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firstSheet="1" activeTab="1"/>
  </bookViews>
  <sheets>
    <sheet name="Додаток до Паспорту" sheetId="1" state="hidden" r:id="rId1"/>
    <sheet name="Додаток до Паспорту " sheetId="2" r:id="rId2"/>
  </sheets>
  <definedNames>
    <definedName name="_xlfn.IFERROR" hidden="1">#NAME?</definedName>
    <definedName name="avans" localSheetId="0">'Додаток до Паспорту'!$H$7</definedName>
    <definedName name="avans2" localSheetId="1">'Додаток до Паспорту '!$J$7</definedName>
    <definedName name="avans2">#REF!</definedName>
    <definedName name="data" localSheetId="0">'Додаток до Паспорту'!$H$11</definedName>
    <definedName name="data2" localSheetId="1">'Додаток до Паспорту '!$J$15</definedName>
    <definedName name="data2">#REF!</definedName>
    <definedName name="PROC" localSheetId="0">'Додаток до Паспорту'!$H$10</definedName>
    <definedName name="PROC2" localSheetId="1">'Додаток до Паспорту '!$J$14</definedName>
    <definedName name="proc2">#REF!</definedName>
    <definedName name="stoimost" localSheetId="0">'Додаток до Паспорту'!#REF!</definedName>
    <definedName name="stoimost2">#REF!</definedName>
    <definedName name="strok" localSheetId="0">'Додаток до Паспорту'!$H$9</definedName>
    <definedName name="strok2" localSheetId="1">'Додаток до Паспорту '!$J$13</definedName>
    <definedName name="strok2">#REF!</definedName>
    <definedName name="sumkred" localSheetId="0">'Додаток до Паспорту'!$H$8</definedName>
    <definedName name="sumkred2" localSheetId="1">'Додаток до Паспорту '!$J$8</definedName>
    <definedName name="sumkred2">#REF!</definedName>
    <definedName name="sumproc" localSheetId="0">'Додаток до Паспорту'!#REF!</definedName>
    <definedName name="sumproplat" localSheetId="0">'Додаток до Паспорту'!$H$12</definedName>
    <definedName name="sumproplat2" localSheetId="1">'Додаток до Паспорту '!$J$16</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Паспорту'!$A$5:$I$65</definedName>
    <definedName name="Z_61A07DFC_D147_11D6_B93C_0010B563CE7A_.wvu.Rows" localSheetId="0" hidden="1">'Додаток до Паспорту'!$66:$65536</definedName>
    <definedName name="_xlnm.Print_Area" localSheetId="0">'Додаток до Паспорту'!$A$3:$V$76</definedName>
  </definedNames>
  <calcPr fullCalcOnLoad="1"/>
</workbook>
</file>

<file path=xl/sharedStrings.xml><?xml version="1.0" encoding="utf-8"?>
<sst xmlns="http://schemas.openxmlformats.org/spreadsheetml/2006/main" count="356" uniqueCount="100">
  <si>
    <t>Есть</t>
  </si>
  <si>
    <t>Нет</t>
  </si>
  <si>
    <t>Класика</t>
  </si>
  <si>
    <t xml:space="preserve">ТИПОВА ФОРМА </t>
  </si>
  <si>
    <t>Сума / ліміт кредиту, грн.</t>
  </si>
  <si>
    <t>Платежі за додаткові та супутні послуги кредитодавця, обов’язкові для укладання договору (оплачуються 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</si>
  <si>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</si>
  <si>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</si>
  <si>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</si>
  <si>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</si>
  <si>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</si>
  <si>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</si>
  <si>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</si>
  <si>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</si>
  <si>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</si>
  <si>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</si>
  <si>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</si>
  <si>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</si>
  <si>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</si>
  <si>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</si>
  <si>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</si>
  <si>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</si>
  <si>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</si>
  <si>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</si>
  <si>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</si>
  <si>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</si>
  <si>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</si>
  <si>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</si>
  <si>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</si>
  <si>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</si>
  <si>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</si>
  <si>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</si>
  <si>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</si>
  <si>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</si>
  <si>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</si>
  <si>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</si>
  <si>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</si>
  <si>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</si>
  <si>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</si>
  <si>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</si>
  <si>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</si>
  <si>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</si>
  <si>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</si>
  <si>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</si>
  <si>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</si>
  <si>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</si>
  <si>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</si>
  <si>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</si>
  <si>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</si>
  <si>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</si>
  <si>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</si>
  <si>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</si>
  <si>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</si>
  <si>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</si>
  <si>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</si>
  <si>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</si>
  <si>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</si>
  <si>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</si>
  <si>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</si>
  <si>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</si>
  <si>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</si>
  <si>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</si>
  <si>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</si>
  <si>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</si>
  <si>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"ЕКО ЕНЕРГІЯ"</t>
  </si>
  <si>
    <t xml:space="preserve">Відкриття поточного рахунку, грн. </t>
  </si>
  <si>
    <t>Загальні витрати за кредитом (платежі за додаткові та супутні послуги кредитодавця , пов'язані з отриманням, обслуговуванням та поверненням кредиту), грн.</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</si>
  <si>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</si>
  <si>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</si>
  <si>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</si>
  <si>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Додаток 6 до протоколу Кредитної Ради АБ "УКРГАЗБАНК" від 14.01.2020 №9/5</t>
  </si>
  <si>
    <t>Додаток 6.1. до протоколу Кредитної Ради АБ "УКРГАЗБАНК" від 14.01.2020 №9/5</t>
  </si>
  <si>
    <t>Вартість забезпечення, грн.</t>
  </si>
  <si>
    <t>1/%</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</si>
  <si>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</si>
  <si>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</si>
  <si>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</si>
  <si>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</si>
  <si>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</si>
  <si>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Платежі за додаткові та супутні послуги кредитодавця, обов'язкові для укладання договору  (оплачується в грн.):</t>
  </si>
  <si>
    <t>Комісія за надання кредиту</t>
  </si>
  <si>
    <t>Переказ/видача коштів з поточного рахунку споживача за тарифним планом "Приватний", % від суми переказу (суми кредиту)</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</si>
  <si>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</si>
  <si>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</si>
  <si>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</si>
  <si>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</si>
  <si>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</si>
  <si>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</si>
  <si>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</si>
  <si>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</si>
  <si>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Додаткові платежі на користь Банку/третіх осіб</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</si>
  <si>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</si>
  <si>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</si>
  <si>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</si>
  <si>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</si>
  <si>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</si>
  <si>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</si>
  <si>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</si>
  <si>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 xml:space="preserve">заповнюється Кліентом виходячи з обраних умов кредитування </t>
  </si>
  <si>
    <r>
      <t xml:space="preserve">Калькулятор 
</t>
    </r>
    <r>
      <rPr>
        <b/>
        <i/>
        <sz val="14"/>
        <rFont val="Times New Roman"/>
        <family val="1"/>
      </rPr>
      <t xml:space="preserve">за програмою "ЕКО ЕНЕРГІЯ" </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</si>
</sst>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mmmm"/>
    <numFmt numFmtId="185" formatCode="#,##0.0"/>
    <numFmt numFmtId="186" formatCode="0.0000"/>
    <numFmt numFmtId="187" formatCode="0.000000"/>
    <numFmt numFmtId="188" formatCode="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FC19]d\ mmmm\ yyyy\ &quot;г.&quot;"/>
    <numFmt numFmtId="202" formatCode="0.000"/>
    <numFmt numFmtId="203" formatCode="0.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5">
    <font>
      <sz val="10"/>
      <name val="Arial Cyr"/>
      <family val="0"/>
    </font>
    <font>
      <u val="single"/>
      <sz val="10"/>
      <color indexed="12"/>
      <name val="Arial Cyr"/>
      <family val="0"/>
    </font>
    <font>
      <u val="single"/>
      <sz val="10"/>
      <color indexed="36"/>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indexed="23"/>
      <name val="Times New Roman"/>
      <family val="1"/>
    </font>
    <font>
      <i/>
      <sz val="11"/>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1"/>
      <color theme="1" tint="0.49998000264167786"/>
      <name val="Times New Roman"/>
      <family val="1"/>
    </font>
    <font>
      <i/>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color indexed="63"/>
      </top>
      <bottom style="double"/>
    </border>
    <border>
      <left style="thin"/>
      <right style="medium"/>
      <top>
        <color indexed="63"/>
      </top>
      <bottom style="double"/>
    </border>
    <border>
      <left style="medium"/>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4"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0" fillId="32" borderId="0" applyNumberFormat="0" applyBorder="0" applyAlignment="0" applyProtection="0"/>
  </cellStyleXfs>
  <cellXfs count="208">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8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87"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86"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51" fillId="0" borderId="0" xfId="0" applyFont="1" applyAlignment="1" applyProtection="1">
      <alignment horizontal="left"/>
      <protection hidden="1"/>
    </xf>
    <xf numFmtId="186" fontId="4" fillId="0" borderId="0" xfId="0" applyNumberFormat="1" applyFont="1" applyFill="1" applyAlignment="1" applyProtection="1">
      <alignment horizontal="left"/>
      <protection hidden="1"/>
    </xf>
    <xf numFmtId="0" fontId="51"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1"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8"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2" fontId="4" fillId="0" borderId="10" xfId="0" applyNumberFormat="1" applyFont="1" applyFill="1" applyBorder="1" applyAlignment="1" applyProtection="1">
      <alignment horizontal="center" vertical="center" wrapText="1" shrinkToFit="1"/>
      <protection hidden="1"/>
    </xf>
    <xf numFmtId="2" fontId="4" fillId="0" borderId="11" xfId="0" applyNumberFormat="1" applyFont="1" applyFill="1" applyBorder="1" applyAlignment="1" applyProtection="1">
      <alignment horizontal="center" vertical="center" wrapText="1" shrinkToFit="1"/>
      <protection hidden="1"/>
    </xf>
    <xf numFmtId="2" fontId="4" fillId="0" borderId="12" xfId="0" applyNumberFormat="1" applyFont="1" applyFill="1" applyBorder="1" applyAlignment="1" applyProtection="1">
      <alignment horizontal="left" shrinkToFit="1"/>
      <protection hidden="1"/>
    </xf>
    <xf numFmtId="2" fontId="4" fillId="0" borderId="13" xfId="0" applyNumberFormat="1" applyFont="1" applyFill="1" applyBorder="1" applyAlignment="1" applyProtection="1">
      <alignment shrinkToFit="1"/>
      <protection hidden="1"/>
    </xf>
    <xf numFmtId="2" fontId="4" fillId="0" borderId="19" xfId="0" applyNumberFormat="1" applyFont="1" applyFill="1" applyBorder="1" applyAlignment="1" applyProtection="1">
      <alignment shrinkToFit="1"/>
      <protection hidden="1"/>
    </xf>
    <xf numFmtId="2" fontId="4" fillId="0" borderId="14" xfId="0" applyNumberFormat="1" applyFont="1" applyFill="1" applyBorder="1" applyAlignment="1" applyProtection="1">
      <alignment shrinkToFit="1"/>
      <protection hidden="1"/>
    </xf>
    <xf numFmtId="2" fontId="4" fillId="0" borderId="15" xfId="0" applyNumberFormat="1" applyFont="1" applyFill="1" applyBorder="1" applyAlignment="1" applyProtection="1">
      <alignment shrinkToFit="1"/>
      <protection hidden="1"/>
    </xf>
    <xf numFmtId="2" fontId="5" fillId="0" borderId="20" xfId="0" applyNumberFormat="1" applyFont="1" applyFill="1" applyBorder="1" applyAlignment="1" applyProtection="1">
      <alignment vertical="top"/>
      <protection hidden="1"/>
    </xf>
    <xf numFmtId="2" fontId="4" fillId="0" borderId="16" xfId="0" applyNumberFormat="1" applyFont="1" applyFill="1" applyBorder="1" applyAlignment="1" applyProtection="1">
      <alignment/>
      <protection hidden="1"/>
    </xf>
    <xf numFmtId="2" fontId="4" fillId="0" borderId="17" xfId="0" applyNumberFormat="1" applyFont="1" applyFill="1" applyBorder="1" applyAlignment="1" applyProtection="1">
      <alignment/>
      <protection hidden="1"/>
    </xf>
    <xf numFmtId="2" fontId="4" fillId="0" borderId="17" xfId="0" applyNumberFormat="1" applyFont="1" applyFill="1" applyBorder="1" applyAlignment="1" applyProtection="1">
      <alignment/>
      <protection hidden="1"/>
    </xf>
    <xf numFmtId="0" fontId="51" fillId="0" borderId="0" xfId="0" applyFont="1" applyBorder="1" applyAlignment="1" applyProtection="1">
      <alignment horizontal="left"/>
      <protection hidden="1"/>
    </xf>
    <xf numFmtId="0" fontId="51" fillId="0" borderId="0" xfId="0" applyFont="1" applyBorder="1" applyAlignment="1" applyProtection="1">
      <alignment horizontal="left" wrapText="1"/>
      <protection hidden="1"/>
    </xf>
    <xf numFmtId="186" fontId="4" fillId="0" borderId="0" xfId="0" applyNumberFormat="1" applyFont="1" applyFill="1" applyAlignment="1" applyProtection="1">
      <alignment wrapText="1"/>
      <protection hidden="1"/>
    </xf>
    <xf numFmtId="0" fontId="4" fillId="0" borderId="0" xfId="0" applyFont="1" applyFill="1" applyAlignment="1" applyProtection="1">
      <alignment wrapText="1"/>
      <protection hidden="1"/>
    </xf>
    <xf numFmtId="0" fontId="4" fillId="0" borderId="0" xfId="0" applyFont="1" applyFill="1" applyBorder="1" applyAlignment="1" applyProtection="1">
      <alignment wrapText="1"/>
      <protection hidden="1"/>
    </xf>
    <xf numFmtId="0" fontId="4" fillId="0" borderId="0" xfId="0" applyFont="1" applyAlignment="1" applyProtection="1">
      <alignment wrapText="1"/>
      <protection hidden="1"/>
    </xf>
    <xf numFmtId="0" fontId="51" fillId="0" borderId="0" xfId="0" applyFont="1" applyBorder="1" applyAlignment="1" applyProtection="1">
      <alignment horizontal="left"/>
      <protection hidden="1"/>
    </xf>
    <xf numFmtId="0" fontId="51" fillId="0" borderId="0" xfId="0" applyFont="1" applyAlignment="1" applyProtection="1">
      <alignment horizontal="left"/>
      <protection hidden="1"/>
    </xf>
    <xf numFmtId="10" fontId="4" fillId="0" borderId="0" xfId="0" applyNumberFormat="1" applyFont="1" applyAlignment="1" applyProtection="1">
      <alignment/>
      <protection hidden="1"/>
    </xf>
    <xf numFmtId="10" fontId="4" fillId="0" borderId="0" xfId="0" applyNumberFormat="1" applyFont="1" applyFill="1" applyAlignment="1" applyProtection="1">
      <alignment/>
      <protection hidden="1"/>
    </xf>
    <xf numFmtId="2" fontId="4" fillId="0" borderId="0" xfId="0" applyNumberFormat="1" applyFont="1" applyAlignment="1" applyProtection="1">
      <alignment horizontal="left"/>
      <protection hidden="1"/>
    </xf>
    <xf numFmtId="0" fontId="0" fillId="0" borderId="27" xfId="0" applyBorder="1" applyAlignment="1">
      <alignment horizontal="right"/>
    </xf>
    <xf numFmtId="0" fontId="4" fillId="34" borderId="0" xfId="0" applyFont="1" applyFill="1" applyBorder="1" applyAlignment="1" applyProtection="1">
      <alignment horizontal="left" vertical="center"/>
      <protection hidden="1"/>
    </xf>
    <xf numFmtId="0" fontId="0" fillId="0" borderId="27" xfId="0" applyBorder="1" applyAlignment="1">
      <alignment horizontal="right" wrapText="1"/>
    </xf>
    <xf numFmtId="0" fontId="4" fillId="0" borderId="28" xfId="0" applyFont="1" applyFill="1" applyBorder="1" applyAlignment="1" applyProtection="1">
      <alignment horizontal="left" shrinkToFit="1"/>
      <protection hidden="1"/>
    </xf>
    <xf numFmtId="4" fontId="4" fillId="0" borderId="29" xfId="0" applyNumberFormat="1" applyFont="1" applyFill="1" applyBorder="1" applyAlignment="1" applyProtection="1">
      <alignment wrapText="1"/>
      <protection hidden="1"/>
    </xf>
    <xf numFmtId="4" fontId="4" fillId="0" borderId="0" xfId="0" applyNumberFormat="1" applyFont="1" applyFill="1" applyBorder="1" applyAlignment="1" applyProtection="1">
      <alignment wrapText="1"/>
      <protection hidden="1"/>
    </xf>
    <xf numFmtId="0" fontId="4" fillId="0" borderId="29" xfId="0" applyFont="1" applyFill="1" applyBorder="1" applyAlignment="1" applyProtection="1">
      <alignment vertical="center" wrapText="1"/>
      <protection hidden="1"/>
    </xf>
    <xf numFmtId="0" fontId="51" fillId="0" borderId="0" xfId="0" applyFont="1" applyFill="1" applyBorder="1" applyAlignment="1" applyProtection="1">
      <alignment horizontal="left"/>
      <protection hidden="1"/>
    </xf>
    <xf numFmtId="0" fontId="51" fillId="0" borderId="0" xfId="0" applyFont="1" applyFill="1" applyAlignment="1" applyProtection="1">
      <alignment horizontal="left"/>
      <protection hidden="1"/>
    </xf>
    <xf numFmtId="0" fontId="0" fillId="0" borderId="0" xfId="0" applyFill="1" applyAlignment="1">
      <alignment/>
    </xf>
    <xf numFmtId="2" fontId="51" fillId="33" borderId="30" xfId="59" applyNumberFormat="1" applyFont="1" applyFill="1" applyBorder="1" applyAlignment="1" applyProtection="1">
      <alignment horizontal="right"/>
      <protection hidden="1"/>
    </xf>
    <xf numFmtId="2" fontId="51" fillId="33" borderId="27" xfId="59" applyNumberFormat="1" applyFont="1" applyFill="1" applyBorder="1" applyAlignment="1" applyProtection="1">
      <alignment horizontal="right"/>
      <protection hidden="1"/>
    </xf>
    <xf numFmtId="10" fontId="4" fillId="35" borderId="23" xfId="59" applyNumberFormat="1" applyFont="1" applyFill="1" applyBorder="1" applyAlignment="1" applyProtection="1">
      <alignment/>
      <protection hidden="1"/>
    </xf>
    <xf numFmtId="0" fontId="4" fillId="33" borderId="0" xfId="42"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shrinkToFit="1"/>
      <protection hidden="1"/>
    </xf>
    <xf numFmtId="0" fontId="4" fillId="0" borderId="31" xfId="0" applyFont="1" applyFill="1" applyBorder="1" applyAlignment="1" applyProtection="1">
      <alignment horizontal="left" shrinkToFit="1"/>
      <protection hidden="1"/>
    </xf>
    <xf numFmtId="0" fontId="4" fillId="0" borderId="27" xfId="0" applyFont="1" applyFill="1" applyBorder="1" applyAlignment="1" applyProtection="1">
      <alignment horizontal="left" shrinkToFit="1"/>
      <protection hidden="1"/>
    </xf>
    <xf numFmtId="10" fontId="4" fillId="35" borderId="22" xfId="58" applyNumberFormat="1" applyFont="1" applyFill="1" applyBorder="1" applyAlignment="1" applyProtection="1">
      <alignment horizontal="right"/>
      <protection/>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2" fontId="5" fillId="0" borderId="24" xfId="0" applyNumberFormat="1" applyFont="1" applyFill="1" applyBorder="1" applyAlignment="1" applyProtection="1">
      <alignment horizontal="center" vertical="center" wrapText="1"/>
      <protection hidden="1"/>
    </xf>
    <xf numFmtId="2" fontId="5" fillId="0" borderId="25" xfId="0" applyNumberFormat="1" applyFont="1" applyFill="1" applyBorder="1" applyAlignment="1" applyProtection="1">
      <alignment horizontal="center" vertical="center" wrapText="1"/>
      <protection hidden="1"/>
    </xf>
    <xf numFmtId="2" fontId="5" fillId="0" borderId="26" xfId="0" applyNumberFormat="1" applyFont="1" applyFill="1" applyBorder="1" applyAlignment="1" applyProtection="1">
      <alignment horizontal="center" vertical="center" wrapText="1"/>
      <protection hidden="1"/>
    </xf>
    <xf numFmtId="0" fontId="4" fillId="0" borderId="30" xfId="0" applyFont="1" applyFill="1" applyBorder="1" applyAlignment="1" applyProtection="1">
      <alignment horizontal="left" vertical="center" wrapText="1" shrinkToFit="1"/>
      <protection hidden="1"/>
    </xf>
    <xf numFmtId="0" fontId="4" fillId="0" borderId="31" xfId="0" applyFont="1" applyFill="1" applyBorder="1" applyAlignment="1" applyProtection="1">
      <alignment horizontal="left" vertical="center" wrapText="1" shrinkToFit="1"/>
      <protection hidden="1"/>
    </xf>
    <xf numFmtId="0" fontId="4" fillId="0" borderId="27" xfId="0" applyFont="1" applyFill="1" applyBorder="1" applyAlignment="1" applyProtection="1">
      <alignment horizontal="left" vertical="center" wrapText="1" shrinkToFit="1"/>
      <protection hidden="1"/>
    </xf>
    <xf numFmtId="0" fontId="4" fillId="0" borderId="22" xfId="0" applyFont="1" applyFill="1" applyBorder="1" applyAlignment="1" applyProtection="1">
      <alignment horizontal="left"/>
      <protection hidden="1"/>
    </xf>
    <xf numFmtId="4" fontId="4" fillId="0" borderId="22" xfId="0" applyNumberFormat="1" applyFont="1" applyFill="1" applyBorder="1" applyAlignment="1" applyProtection="1">
      <alignment horizontal="right"/>
      <protection/>
    </xf>
    <xf numFmtId="0" fontId="4" fillId="0" borderId="22" xfId="0" applyFont="1" applyFill="1" applyBorder="1" applyAlignment="1" applyProtection="1">
      <alignment horizontal="left" wrapText="1"/>
      <protection hidden="1"/>
    </xf>
    <xf numFmtId="4" fontId="4" fillId="35" borderId="30" xfId="0" applyNumberFormat="1" applyFont="1" applyFill="1" applyBorder="1" applyAlignment="1" applyProtection="1">
      <alignment horizontal="center" vertical="center"/>
      <protection/>
    </xf>
    <xf numFmtId="4" fontId="4" fillId="35" borderId="27" xfId="0" applyNumberFormat="1" applyFont="1" applyFill="1" applyBorder="1" applyAlignment="1" applyProtection="1">
      <alignment horizontal="center" vertical="center"/>
      <protection/>
    </xf>
    <xf numFmtId="2" fontId="4" fillId="33" borderId="22" xfId="0" applyNumberFormat="1" applyFont="1" applyFill="1" applyBorder="1" applyAlignment="1" applyProtection="1">
      <alignment horizontal="right"/>
      <protection locked="0"/>
    </xf>
    <xf numFmtId="4" fontId="4" fillId="36" borderId="32"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10" fontId="4" fillId="33" borderId="22" xfId="58"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33" borderId="30" xfId="0" applyNumberFormat="1" applyFont="1" applyFill="1" applyBorder="1" applyAlignment="1" applyProtection="1">
      <alignment horizontal="right"/>
      <protection hidden="1"/>
    </xf>
    <xf numFmtId="0" fontId="4" fillId="33" borderId="27" xfId="0" applyNumberFormat="1" applyFont="1" applyFill="1" applyBorder="1" applyAlignment="1" applyProtection="1">
      <alignment horizontal="right"/>
      <protection hidden="1"/>
    </xf>
    <xf numFmtId="0" fontId="4" fillId="0" borderId="22" xfId="0" applyFont="1" applyFill="1" applyBorder="1" applyAlignment="1" applyProtection="1">
      <alignment horizontal="left" shrinkToFit="1"/>
      <protection hidden="1"/>
    </xf>
    <xf numFmtId="0" fontId="4" fillId="0" borderId="0" xfId="0" applyFont="1" applyFill="1" applyAlignment="1" applyProtection="1">
      <alignment horizontal="left"/>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2" fontId="4" fillId="0" borderId="33" xfId="0" applyNumberFormat="1" applyFont="1" applyFill="1" applyBorder="1" applyAlignment="1" applyProtection="1">
      <alignment horizontal="center" vertical="center" textRotation="45"/>
      <protection hidden="1"/>
    </xf>
    <xf numFmtId="2" fontId="4" fillId="0" borderId="34" xfId="0" applyNumberFormat="1" applyFont="1" applyFill="1" applyBorder="1" applyAlignment="1" applyProtection="1">
      <alignment horizontal="center" vertical="center" textRotation="45"/>
      <protection hidden="1"/>
    </xf>
    <xf numFmtId="1" fontId="4" fillId="33" borderId="22" xfId="0" applyNumberFormat="1" applyFont="1" applyFill="1" applyBorder="1" applyAlignment="1" applyProtection="1" quotePrefix="1">
      <alignment horizontal="right"/>
      <protection locked="0"/>
    </xf>
    <xf numFmtId="0" fontId="4" fillId="0" borderId="35" xfId="0" applyFont="1" applyFill="1" applyBorder="1" applyAlignment="1" applyProtection="1">
      <alignment horizontal="right"/>
      <protection hidden="1"/>
    </xf>
    <xf numFmtId="0" fontId="4" fillId="0" borderId="36" xfId="0" applyFont="1" applyFill="1" applyBorder="1" applyAlignment="1" applyProtection="1">
      <alignment horizontal="left" shrinkToFit="1"/>
      <protection hidden="1"/>
    </xf>
    <xf numFmtId="0" fontId="4" fillId="0" borderId="37" xfId="0" applyFont="1" applyFill="1" applyBorder="1" applyAlignment="1" applyProtection="1">
      <alignment horizontal="left" shrinkToFit="1"/>
      <protection hidden="1"/>
    </xf>
    <xf numFmtId="0" fontId="4" fillId="0" borderId="38" xfId="0" applyFont="1" applyFill="1" applyBorder="1" applyAlignment="1" applyProtection="1">
      <alignment horizontal="left" shrinkToFit="1"/>
      <protection hidden="1"/>
    </xf>
    <xf numFmtId="10" fontId="4" fillId="35" borderId="30" xfId="58" applyNumberFormat="1" applyFont="1" applyFill="1" applyBorder="1" applyAlignment="1" applyProtection="1">
      <alignment horizontal="right"/>
      <protection/>
    </xf>
    <xf numFmtId="10" fontId="4" fillId="35" borderId="27" xfId="58" applyNumberFormat="1" applyFont="1" applyFill="1" applyBorder="1" applyAlignment="1" applyProtection="1">
      <alignment horizontal="right"/>
      <protection/>
    </xf>
    <xf numFmtId="14" fontId="52" fillId="35" borderId="22" xfId="53" applyNumberFormat="1" applyFont="1" applyFill="1" applyBorder="1" applyAlignment="1">
      <alignment horizontal="center" vertical="center" wrapText="1"/>
      <protection/>
    </xf>
    <xf numFmtId="0" fontId="52" fillId="35" borderId="22" xfId="53" applyFont="1" applyFill="1" applyBorder="1" applyAlignment="1">
      <alignment horizontal="center" vertical="center" wrapText="1"/>
      <protection/>
    </xf>
    <xf numFmtId="0" fontId="52" fillId="33" borderId="22" xfId="53" applyFont="1" applyFill="1" applyBorder="1" applyAlignment="1" applyProtection="1">
      <alignment horizontal="center" vertical="center" wrapText="1"/>
      <protection locked="0"/>
    </xf>
    <xf numFmtId="0" fontId="52" fillId="0" borderId="22" xfId="53" applyFont="1" applyBorder="1" applyAlignment="1">
      <alignment horizontal="center" vertical="center" wrapText="1"/>
      <protection/>
    </xf>
    <xf numFmtId="0" fontId="52" fillId="35" borderId="23" xfId="53" applyFont="1" applyFill="1" applyBorder="1" applyAlignment="1">
      <alignment horizontal="left" vertical="center" wrapText="1"/>
      <protection/>
    </xf>
    <xf numFmtId="0" fontId="52" fillId="35" borderId="22"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51" fillId="0" borderId="0" xfId="0" applyFont="1" applyBorder="1" applyAlignment="1" applyProtection="1">
      <alignment horizontal="left"/>
      <protection hidden="1"/>
    </xf>
    <xf numFmtId="0" fontId="51" fillId="0" borderId="0" xfId="0" applyFont="1" applyAlignment="1" applyProtection="1">
      <alignment horizontal="left"/>
      <protection hidden="1"/>
    </xf>
    <xf numFmtId="0" fontId="51" fillId="0" borderId="29" xfId="0" applyFont="1" applyBorder="1" applyAlignment="1" applyProtection="1">
      <alignment horizontal="left"/>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53" fillId="0" borderId="0" xfId="0" applyFont="1" applyAlignment="1" applyProtection="1">
      <alignment horizontal="center"/>
      <protection hidden="1"/>
    </xf>
    <xf numFmtId="0" fontId="54" fillId="0" borderId="30" xfId="42" applyFont="1" applyFill="1" applyBorder="1" applyAlignment="1" applyProtection="1">
      <alignment horizontal="left" vertical="center" wrapText="1"/>
      <protection hidden="1"/>
    </xf>
    <xf numFmtId="0" fontId="54" fillId="0" borderId="31" xfId="42" applyFont="1" applyFill="1" applyBorder="1" applyAlignment="1" applyProtection="1">
      <alignment horizontal="left" vertical="center" wrapText="1"/>
      <protection hidden="1"/>
    </xf>
    <xf numFmtId="0" fontId="54" fillId="0" borderId="27" xfId="42" applyFont="1" applyFill="1" applyBorder="1" applyAlignment="1" applyProtection="1">
      <alignment horizontal="left" vertical="center" wrapText="1"/>
      <protection hidden="1"/>
    </xf>
    <xf numFmtId="0" fontId="4" fillId="0" borderId="0" xfId="0" applyFont="1" applyAlignment="1" applyProtection="1">
      <alignment horizontal="center"/>
      <protection hidden="1"/>
    </xf>
    <xf numFmtId="0" fontId="9" fillId="0" borderId="27" xfId="0" applyFont="1" applyBorder="1" applyAlignment="1">
      <alignment horizontal="left" vertical="center" wrapText="1"/>
    </xf>
    <xf numFmtId="4" fontId="4" fillId="35" borderId="30" xfId="0" applyNumberFormat="1" applyFont="1" applyFill="1" applyBorder="1" applyAlignment="1" applyProtection="1">
      <alignment horizontal="right"/>
      <protection/>
    </xf>
    <xf numFmtId="4" fontId="4" fillId="35" borderId="27" xfId="0" applyNumberFormat="1" applyFont="1" applyFill="1" applyBorder="1" applyAlignment="1" applyProtection="1">
      <alignment horizontal="right"/>
      <protection/>
    </xf>
    <xf numFmtId="0" fontId="4" fillId="0" borderId="33" xfId="0" applyFont="1" applyFill="1" applyBorder="1" applyAlignment="1" applyProtection="1">
      <alignment horizontal="center" vertical="center" textRotation="45"/>
      <protection hidden="1"/>
    </xf>
    <xf numFmtId="0" fontId="4" fillId="0" borderId="34" xfId="0" applyFont="1" applyFill="1" applyBorder="1" applyAlignment="1" applyProtection="1">
      <alignment horizontal="center" vertical="center" textRotation="45"/>
      <protection hidden="1"/>
    </xf>
    <xf numFmtId="0" fontId="4" fillId="0" borderId="0" xfId="42" applyFont="1" applyFill="1" applyBorder="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53" fillId="0" borderId="0" xfId="0" applyFont="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protection hidden="1"/>
    </xf>
    <xf numFmtId="0" fontId="54" fillId="0" borderId="30" xfId="42" applyFont="1" applyFill="1" applyBorder="1" applyAlignment="1" applyProtection="1">
      <alignment horizontal="center" vertical="center" wrapText="1"/>
      <protection hidden="1"/>
    </xf>
    <xf numFmtId="0" fontId="54" fillId="0" borderId="31" xfId="42" applyFont="1" applyFill="1" applyBorder="1" applyAlignment="1" applyProtection="1">
      <alignment horizontal="center" vertical="center" wrapText="1"/>
      <protection hidden="1"/>
    </xf>
    <xf numFmtId="0" fontId="54" fillId="0" borderId="27" xfId="42" applyFont="1" applyFill="1" applyBorder="1" applyAlignment="1" applyProtection="1">
      <alignment horizontal="center" vertical="center" wrapText="1"/>
      <protection hidden="1"/>
    </xf>
    <xf numFmtId="0" fontId="4" fillId="0" borderId="30"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27" xfId="0" applyFont="1" applyFill="1" applyBorder="1" applyAlignment="1" applyProtection="1">
      <alignment horizontal="left"/>
      <protection hidden="1"/>
    </xf>
    <xf numFmtId="0" fontId="4" fillId="0" borderId="30" xfId="0" applyFont="1" applyFill="1" applyBorder="1" applyAlignment="1" applyProtection="1">
      <alignment horizontal="left" vertical="top"/>
      <protection hidden="1"/>
    </xf>
    <xf numFmtId="0" fontId="4" fillId="0" borderId="31" xfId="0" applyFont="1" applyFill="1" applyBorder="1" applyAlignment="1" applyProtection="1">
      <alignment horizontal="left" vertical="top"/>
      <protection hidden="1"/>
    </xf>
    <xf numFmtId="0" fontId="4" fillId="0" borderId="27" xfId="0" applyFont="1" applyFill="1" applyBorder="1" applyAlignment="1" applyProtection="1">
      <alignment horizontal="left" vertical="top"/>
      <protection hidden="1"/>
    </xf>
    <xf numFmtId="10" fontId="4" fillId="33" borderId="22" xfId="59" applyNumberFormat="1" applyFont="1" applyFill="1" applyBorder="1" applyAlignment="1" applyProtection="1">
      <alignment horizontal="right"/>
      <protection locked="0"/>
    </xf>
    <xf numFmtId="0" fontId="4" fillId="0" borderId="30" xfId="0" applyFont="1" applyFill="1" applyBorder="1" applyAlignment="1" applyProtection="1">
      <alignment horizontal="left" vertical="center"/>
      <protection hidden="1"/>
    </xf>
    <xf numFmtId="0" fontId="4" fillId="0" borderId="31" xfId="0" applyFont="1" applyFill="1" applyBorder="1" applyAlignment="1" applyProtection="1">
      <alignment horizontal="left" vertical="center"/>
      <protection hidden="1"/>
    </xf>
    <xf numFmtId="0" fontId="4" fillId="0" borderId="27" xfId="0" applyFont="1" applyFill="1" applyBorder="1" applyAlignment="1" applyProtection="1">
      <alignment horizontal="left" vertical="center"/>
      <protection hidden="1"/>
    </xf>
    <xf numFmtId="4" fontId="4" fillId="0" borderId="22" xfId="0" applyNumberFormat="1" applyFont="1" applyFill="1" applyBorder="1" applyAlignment="1" applyProtection="1">
      <alignment horizontal="right"/>
      <protection locked="0"/>
    </xf>
    <xf numFmtId="0" fontId="4" fillId="0" borderId="30" xfId="0" applyFont="1" applyFill="1" applyBorder="1" applyAlignment="1" applyProtection="1">
      <alignment horizontal="right"/>
      <protection hidden="1"/>
    </xf>
    <xf numFmtId="0" fontId="0" fillId="0" borderId="31" xfId="0" applyBorder="1" applyAlignment="1">
      <alignment horizontal="right"/>
    </xf>
    <xf numFmtId="0" fontId="0" fillId="0" borderId="27" xfId="0" applyBorder="1" applyAlignment="1">
      <alignment horizontal="right"/>
    </xf>
    <xf numFmtId="0" fontId="4" fillId="0" borderId="30" xfId="0" applyFont="1" applyFill="1" applyBorder="1" applyAlignment="1" applyProtection="1">
      <alignment horizontal="right" wrapText="1"/>
      <protection hidden="1"/>
    </xf>
    <xf numFmtId="0" fontId="0" fillId="0" borderId="31" xfId="0" applyBorder="1" applyAlignment="1">
      <alignment horizontal="right" wrapText="1"/>
    </xf>
    <xf numFmtId="0" fontId="0" fillId="0" borderId="27" xfId="0" applyBorder="1" applyAlignment="1">
      <alignment horizontal="right" wrapText="1"/>
    </xf>
    <xf numFmtId="1" fontId="4" fillId="33" borderId="27" xfId="0" applyNumberFormat="1" applyFont="1" applyFill="1" applyBorder="1" applyAlignment="1" applyProtection="1" quotePrefix="1">
      <alignment horizontal="right"/>
      <protection locked="0"/>
    </xf>
    <xf numFmtId="2" fontId="4" fillId="0" borderId="22" xfId="59" applyNumberFormat="1" applyFont="1" applyFill="1" applyBorder="1" applyAlignment="1" applyProtection="1">
      <alignment horizontal="right"/>
      <protection locked="0"/>
    </xf>
    <xf numFmtId="0" fontId="4" fillId="37" borderId="30" xfId="0" applyNumberFormat="1" applyFont="1" applyFill="1" applyBorder="1" applyAlignment="1" applyProtection="1">
      <alignment horizontal="right"/>
      <protection hidden="1" locked="0"/>
    </xf>
    <xf numFmtId="0" fontId="4" fillId="37" borderId="27" xfId="0" applyNumberFormat="1" applyFont="1" applyFill="1" applyBorder="1" applyAlignment="1" applyProtection="1">
      <alignment horizontal="right"/>
      <protection hidden="1" locked="0"/>
    </xf>
    <xf numFmtId="4" fontId="4" fillId="36" borderId="32" xfId="0" applyNumberFormat="1" applyFont="1" applyFill="1" applyBorder="1" applyAlignment="1" applyProtection="1">
      <alignment horizontal="right"/>
      <protection hidden="1" locked="0"/>
    </xf>
    <xf numFmtId="4" fontId="4" fillId="36" borderId="21" xfId="0" applyNumberFormat="1" applyFont="1" applyFill="1" applyBorder="1" applyAlignment="1" applyProtection="1">
      <alignment horizontal="right"/>
      <protection hidden="1" locked="0"/>
    </xf>
    <xf numFmtId="10" fontId="4" fillId="0" borderId="22" xfId="59" applyNumberFormat="1" applyFont="1" applyFill="1" applyBorder="1" applyAlignment="1" applyProtection="1">
      <alignment horizontal="right"/>
      <protection locked="0"/>
    </xf>
    <xf numFmtId="4" fontId="4" fillId="0" borderId="30" xfId="0" applyNumberFormat="1" applyFont="1" applyFill="1" applyBorder="1" applyAlignment="1" applyProtection="1">
      <alignment horizontal="right"/>
      <protection hidden="1" locked="0"/>
    </xf>
    <xf numFmtId="4" fontId="4" fillId="0" borderId="27" xfId="0" applyNumberFormat="1" applyFont="1" applyFill="1" applyBorder="1" applyAlignment="1" applyProtection="1">
      <alignment horizontal="right"/>
      <protection hidden="1" locked="0"/>
    </xf>
    <xf numFmtId="10" fontId="4" fillId="0" borderId="30" xfId="59" applyNumberFormat="1" applyFont="1" applyFill="1" applyBorder="1" applyAlignment="1" applyProtection="1">
      <alignment horizontal="right"/>
      <protection locked="0"/>
    </xf>
    <xf numFmtId="10" fontId="4" fillId="0" borderId="27" xfId="59" applyNumberFormat="1" applyFont="1" applyFill="1" applyBorder="1" applyAlignment="1" applyProtection="1">
      <alignment horizontal="right"/>
      <protection locked="0"/>
    </xf>
    <xf numFmtId="4" fontId="4" fillId="0" borderId="30" xfId="0" applyNumberFormat="1" applyFont="1" applyFill="1" applyBorder="1" applyAlignment="1" applyProtection="1">
      <alignment horizontal="center"/>
      <protection locked="0"/>
    </xf>
    <xf numFmtId="4" fontId="4" fillId="0" borderId="27" xfId="0" applyNumberFormat="1" applyFont="1" applyFill="1" applyBorder="1" applyAlignment="1" applyProtection="1">
      <alignment horizontal="center"/>
      <protection locked="0"/>
    </xf>
    <xf numFmtId="0" fontId="4" fillId="0" borderId="30" xfId="0" applyFont="1" applyFill="1" applyBorder="1" applyAlignment="1" applyProtection="1">
      <alignment horizontal="left" vertical="center" wrapText="1"/>
      <protection hidden="1"/>
    </xf>
    <xf numFmtId="10" fontId="4" fillId="35" borderId="22" xfId="59" applyNumberFormat="1" applyFont="1" applyFill="1" applyBorder="1" applyAlignment="1" applyProtection="1">
      <alignment horizontal="right"/>
      <protection hidden="1"/>
    </xf>
    <xf numFmtId="0" fontId="4" fillId="0" borderId="30" xfId="0" applyFont="1" applyFill="1" applyBorder="1" applyAlignment="1" applyProtection="1">
      <alignment horizontal="left" vertical="center" shrinkToFit="1"/>
      <protection hidden="1"/>
    </xf>
    <xf numFmtId="0" fontId="51" fillId="0" borderId="31" xfId="0" applyFont="1" applyFill="1" applyBorder="1" applyAlignment="1" applyProtection="1">
      <alignment horizontal="left" vertical="center" shrinkToFit="1"/>
      <protection hidden="1"/>
    </xf>
    <xf numFmtId="0" fontId="51" fillId="0" borderId="27" xfId="0" applyFont="1" applyFill="1" applyBorder="1" applyAlignment="1" applyProtection="1">
      <alignment horizontal="left" vertical="center" shrinkToFit="1"/>
      <protection hidden="1"/>
    </xf>
    <xf numFmtId="0" fontId="4" fillId="0" borderId="31" xfId="0" applyFont="1" applyFill="1" applyBorder="1" applyAlignment="1" applyProtection="1">
      <alignment horizontal="left" vertical="center" shrinkToFit="1"/>
      <protection hidden="1"/>
    </xf>
    <xf numFmtId="0" fontId="4" fillId="0" borderId="27" xfId="0" applyFont="1" applyFill="1" applyBorder="1" applyAlignment="1" applyProtection="1">
      <alignment horizontal="left" vertical="center" shrinkToFit="1"/>
      <protection hidden="1"/>
    </xf>
    <xf numFmtId="0" fontId="51" fillId="0" borderId="30" xfId="0" applyFont="1" applyFill="1" applyBorder="1" applyAlignment="1" applyProtection="1">
      <alignment horizontal="left" vertical="center" wrapText="1"/>
      <protection hidden="1"/>
    </xf>
    <xf numFmtId="0" fontId="51" fillId="0" borderId="31" xfId="0" applyFont="1" applyFill="1" applyBorder="1" applyAlignment="1" applyProtection="1">
      <alignment horizontal="left" vertical="center"/>
      <protection hidden="1"/>
    </xf>
    <xf numFmtId="0" fontId="51" fillId="0" borderId="27" xfId="0" applyFont="1" applyFill="1" applyBorder="1" applyAlignment="1" applyProtection="1">
      <alignment horizontal="left" vertical="center"/>
      <protection hidden="1"/>
    </xf>
    <xf numFmtId="0" fontId="51" fillId="0" borderId="30" xfId="0" applyFont="1" applyFill="1" applyBorder="1" applyAlignment="1" applyProtection="1">
      <alignment horizontal="left" vertical="center" shrinkToFit="1"/>
      <protection hidden="1"/>
    </xf>
    <xf numFmtId="2" fontId="51" fillId="33" borderId="30" xfId="59" applyNumberFormat="1" applyFont="1" applyFill="1" applyBorder="1" applyAlignment="1" applyProtection="1">
      <alignment horizontal="right"/>
      <protection hidden="1"/>
    </xf>
    <xf numFmtId="2" fontId="51" fillId="33" borderId="27" xfId="59" applyNumberFormat="1" applyFont="1" applyFill="1" applyBorder="1" applyAlignment="1" applyProtection="1">
      <alignment horizontal="right"/>
      <protection hidden="1"/>
    </xf>
    <xf numFmtId="0" fontId="4" fillId="0" borderId="30" xfId="0" applyFont="1" applyFill="1" applyBorder="1" applyAlignment="1" applyProtection="1">
      <alignment horizontal="center" vertical="center" wrapText="1" shrinkToFit="1"/>
      <protection hidden="1"/>
    </xf>
    <xf numFmtId="0" fontId="4" fillId="0" borderId="31" xfId="0" applyFont="1" applyFill="1" applyBorder="1" applyAlignment="1" applyProtection="1">
      <alignment horizontal="center" vertical="center" wrapText="1" shrinkToFit="1"/>
      <protection hidden="1"/>
    </xf>
    <xf numFmtId="0" fontId="4" fillId="0" borderId="27" xfId="0" applyFont="1" applyFill="1" applyBorder="1" applyAlignment="1" applyProtection="1">
      <alignment horizontal="center" vertical="center" wrapText="1" shrinkToFit="1"/>
      <protection hidden="1"/>
    </xf>
    <xf numFmtId="10" fontId="4" fillId="35" borderId="30" xfId="59" applyNumberFormat="1" applyFont="1" applyFill="1" applyBorder="1" applyAlignment="1" applyProtection="1">
      <alignment horizontal="right"/>
      <protection locked="0"/>
    </xf>
    <xf numFmtId="10" fontId="4" fillId="35" borderId="27" xfId="59" applyNumberFormat="1" applyFont="1" applyFill="1" applyBorder="1" applyAlignment="1" applyProtection="1">
      <alignment horizontal="right"/>
      <protection locked="0"/>
    </xf>
    <xf numFmtId="0" fontId="4" fillId="35" borderId="23" xfId="53" applyFont="1" applyFill="1" applyBorder="1" applyAlignment="1">
      <alignment horizontal="left" vertical="center" wrapText="1"/>
      <protection/>
    </xf>
    <xf numFmtId="0" fontId="0" fillId="35" borderId="22" xfId="0" applyFont="1" applyFill="1" applyBorder="1" applyAlignment="1">
      <alignment horizontal="left"/>
    </xf>
    <xf numFmtId="14" fontId="52" fillId="35" borderId="22" xfId="53" applyNumberFormat="1"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0</xdr:col>
      <xdr:colOff>0</xdr:colOff>
      <xdr:row>64</xdr:row>
      <xdr:rowOff>57150</xdr:rowOff>
    </xdr:to>
    <xdr:pic>
      <xdr:nvPicPr>
        <xdr:cNvPr id="1" name="Picture 2"/>
        <xdr:cNvPicPr preferRelativeResize="1">
          <a:picLocks noChangeAspect="1"/>
        </xdr:cNvPicPr>
      </xdr:nvPicPr>
      <xdr:blipFill>
        <a:blip r:embed="rId1"/>
        <a:stretch>
          <a:fillRect/>
        </a:stretch>
      </xdr:blipFill>
      <xdr:spPr>
        <a:xfrm>
          <a:off x="0" y="7010400"/>
          <a:ext cx="0" cy="0"/>
        </a:xfrm>
        <a:prstGeom prst="rect">
          <a:avLst/>
        </a:prstGeom>
        <a:noFill/>
        <a:ln w="9525" cmpd="sng">
          <a:noFill/>
        </a:ln>
      </xdr:spPr>
    </xdr:pic>
    <xdr:clientData/>
  </xdr:twoCellAnchor>
  <xdr:twoCellAnchor>
    <xdr:from>
      <xdr:col>10</xdr:col>
      <xdr:colOff>361950</xdr:colOff>
      <xdr:row>6</xdr:row>
      <xdr:rowOff>19050</xdr:rowOff>
    </xdr:from>
    <xdr:to>
      <xdr:col>22</xdr:col>
      <xdr:colOff>819150</xdr:colOff>
      <xdr:row>6</xdr:row>
      <xdr:rowOff>19050</xdr:rowOff>
    </xdr:to>
    <xdr:sp>
      <xdr:nvSpPr>
        <xdr:cNvPr id="2" name="Line 3"/>
        <xdr:cNvSpPr>
          <a:spLocks/>
        </xdr:cNvSpPr>
      </xdr:nvSpPr>
      <xdr:spPr>
        <a:xfrm>
          <a:off x="9944100" y="981075"/>
          <a:ext cx="5534025" cy="0"/>
        </a:xfrm>
        <a:prstGeom prst="line">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6</xdr:row>
      <xdr:rowOff>76200</xdr:rowOff>
    </xdr:from>
    <xdr:to>
      <xdr:col>10</xdr:col>
      <xdr:colOff>104775</xdr:colOff>
      <xdr:row>9</xdr:row>
      <xdr:rowOff>161925</xdr:rowOff>
    </xdr:to>
    <xdr:sp>
      <xdr:nvSpPr>
        <xdr:cNvPr id="3" name="Line 4"/>
        <xdr:cNvSpPr>
          <a:spLocks/>
        </xdr:cNvSpPr>
      </xdr:nvSpPr>
      <xdr:spPr>
        <a:xfrm>
          <a:off x="9686925" y="1038225"/>
          <a:ext cx="0" cy="657225"/>
        </a:xfrm>
        <a:prstGeom prst="line">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6</xdr:row>
      <xdr:rowOff>76200</xdr:rowOff>
    </xdr:from>
    <xdr:to>
      <xdr:col>10</xdr:col>
      <xdr:colOff>104775</xdr:colOff>
      <xdr:row>9</xdr:row>
      <xdr:rowOff>161925</xdr:rowOff>
    </xdr:to>
    <xdr:sp>
      <xdr:nvSpPr>
        <xdr:cNvPr id="4" name="Line 6"/>
        <xdr:cNvSpPr>
          <a:spLocks/>
        </xdr:cNvSpPr>
      </xdr:nvSpPr>
      <xdr:spPr>
        <a:xfrm>
          <a:off x="9686925" y="1038225"/>
          <a:ext cx="0" cy="657225"/>
        </a:xfrm>
        <a:prstGeom prst="line">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10</xdr:col>
      <xdr:colOff>66675</xdr:colOff>
      <xdr:row>2</xdr:row>
      <xdr:rowOff>171450</xdr:rowOff>
    </xdr:from>
    <xdr:to>
      <xdr:col>15</xdr:col>
      <xdr:colOff>676275</xdr:colOff>
      <xdr:row>4</xdr:row>
      <xdr:rowOff>19050</xdr:rowOff>
    </xdr:to>
    <xdr:pic>
      <xdr:nvPicPr>
        <xdr:cNvPr id="5" name="Picture 2" descr="C:\Users\ozimovchenko\Documents\лого\2.png"/>
        <xdr:cNvPicPr preferRelativeResize="1">
          <a:picLocks noChangeAspect="1"/>
        </xdr:cNvPicPr>
      </xdr:nvPicPr>
      <xdr:blipFill>
        <a:blip r:embed="rId2"/>
        <a:stretch>
          <a:fillRect/>
        </a:stretch>
      </xdr:blipFill>
      <xdr:spPr>
        <a:xfrm>
          <a:off x="9648825" y="171450"/>
          <a:ext cx="54959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695325</xdr:colOff>
      <xdr:row>16</xdr:row>
      <xdr:rowOff>114300</xdr:rowOff>
    </xdr:from>
    <xdr:to>
      <xdr:col>19</xdr:col>
      <xdr:colOff>428625</xdr:colOff>
      <xdr:row>19</xdr:row>
      <xdr:rowOff>9525</xdr:rowOff>
    </xdr:to>
    <xdr:pic>
      <xdr:nvPicPr>
        <xdr:cNvPr id="1" name="Рисунок 2"/>
        <xdr:cNvPicPr preferRelativeResize="1">
          <a:picLocks noChangeAspect="1"/>
        </xdr:cNvPicPr>
      </xdr:nvPicPr>
      <xdr:blipFill>
        <a:blip r:embed="rId1"/>
        <a:stretch>
          <a:fillRect/>
        </a:stretch>
      </xdr:blipFill>
      <xdr:spPr>
        <a:xfrm>
          <a:off x="12239625" y="1828800"/>
          <a:ext cx="59340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18"/>
  <sheetViews>
    <sheetView showGridLines="0" zoomScalePageLayoutView="0" workbookViewId="0" topLeftCell="A10">
      <selection activeCell="H8" sqref="H8:I8"/>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75390625" style="3" customWidth="1"/>
    <col min="10" max="10" width="12.375" style="3" customWidth="1"/>
    <col min="11" max="11" width="12.125" style="3" customWidth="1"/>
    <col min="12" max="12" width="12.375" style="3" customWidth="1"/>
    <col min="13" max="13" width="12.00390625" style="3" customWidth="1"/>
    <col min="14" max="14" width="13.875" style="3" customWidth="1"/>
    <col min="15" max="15" width="13.75390625" style="1" customWidth="1"/>
    <col min="16" max="16" width="13.25390625" style="1" customWidth="1"/>
    <col min="17" max="17" width="11.125" style="1" hidden="1" customWidth="1"/>
    <col min="18" max="18" width="10.375" style="2" hidden="1" customWidth="1"/>
    <col min="19" max="19" width="12.75390625" style="2" hidden="1" customWidth="1"/>
    <col min="20" max="20" width="11.75390625" style="2" hidden="1" customWidth="1"/>
    <col min="21" max="21" width="11.125" style="2" hidden="1" customWidth="1"/>
    <col min="22" max="22" width="12.875" style="2" hidden="1" customWidth="1"/>
    <col min="23" max="23" width="10.75390625" style="2" hidden="1" customWidth="1"/>
    <col min="24" max="28" width="9.125" style="2" hidden="1" customWidth="1"/>
    <col min="29" max="31" width="0" style="2" hidden="1" customWidth="1"/>
    <col min="32" max="240" width="9.125" style="2" customWidth="1"/>
    <col min="241" max="241" width="13.75390625" style="2" customWidth="1"/>
    <col min="242" max="16384" width="9.125" style="2" customWidth="1"/>
  </cols>
  <sheetData>
    <row r="1" spans="1:15" ht="27.75" customHeight="1" hidden="1">
      <c r="A1" s="113" t="s">
        <v>70</v>
      </c>
      <c r="B1" s="113"/>
      <c r="C1" s="113"/>
      <c r="D1" s="113"/>
      <c r="E1" s="113"/>
      <c r="F1" s="113"/>
      <c r="G1" s="113"/>
      <c r="H1" s="113"/>
      <c r="I1" s="113"/>
      <c r="O1" s="2"/>
    </row>
    <row r="2" spans="1:9" ht="27.75" customHeight="1" hidden="1">
      <c r="A2" s="138" t="s">
        <v>3</v>
      </c>
      <c r="B2" s="138"/>
      <c r="C2" s="138"/>
      <c r="D2" s="138"/>
      <c r="E2" s="138"/>
      <c r="F2" s="138"/>
      <c r="G2" s="138"/>
      <c r="H2" s="138"/>
      <c r="I2" s="138"/>
    </row>
    <row r="3" spans="1:9" ht="24.75" customHeight="1">
      <c r="A3" s="142" t="s">
        <v>12</v>
      </c>
      <c r="B3" s="142"/>
      <c r="C3" s="142"/>
      <c r="D3" s="142"/>
      <c r="E3" s="142"/>
      <c r="F3" s="142"/>
      <c r="G3" s="142"/>
      <c r="H3" s="142"/>
      <c r="I3" s="142"/>
    </row>
    <row r="4" spans="1:9" ht="36" customHeight="1">
      <c r="A4" s="136" t="s">
        <v>64</v>
      </c>
      <c r="B4" s="137"/>
      <c r="C4" s="137"/>
      <c r="D4" s="137"/>
      <c r="E4" s="137"/>
      <c r="F4" s="137"/>
      <c r="G4" s="137"/>
      <c r="H4" s="137"/>
      <c r="I4" s="137"/>
    </row>
    <row r="5" spans="1:23" ht="15">
      <c r="A5" s="114" t="s">
        <v>19</v>
      </c>
      <c r="B5" s="115"/>
      <c r="C5" s="115"/>
      <c r="D5" s="115"/>
      <c r="E5" s="115"/>
      <c r="F5" s="115"/>
      <c r="G5" s="115"/>
      <c r="H5" s="115"/>
      <c r="I5" s="115"/>
      <c r="J5" s="33"/>
      <c r="K5" s="15"/>
      <c r="L5" s="15"/>
      <c r="M5" s="15"/>
      <c r="N5" s="15"/>
      <c r="R5" s="1"/>
      <c r="S5" s="1"/>
      <c r="T5" s="1"/>
      <c r="U5" s="1"/>
      <c r="V5" s="1"/>
      <c r="W5" s="1"/>
    </row>
    <row r="6" spans="1:23" ht="58.5" customHeight="1" hidden="1">
      <c r="A6" s="139" t="s">
        <v>52</v>
      </c>
      <c r="B6" s="140"/>
      <c r="C6" s="140"/>
      <c r="D6" s="140"/>
      <c r="E6" s="140"/>
      <c r="F6" s="140"/>
      <c r="G6" s="141"/>
      <c r="H6" s="139" t="s">
        <v>53</v>
      </c>
      <c r="I6" s="143"/>
      <c r="J6" s="40"/>
      <c r="K6" s="40"/>
      <c r="L6" s="38"/>
      <c r="M6" s="38"/>
      <c r="N6" s="38"/>
      <c r="R6" s="1"/>
      <c r="S6" s="1"/>
      <c r="T6" s="1"/>
      <c r="U6" s="1"/>
      <c r="V6" s="1"/>
      <c r="W6" s="1"/>
    </row>
    <row r="7" spans="1:28" ht="15">
      <c r="A7" s="100" t="s">
        <v>16</v>
      </c>
      <c r="B7" s="100"/>
      <c r="C7" s="100"/>
      <c r="D7" s="100"/>
      <c r="E7" s="100"/>
      <c r="F7" s="100"/>
      <c r="G7" s="100"/>
      <c r="H7" s="108">
        <v>0.15</v>
      </c>
      <c r="I7" s="108"/>
      <c r="J7" s="36"/>
      <c r="K7" s="32"/>
      <c r="L7" s="32"/>
      <c r="M7" s="32"/>
      <c r="N7" s="32"/>
      <c r="O7" s="32"/>
      <c r="P7" s="2"/>
      <c r="Q7" s="2"/>
      <c r="S7" s="16"/>
      <c r="T7" s="16"/>
      <c r="U7" s="16"/>
      <c r="V7" s="16"/>
      <c r="W7" s="17"/>
      <c r="X7" s="1"/>
      <c r="Y7" s="1"/>
      <c r="AA7" s="1" t="s">
        <v>2</v>
      </c>
      <c r="AB7" s="26" t="s">
        <v>0</v>
      </c>
    </row>
    <row r="8" spans="1:28" ht="15">
      <c r="A8" s="100" t="s">
        <v>4</v>
      </c>
      <c r="B8" s="100"/>
      <c r="C8" s="100"/>
      <c r="D8" s="100"/>
      <c r="E8" s="100"/>
      <c r="F8" s="100"/>
      <c r="G8" s="100"/>
      <c r="H8" s="109">
        <v>1000000</v>
      </c>
      <c r="I8" s="109"/>
      <c r="J8" s="36"/>
      <c r="K8" s="32"/>
      <c r="L8" s="32"/>
      <c r="M8" s="32"/>
      <c r="N8" s="32"/>
      <c r="O8" s="32"/>
      <c r="P8" s="2"/>
      <c r="Q8" s="2"/>
      <c r="W8" s="18"/>
      <c r="X8" s="1"/>
      <c r="Y8" s="1"/>
      <c r="AA8" s="2" t="s">
        <v>15</v>
      </c>
      <c r="AB8" s="26" t="s">
        <v>1</v>
      </c>
    </row>
    <row r="9" spans="1:25" ht="15">
      <c r="A9" s="112" t="s">
        <v>13</v>
      </c>
      <c r="B9" s="112"/>
      <c r="C9" s="112"/>
      <c r="D9" s="112"/>
      <c r="E9" s="112"/>
      <c r="F9" s="112"/>
      <c r="G9" s="112"/>
      <c r="H9" s="118">
        <v>60</v>
      </c>
      <c r="I9" s="118"/>
      <c r="J9" s="36"/>
      <c r="K9" s="32"/>
      <c r="L9" s="32"/>
      <c r="M9" s="32"/>
      <c r="N9" s="32"/>
      <c r="O9" s="32"/>
      <c r="P9" s="2"/>
      <c r="Q9" s="2"/>
      <c r="S9" s="19"/>
      <c r="T9" s="19"/>
      <c r="U9" s="19"/>
      <c r="V9" s="19"/>
      <c r="W9" s="18"/>
      <c r="X9" s="1"/>
      <c r="Y9" s="1"/>
    </row>
    <row r="10" spans="1:25" ht="15">
      <c r="A10" s="87" t="s">
        <v>18</v>
      </c>
      <c r="B10" s="88"/>
      <c r="C10" s="88"/>
      <c r="D10" s="88"/>
      <c r="E10" s="88"/>
      <c r="F10" s="88"/>
      <c r="G10" s="89"/>
      <c r="H10" s="105">
        <v>24.5</v>
      </c>
      <c r="I10" s="105"/>
      <c r="J10" s="36"/>
      <c r="K10" s="32"/>
      <c r="L10" s="32"/>
      <c r="M10" s="32"/>
      <c r="N10" s="32"/>
      <c r="O10" s="32"/>
      <c r="P10" s="2"/>
      <c r="Q10" s="2"/>
      <c r="S10" s="19"/>
      <c r="T10" s="19"/>
      <c r="U10" s="19"/>
      <c r="V10" s="19"/>
      <c r="W10" s="25"/>
      <c r="X10" s="1"/>
      <c r="Y10" s="1"/>
    </row>
    <row r="11" spans="1:25" ht="24" customHeight="1">
      <c r="A11" s="87" t="s">
        <v>14</v>
      </c>
      <c r="B11" s="88"/>
      <c r="C11" s="88"/>
      <c r="D11" s="88"/>
      <c r="E11" s="88"/>
      <c r="F11" s="88"/>
      <c r="G11" s="89"/>
      <c r="H11" s="110">
        <v>2</v>
      </c>
      <c r="I11" s="111"/>
      <c r="J11" s="133"/>
      <c r="K11" s="134"/>
      <c r="L11" s="134"/>
      <c r="M11" s="134"/>
      <c r="N11" s="134"/>
      <c r="O11" s="134"/>
      <c r="R11" s="1"/>
      <c r="S11" s="1"/>
      <c r="T11" s="1"/>
      <c r="U11" s="1"/>
      <c r="V11" s="1"/>
      <c r="W11" s="20"/>
      <c r="X11" s="1"/>
      <c r="Y11" s="1"/>
    </row>
    <row r="12" spans="1:25" ht="6.75" customHeight="1" hidden="1">
      <c r="A12" s="87" t="str">
        <f>CONCATENATE("Месячный платеж по кредиту, ",L19)</f>
        <v>Месячный платеж по кредиту, </v>
      </c>
      <c r="B12" s="88"/>
      <c r="C12" s="88"/>
      <c r="D12" s="88"/>
      <c r="E12" s="88"/>
      <c r="F12" s="88"/>
      <c r="G12" s="44"/>
      <c r="H12" s="106">
        <f>IF(data=1,sumkred/strok,sumkred*PROC/100/((1-POWER(1+PROC/1200,-strok))*12))</f>
        <v>29058.916367849437</v>
      </c>
      <c r="I12" s="107"/>
      <c r="J12" s="35"/>
      <c r="K12" s="27"/>
      <c r="L12" s="113"/>
      <c r="M12" s="113"/>
      <c r="N12" s="113"/>
      <c r="O12" s="37"/>
      <c r="P12" s="28"/>
      <c r="Q12" s="28"/>
      <c r="R12" s="1"/>
      <c r="S12" s="1"/>
      <c r="T12" s="1"/>
      <c r="U12" s="1"/>
      <c r="V12" s="1"/>
      <c r="W12" s="20"/>
      <c r="X12" s="1"/>
      <c r="Y12" s="1"/>
    </row>
    <row r="13" spans="1:25" ht="22.5" customHeight="1">
      <c r="A13" s="87" t="s">
        <v>5</v>
      </c>
      <c r="B13" s="88"/>
      <c r="C13" s="88"/>
      <c r="D13" s="88"/>
      <c r="E13" s="88"/>
      <c r="F13" s="88"/>
      <c r="G13" s="88"/>
      <c r="H13" s="88"/>
      <c r="I13" s="89"/>
      <c r="J13" s="35"/>
      <c r="K13" s="27"/>
      <c r="L13" s="27"/>
      <c r="M13" s="27"/>
      <c r="N13" s="27"/>
      <c r="O13" s="37"/>
      <c r="P13" s="28"/>
      <c r="Q13" s="28"/>
      <c r="R13" s="1"/>
      <c r="S13" s="1"/>
      <c r="T13" s="1"/>
      <c r="U13" s="1"/>
      <c r="V13" s="1"/>
      <c r="W13" s="20"/>
      <c r="X13" s="1"/>
      <c r="Y13" s="1"/>
    </row>
    <row r="14" spans="1:25" ht="15">
      <c r="A14" s="120" t="s">
        <v>54</v>
      </c>
      <c r="B14" s="121"/>
      <c r="C14" s="121"/>
      <c r="D14" s="121"/>
      <c r="E14" s="121"/>
      <c r="F14" s="121"/>
      <c r="G14" s="122"/>
      <c r="H14" s="90">
        <v>0.005</v>
      </c>
      <c r="I14" s="90"/>
      <c r="J14" s="133"/>
      <c r="K14" s="134"/>
      <c r="L14" s="134"/>
      <c r="M14" s="134"/>
      <c r="N14" s="134"/>
      <c r="O14" s="134"/>
      <c r="P14" s="28"/>
      <c r="Q14" s="28"/>
      <c r="R14" s="1"/>
      <c r="S14" s="1"/>
      <c r="T14" s="1"/>
      <c r="U14" s="1"/>
      <c r="V14" s="1"/>
      <c r="W14" s="25"/>
      <c r="X14" s="1"/>
      <c r="Y14" s="1"/>
    </row>
    <row r="15" spans="1:25" ht="15" customHeight="1">
      <c r="A15" s="120" t="s">
        <v>65</v>
      </c>
      <c r="B15" s="121"/>
      <c r="C15" s="121"/>
      <c r="D15" s="121"/>
      <c r="E15" s="121"/>
      <c r="F15" s="121"/>
      <c r="G15" s="122"/>
      <c r="H15" s="144">
        <v>100</v>
      </c>
      <c r="I15" s="145"/>
      <c r="J15" s="135"/>
      <c r="K15" s="133"/>
      <c r="L15" s="133"/>
      <c r="M15" s="133"/>
      <c r="N15" s="133"/>
      <c r="O15" s="133"/>
      <c r="P15" s="28"/>
      <c r="Q15" s="28"/>
      <c r="R15" s="1"/>
      <c r="S15" s="1"/>
      <c r="T15" s="1"/>
      <c r="U15" s="1"/>
      <c r="V15" s="1"/>
      <c r="W15" s="25"/>
      <c r="X15" s="1"/>
      <c r="Y15" s="1"/>
    </row>
    <row r="16" spans="1:25" ht="34.5" customHeight="1">
      <c r="A16" s="97" t="s">
        <v>49</v>
      </c>
      <c r="B16" s="98"/>
      <c r="C16" s="98"/>
      <c r="D16" s="98"/>
      <c r="E16" s="98"/>
      <c r="F16" s="98"/>
      <c r="G16" s="99"/>
      <c r="H16" s="123">
        <v>0.045</v>
      </c>
      <c r="I16" s="124"/>
      <c r="J16" s="135"/>
      <c r="K16" s="133"/>
      <c r="L16" s="133"/>
      <c r="M16" s="133"/>
      <c r="N16" s="133"/>
      <c r="O16" s="133"/>
      <c r="P16" s="28"/>
      <c r="Q16" s="28"/>
      <c r="R16" s="1"/>
      <c r="S16" s="1"/>
      <c r="T16" s="1"/>
      <c r="U16" s="1"/>
      <c r="V16" s="1"/>
      <c r="W16" s="25"/>
      <c r="X16" s="1"/>
      <c r="Y16" s="1"/>
    </row>
    <row r="17" spans="1:25" ht="18" customHeight="1">
      <c r="A17" s="100" t="s">
        <v>67</v>
      </c>
      <c r="B17" s="100"/>
      <c r="C17" s="100"/>
      <c r="D17" s="100"/>
      <c r="E17" s="100"/>
      <c r="F17" s="100"/>
      <c r="G17" s="100"/>
      <c r="H17" s="101">
        <v>750</v>
      </c>
      <c r="I17" s="101"/>
      <c r="J17" s="62"/>
      <c r="K17" s="62"/>
      <c r="L17" s="62"/>
      <c r="M17" s="62"/>
      <c r="N17" s="62"/>
      <c r="O17" s="62"/>
      <c r="P17" s="28"/>
      <c r="Q17" s="28"/>
      <c r="R17" s="1"/>
      <c r="S17" s="1"/>
      <c r="T17" s="1"/>
      <c r="U17" s="1"/>
      <c r="V17" s="1"/>
      <c r="W17" s="25"/>
      <c r="X17" s="1"/>
      <c r="Y17" s="1"/>
    </row>
    <row r="18" spans="1:25" s="67" customFormat="1" ht="30.75" customHeight="1">
      <c r="A18" s="102" t="s">
        <v>68</v>
      </c>
      <c r="B18" s="102"/>
      <c r="C18" s="102"/>
      <c r="D18" s="102"/>
      <c r="E18" s="102"/>
      <c r="F18" s="102"/>
      <c r="G18" s="102"/>
      <c r="H18" s="103" t="s">
        <v>69</v>
      </c>
      <c r="I18" s="104"/>
      <c r="J18" s="63"/>
      <c r="K18" s="63"/>
      <c r="L18" s="63"/>
      <c r="M18" s="63"/>
      <c r="N18" s="63"/>
      <c r="O18" s="63"/>
      <c r="P18" s="64"/>
      <c r="Q18" s="64"/>
      <c r="R18" s="65"/>
      <c r="S18" s="65"/>
      <c r="T18" s="65"/>
      <c r="U18" s="65"/>
      <c r="V18" s="65"/>
      <c r="W18" s="66"/>
      <c r="X18" s="65"/>
      <c r="Y18" s="65"/>
    </row>
    <row r="19" spans="1:23" ht="15.75" thickBot="1">
      <c r="A19" s="21">
        <v>2</v>
      </c>
      <c r="B19" s="1"/>
      <c r="C19" s="1"/>
      <c r="D19" s="1"/>
      <c r="E19" s="1"/>
      <c r="F19" s="1"/>
      <c r="G19" s="1"/>
      <c r="I19" s="34"/>
      <c r="J19" s="34"/>
      <c r="K19" s="34"/>
      <c r="L19" s="119"/>
      <c r="M19" s="119"/>
      <c r="N19" s="119"/>
      <c r="O19" s="119"/>
      <c r="P19" s="34"/>
      <c r="Q19" s="34"/>
      <c r="R19" s="1"/>
      <c r="S19" s="1"/>
      <c r="T19" s="1"/>
      <c r="U19" s="1"/>
      <c r="V19" s="39" t="s">
        <v>17</v>
      </c>
      <c r="W19" s="22"/>
    </row>
    <row r="20" spans="1:22" ht="12.75" customHeight="1" thickBot="1">
      <c r="A20" s="116" t="s">
        <v>23</v>
      </c>
      <c r="B20" s="94" t="s">
        <v>25</v>
      </c>
      <c r="C20" s="95"/>
      <c r="D20" s="96"/>
      <c r="E20" s="94" t="s">
        <v>26</v>
      </c>
      <c r="F20" s="95"/>
      <c r="G20" s="96"/>
      <c r="H20" s="94" t="s">
        <v>27</v>
      </c>
      <c r="I20" s="95"/>
      <c r="J20" s="96"/>
      <c r="K20" s="94" t="s">
        <v>28</v>
      </c>
      <c r="L20" s="95"/>
      <c r="M20" s="96"/>
      <c r="N20" s="94" t="s">
        <v>29</v>
      </c>
      <c r="O20" s="95"/>
      <c r="P20" s="96"/>
      <c r="Q20" s="91" t="s">
        <v>30</v>
      </c>
      <c r="R20" s="92"/>
      <c r="S20" s="93"/>
      <c r="T20" s="91" t="s">
        <v>31</v>
      </c>
      <c r="U20" s="92"/>
      <c r="V20" s="93"/>
    </row>
    <row r="21" spans="1:22" ht="30.75" thickBot="1">
      <c r="A21" s="117"/>
      <c r="B21" s="51" t="s">
        <v>46</v>
      </c>
      <c r="C21" s="52" t="s">
        <v>47</v>
      </c>
      <c r="D21" s="52" t="s">
        <v>48</v>
      </c>
      <c r="E21" s="51" t="s">
        <v>46</v>
      </c>
      <c r="F21" s="52" t="s">
        <v>47</v>
      </c>
      <c r="G21" s="52" t="s">
        <v>48</v>
      </c>
      <c r="H21" s="51" t="s">
        <v>46</v>
      </c>
      <c r="I21" s="52" t="s">
        <v>47</v>
      </c>
      <c r="J21" s="52" t="s">
        <v>48</v>
      </c>
      <c r="K21" s="51" t="s">
        <v>46</v>
      </c>
      <c r="L21" s="52" t="s">
        <v>47</v>
      </c>
      <c r="M21" s="52" t="s">
        <v>48</v>
      </c>
      <c r="N21" s="51" t="s">
        <v>46</v>
      </c>
      <c r="O21" s="52" t="s">
        <v>47</v>
      </c>
      <c r="P21" s="52" t="s">
        <v>48</v>
      </c>
      <c r="Q21" s="5" t="s">
        <v>46</v>
      </c>
      <c r="R21" s="6" t="s">
        <v>47</v>
      </c>
      <c r="S21" s="6" t="s">
        <v>48</v>
      </c>
      <c r="T21" s="5" t="s">
        <v>46</v>
      </c>
      <c r="U21" s="6" t="s">
        <v>47</v>
      </c>
      <c r="V21" s="6" t="s">
        <v>48</v>
      </c>
    </row>
    <row r="22" spans="1:22" ht="15.75" thickTop="1">
      <c r="A22" s="53" t="s">
        <v>20</v>
      </c>
      <c r="B22" s="54">
        <f>sumkred</f>
        <v>1000000</v>
      </c>
      <c r="C22" s="54">
        <f aca="true" t="shared" si="0" ref="C22:C33">IF(data=1,B22*(PROC/36500)*30.42,B22*(PROC/36000)*30)</f>
        <v>20416.666666666668</v>
      </c>
      <c r="D22" s="55">
        <f>IF(data=2,C22,IF(data=1,IF(C22&gt;0,C22+sumproplat,0),IF(B22&gt;sumproplat*2,sumproplat,B22+C22)))</f>
        <v>20416.666666666668</v>
      </c>
      <c r="E22" s="54">
        <f>IF(data=1,IF((B33-sumproplat)&gt;0,B33-sumproplat,0),IF(B33-(sumproplat-C33)&gt;0,B33-(D33-C33),0))</f>
        <v>894611.345273056</v>
      </c>
      <c r="F22" s="54">
        <f aca="true" t="shared" si="1" ref="F22:F33">IF(data=1,E22*(PROC/36500)*30.42,E22*(PROC/36000)*30)</f>
        <v>18264.981632658226</v>
      </c>
      <c r="G22" s="55">
        <f aca="true" t="shared" si="2" ref="G22:G33">IF(data=1,IF(F22&gt;1,F22+sumproplat,0),IF(E22&gt;sumproplat*2,sumproplat,E22+F22))</f>
        <v>29058.916367849437</v>
      </c>
      <c r="H22" s="54">
        <f>IF(data=1,IF((E33-sumproplat)&gt;0,E33-sumproplat,0),IF(E33-(sumproplat-F33)&gt;0,E33-(G33-F33),0))</f>
        <v>749502.4521745185</v>
      </c>
      <c r="I22" s="54">
        <f aca="true" t="shared" si="3" ref="I22:I33">IF(data=1,H22*(PROC/36500)*30.42,H22*(PROC/36000)*30)</f>
        <v>15302.341731896418</v>
      </c>
      <c r="J22" s="55">
        <f aca="true" t="shared" si="4" ref="J22:J33">IF(data=1,IF(I22&gt;1,I22+sumproplat,0),IF(H22&gt;sumproplat*2,sumproplat,H22+I22))</f>
        <v>29058.916367849437</v>
      </c>
      <c r="K22" s="54">
        <f>IF(data=1,IF((H33-sumproplat)&gt;0,H33-sumproplat,0),IF(H33-(sumproplat-I33)&gt;0,H33-(J33-I33),0))</f>
        <v>564565.136244453</v>
      </c>
      <c r="L22" s="54">
        <f aca="true" t="shared" si="5" ref="L22:L33">IF(data=1,K22*(PROC/36500)*30.42,K22*(PROC/36000)*30)</f>
        <v>11526.538198324248</v>
      </c>
      <c r="M22" s="55">
        <f aca="true" t="shared" si="6" ref="M22:M33">IF(data=1,IF(L22&gt;1,L22+sumproplat,0),IF(K22&gt;sumproplat*2,sumproplat,K22+L22))</f>
        <v>29058.916367849437</v>
      </c>
      <c r="N22" s="54">
        <f>IF(data=1,IF((K33-sumproplat)&gt;0,K33-sumproplat,0),IF(K33-(sumproplat-L33)&gt;0,K33-(M33-L33),0))</f>
        <v>328867.5846120271</v>
      </c>
      <c r="O22" s="54">
        <f aca="true" t="shared" si="7" ref="O22:O33">IF(data=1,N22*(PROC/36500)*30.42,N22*(PROC/36000)*30)</f>
        <v>6714.379852495553</v>
      </c>
      <c r="P22" s="55">
        <f aca="true" t="shared" si="8" ref="P22:P33">IF(data=1,IF(O22&gt;1,O22+sumproplat,0),IF(N22&gt;sumproplat*2,sumproplat,N22+O22))</f>
        <v>29058.916367849437</v>
      </c>
      <c r="Q22" s="8">
        <f>IF(data=1,IF((N33-sumproplat)&gt;0,N33-sumproplat,0),IF(N33-(sumproplat-O33)&gt;0,N33-(P33-O33),0))</f>
        <v>0</v>
      </c>
      <c r="R22" s="8">
        <f aca="true" t="shared" si="9" ref="R22:R33">IF(data=1,Q22*(PROC/36500)*30.42,Q22*(PROC/36000)*30)</f>
        <v>0</v>
      </c>
      <c r="S22" s="29">
        <f aca="true" t="shared" si="10" ref="S22:S33">IF(data=1,IF(R22&gt;1,R22+sumproplat,0),IF(Q22&gt;sumproplat*2,sumproplat,Q22+R22))</f>
        <v>0</v>
      </c>
      <c r="T22" s="8">
        <f>IF(data=1,IF((Q33-sumproplat)&gt;0,Q33-sumproplat,0),IF(Q33-(sumproplat-R33)&gt;0,Q33-(S33-R33),0))</f>
        <v>0</v>
      </c>
      <c r="U22" s="8">
        <f aca="true" t="shared" si="11" ref="U22:U33">IF(data=1,T22*(PROC/36500)*30.42,T22*(PROC/36000)*30)</f>
        <v>0</v>
      </c>
      <c r="V22" s="29">
        <f aca="true" t="shared" si="12" ref="V22:V33">IF(data=1,IF(U22&gt;1,U22+sumproplat,0),IF(T22&gt;sumproplat*2,sumproplat,T22+U22))</f>
        <v>0</v>
      </c>
    </row>
    <row r="23" spans="1:22" ht="15">
      <c r="A23" s="53" t="s">
        <v>21</v>
      </c>
      <c r="B23" s="56">
        <f>IF(data=1,IF((B22-sumproplat)&gt;0,B22-sumproplat,0),IF(B22-(sumproplat-C22)&gt;0,B22-(D22-C22),0))</f>
        <v>1000000</v>
      </c>
      <c r="C23" s="56">
        <f t="shared" si="0"/>
        <v>20416.666666666668</v>
      </c>
      <c r="D23" s="55">
        <f>IF(data=1,IF(C23&gt;1,C23+sumproplat,0),IF(B23&gt;sumproplat*2,sumproplat,B23+C23))</f>
        <v>29058.916367849437</v>
      </c>
      <c r="E23" s="56">
        <f>IF(data=1,IF((E22-sumproplat)&gt;0,E22-sumproplat,0),IF(E22-(sumproplat-F22)&gt;0,E22-(G22-F22),0))</f>
        <v>883817.4105378648</v>
      </c>
      <c r="F23" s="56">
        <f t="shared" si="1"/>
        <v>18044.605465148074</v>
      </c>
      <c r="G23" s="55">
        <f t="shared" si="2"/>
        <v>29058.916367849437</v>
      </c>
      <c r="H23" s="56">
        <f>IF(data=1,IF((H22-sumproplat)&gt;0,H22-sumproplat,0),IF(H22-(sumproplat-I22)&gt;0,H22-(J22-I22),0))</f>
        <v>735745.8775385654</v>
      </c>
      <c r="I23" s="56">
        <f t="shared" si="3"/>
        <v>15021.478333079045</v>
      </c>
      <c r="J23" s="55">
        <f t="shared" si="4"/>
        <v>29058.916367849437</v>
      </c>
      <c r="K23" s="56">
        <f>IF(data=1,IF((K22-sumproplat)&gt;0,K22-sumproplat,0),IF(K22-(sumproplat-L22)&gt;0,K22-(M22-L22),0))</f>
        <v>547032.7580749278</v>
      </c>
      <c r="L23" s="56">
        <f t="shared" si="5"/>
        <v>11168.58547736311</v>
      </c>
      <c r="M23" s="55">
        <f t="shared" si="6"/>
        <v>29058.916367849437</v>
      </c>
      <c r="N23" s="56">
        <f>IF(data=1,IF((N22-sumproplat)&gt;0,N22-sumproplat,0),IF(N22-(sumproplat-O22)&gt;0,N22-(P22-O22),0))</f>
        <v>306523.0480966732</v>
      </c>
      <c r="O23" s="56">
        <f t="shared" si="7"/>
        <v>6258.178898640412</v>
      </c>
      <c r="P23" s="55">
        <f t="shared" si="8"/>
        <v>29058.916367849437</v>
      </c>
      <c r="Q23" s="9">
        <f>IF(data=1,IF((Q22-sumproplat)&gt;0,Q22-sumproplat,0),IF(Q22-(sumproplat-R22)&gt;0,Q22-(S22-R22),0))</f>
        <v>0</v>
      </c>
      <c r="R23" s="9">
        <f t="shared" si="9"/>
        <v>0</v>
      </c>
      <c r="S23" s="29">
        <f t="shared" si="10"/>
        <v>0</v>
      </c>
      <c r="T23" s="9">
        <f>IF(data=1,IF((T22-sumproplat)&gt;0,T22-sumproplat,0),IF(T22-(sumproplat-U22)&gt;0,T22-(V22-U22),0))</f>
        <v>0</v>
      </c>
      <c r="U23" s="9">
        <f t="shared" si="11"/>
        <v>0</v>
      </c>
      <c r="V23" s="29">
        <f t="shared" si="12"/>
        <v>0</v>
      </c>
    </row>
    <row r="24" spans="1:22" ht="15">
      <c r="A24" s="53" t="s">
        <v>22</v>
      </c>
      <c r="B24" s="56">
        <f aca="true" t="shared" si="13" ref="B24:B33">IF(data=1,IF((B23-sumproplat)&gt;0,B23-sumproplat,0),IF(B23-(sumproplat-C23)&gt;0,B23-(D23-C23),0))</f>
        <v>991357.7502988172</v>
      </c>
      <c r="C24" s="56">
        <f t="shared" si="0"/>
        <v>20240.220735267518</v>
      </c>
      <c r="D24" s="55">
        <f aca="true" t="shared" si="14" ref="D24:D33">IF(data=1,IF(C24&gt;1,C24+sumproplat,0),IF(B24&gt;sumproplat*2,sumproplat,B24+C24))</f>
        <v>29058.916367849437</v>
      </c>
      <c r="E24" s="56">
        <f aca="true" t="shared" si="15" ref="E24:E33">IF(data=1,IF((E23-sumproplat)&gt;0,E23-sumproplat,0),IF(E23-(sumproplat-F23)&gt;0,E23-(G23-F23),0))</f>
        <v>872803.0996351634</v>
      </c>
      <c r="F24" s="56">
        <f t="shared" si="1"/>
        <v>17819.729950884586</v>
      </c>
      <c r="G24" s="55">
        <f t="shared" si="2"/>
        <v>29058.916367849437</v>
      </c>
      <c r="H24" s="56">
        <f aca="true" t="shared" si="16" ref="H24:H33">IF(data=1,IF((H23-sumproplat)&gt;0,H23-sumproplat,0),IF(H23-(sumproplat-I23)&gt;0,H23-(J23-I23),0))</f>
        <v>721708.439503795</v>
      </c>
      <c r="I24" s="56">
        <f t="shared" si="3"/>
        <v>14734.880639869149</v>
      </c>
      <c r="J24" s="55">
        <f t="shared" si="4"/>
        <v>29058.916367849437</v>
      </c>
      <c r="K24" s="56">
        <f aca="true" t="shared" si="17" ref="K24:K33">IF(data=1,IF((K23-sumproplat)&gt;0,K23-sumproplat,0),IF(K23-(sumproplat-L23)&gt;0,K23-(M23-L23),0))</f>
        <v>529142.4271844415</v>
      </c>
      <c r="L24" s="56">
        <f t="shared" si="5"/>
        <v>10803.32455501568</v>
      </c>
      <c r="M24" s="55">
        <f t="shared" si="6"/>
        <v>29058.916367849437</v>
      </c>
      <c r="N24" s="56">
        <f aca="true" t="shared" si="18" ref="N24:N33">IF(data=1,IF((N23-sumproplat)&gt;0,N23-sumproplat,0),IF(N23-(sumproplat-O23)&gt;0,N23-(P23-O23),0))</f>
        <v>283722.3106274642</v>
      </c>
      <c r="O24" s="56">
        <f t="shared" si="7"/>
        <v>5792.6638419773935</v>
      </c>
      <c r="P24" s="55">
        <f t="shared" si="8"/>
        <v>29058.916367849437</v>
      </c>
      <c r="Q24" s="9">
        <f aca="true" t="shared" si="19" ref="Q24:Q33">IF(data=1,IF((Q23-sumproplat)&gt;0,Q23-sumproplat,0),IF(Q23-(sumproplat-R23)&gt;0,Q23-(S23-R23),0))</f>
        <v>0</v>
      </c>
      <c r="R24" s="9">
        <f t="shared" si="9"/>
        <v>0</v>
      </c>
      <c r="S24" s="29">
        <f t="shared" si="10"/>
        <v>0</v>
      </c>
      <c r="T24" s="9">
        <f aca="true" t="shared" si="20" ref="T24:T33">IF(data=1,IF((T23-sumproplat)&gt;0,T23-sumproplat,0),IF(T23-(sumproplat-U23)&gt;0,T23-(V23-U23),0))</f>
        <v>0</v>
      </c>
      <c r="U24" s="9">
        <f t="shared" si="11"/>
        <v>0</v>
      </c>
      <c r="V24" s="29">
        <f t="shared" si="12"/>
        <v>0</v>
      </c>
    </row>
    <row r="25" spans="1:22" ht="15">
      <c r="A25" s="53" t="s">
        <v>55</v>
      </c>
      <c r="B25" s="56">
        <f t="shared" si="13"/>
        <v>982539.0546662352</v>
      </c>
      <c r="C25" s="56">
        <f t="shared" si="0"/>
        <v>20060.172366102302</v>
      </c>
      <c r="D25" s="55">
        <f t="shared" si="14"/>
        <v>29058.916367849437</v>
      </c>
      <c r="E25" s="56">
        <f t="shared" si="15"/>
        <v>861563.9132181986</v>
      </c>
      <c r="F25" s="56">
        <f t="shared" si="1"/>
        <v>17590.263228204887</v>
      </c>
      <c r="G25" s="55">
        <f t="shared" si="2"/>
        <v>29058.916367849437</v>
      </c>
      <c r="H25" s="56">
        <f t="shared" si="16"/>
        <v>707384.4037758147</v>
      </c>
      <c r="I25" s="56">
        <f t="shared" si="3"/>
        <v>14442.43157708955</v>
      </c>
      <c r="J25" s="55">
        <f t="shared" si="4"/>
        <v>29058.916367849437</v>
      </c>
      <c r="K25" s="56">
        <f t="shared" si="17"/>
        <v>510886.83537160774</v>
      </c>
      <c r="L25" s="56">
        <f t="shared" si="5"/>
        <v>10430.606222170325</v>
      </c>
      <c r="M25" s="55">
        <f t="shared" si="6"/>
        <v>29058.916367849437</v>
      </c>
      <c r="N25" s="56">
        <f t="shared" si="18"/>
        <v>260456.05810159218</v>
      </c>
      <c r="O25" s="56">
        <f t="shared" si="7"/>
        <v>5317.644519574174</v>
      </c>
      <c r="P25" s="55">
        <f t="shared" si="8"/>
        <v>29058.916367849437</v>
      </c>
      <c r="Q25" s="9">
        <f t="shared" si="19"/>
        <v>0</v>
      </c>
      <c r="R25" s="9">
        <f t="shared" si="9"/>
        <v>0</v>
      </c>
      <c r="S25" s="29">
        <f t="shared" si="10"/>
        <v>0</v>
      </c>
      <c r="T25" s="9">
        <f t="shared" si="20"/>
        <v>0</v>
      </c>
      <c r="U25" s="9">
        <f t="shared" si="11"/>
        <v>0</v>
      </c>
      <c r="V25" s="29">
        <f t="shared" si="12"/>
        <v>0</v>
      </c>
    </row>
    <row r="26" spans="1:22" ht="15">
      <c r="A26" s="53" t="s">
        <v>56</v>
      </c>
      <c r="B26" s="56">
        <f t="shared" si="13"/>
        <v>973540.3106644881</v>
      </c>
      <c r="C26" s="56">
        <f t="shared" si="0"/>
        <v>19876.448009399966</v>
      </c>
      <c r="D26" s="55">
        <f t="shared" si="14"/>
        <v>29058.916367849437</v>
      </c>
      <c r="E26" s="56">
        <f t="shared" si="15"/>
        <v>850095.260078554</v>
      </c>
      <c r="F26" s="56">
        <f t="shared" si="1"/>
        <v>17356.111559937148</v>
      </c>
      <c r="G26" s="55">
        <f t="shared" si="2"/>
        <v>29058.916367849437</v>
      </c>
      <c r="H26" s="56">
        <f t="shared" si="16"/>
        <v>692767.9189850548</v>
      </c>
      <c r="I26" s="56">
        <f t="shared" si="3"/>
        <v>14144.011679278203</v>
      </c>
      <c r="J26" s="55">
        <f t="shared" si="4"/>
        <v>29058.916367849437</v>
      </c>
      <c r="K26" s="56">
        <f t="shared" si="17"/>
        <v>492258.52522592864</v>
      </c>
      <c r="L26" s="56">
        <f t="shared" si="5"/>
        <v>10050.27822336271</v>
      </c>
      <c r="M26" s="55">
        <f t="shared" si="6"/>
        <v>29058.916367849437</v>
      </c>
      <c r="N26" s="56">
        <f t="shared" si="18"/>
        <v>236714.7862533169</v>
      </c>
      <c r="O26" s="56">
        <f t="shared" si="7"/>
        <v>4832.92688600522</v>
      </c>
      <c r="P26" s="55">
        <f t="shared" si="8"/>
        <v>29058.916367849437</v>
      </c>
      <c r="Q26" s="9">
        <f t="shared" si="19"/>
        <v>0</v>
      </c>
      <c r="R26" s="9">
        <f t="shared" si="9"/>
        <v>0</v>
      </c>
      <c r="S26" s="29">
        <f t="shared" si="10"/>
        <v>0</v>
      </c>
      <c r="T26" s="9">
        <f t="shared" si="20"/>
        <v>0</v>
      </c>
      <c r="U26" s="9">
        <f t="shared" si="11"/>
        <v>0</v>
      </c>
      <c r="V26" s="29">
        <f t="shared" si="12"/>
        <v>0</v>
      </c>
    </row>
    <row r="27" spans="1:22" ht="15">
      <c r="A27" s="53" t="s">
        <v>57</v>
      </c>
      <c r="B27" s="56">
        <f t="shared" si="13"/>
        <v>964357.8423060386</v>
      </c>
      <c r="C27" s="56">
        <f t="shared" si="0"/>
        <v>19688.97261374829</v>
      </c>
      <c r="D27" s="55">
        <f t="shared" si="14"/>
        <v>29058.916367849437</v>
      </c>
      <c r="E27" s="56">
        <f t="shared" si="15"/>
        <v>838392.4552706417</v>
      </c>
      <c r="F27" s="56">
        <f t="shared" si="1"/>
        <v>17117.179295108937</v>
      </c>
      <c r="G27" s="55">
        <f t="shared" si="2"/>
        <v>29058.916367849437</v>
      </c>
      <c r="H27" s="56">
        <f t="shared" si="16"/>
        <v>677853.0142964836</v>
      </c>
      <c r="I27" s="56">
        <f t="shared" si="3"/>
        <v>13839.49904188654</v>
      </c>
      <c r="J27" s="55">
        <f t="shared" si="4"/>
        <v>29058.916367849437</v>
      </c>
      <c r="K27" s="56">
        <f t="shared" si="17"/>
        <v>473249.88708144194</v>
      </c>
      <c r="L27" s="56">
        <f t="shared" si="5"/>
        <v>9662.185194579439</v>
      </c>
      <c r="M27" s="55">
        <f t="shared" si="6"/>
        <v>29058.916367849437</v>
      </c>
      <c r="N27" s="56">
        <f t="shared" si="18"/>
        <v>212488.7967714727</v>
      </c>
      <c r="O27" s="56">
        <f t="shared" si="7"/>
        <v>4338.312934084234</v>
      </c>
      <c r="P27" s="55">
        <f t="shared" si="8"/>
        <v>29058.916367849437</v>
      </c>
      <c r="Q27" s="9">
        <f t="shared" si="19"/>
        <v>0</v>
      </c>
      <c r="R27" s="9">
        <f t="shared" si="9"/>
        <v>0</v>
      </c>
      <c r="S27" s="29">
        <f t="shared" si="10"/>
        <v>0</v>
      </c>
      <c r="T27" s="9">
        <f t="shared" si="20"/>
        <v>0</v>
      </c>
      <c r="U27" s="9">
        <f t="shared" si="11"/>
        <v>0</v>
      </c>
      <c r="V27" s="29">
        <f t="shared" si="12"/>
        <v>0</v>
      </c>
    </row>
    <row r="28" spans="1:22" ht="14.25" customHeight="1">
      <c r="A28" s="53" t="s">
        <v>58</v>
      </c>
      <c r="B28" s="56">
        <f t="shared" si="13"/>
        <v>954987.8985519374</v>
      </c>
      <c r="C28" s="56">
        <f t="shared" si="0"/>
        <v>19497.66959543539</v>
      </c>
      <c r="D28" s="55">
        <f t="shared" si="14"/>
        <v>29058.916367849437</v>
      </c>
      <c r="E28" s="56">
        <f t="shared" si="15"/>
        <v>826450.7181979013</v>
      </c>
      <c r="F28" s="56">
        <f t="shared" si="1"/>
        <v>16873.368829873816</v>
      </c>
      <c r="G28" s="55">
        <f t="shared" si="2"/>
        <v>29058.916367849437</v>
      </c>
      <c r="H28" s="56">
        <f t="shared" si="16"/>
        <v>662633.5969705207</v>
      </c>
      <c r="I28" s="56">
        <f t="shared" si="3"/>
        <v>13528.769271481466</v>
      </c>
      <c r="J28" s="55">
        <f t="shared" si="4"/>
        <v>29058.916367849437</v>
      </c>
      <c r="K28" s="56">
        <f t="shared" si="17"/>
        <v>453853.15590817196</v>
      </c>
      <c r="L28" s="56">
        <f t="shared" si="5"/>
        <v>9266.168599791845</v>
      </c>
      <c r="M28" s="55">
        <f t="shared" si="6"/>
        <v>29058.916367849437</v>
      </c>
      <c r="N28" s="56">
        <f t="shared" si="18"/>
        <v>187768.1933377075</v>
      </c>
      <c r="O28" s="56">
        <f t="shared" si="7"/>
        <v>3833.600613978195</v>
      </c>
      <c r="P28" s="55">
        <f t="shared" si="8"/>
        <v>29058.916367849437</v>
      </c>
      <c r="Q28" s="9">
        <f t="shared" si="19"/>
        <v>0</v>
      </c>
      <c r="R28" s="9">
        <f t="shared" si="9"/>
        <v>0</v>
      </c>
      <c r="S28" s="29">
        <f t="shared" si="10"/>
        <v>0</v>
      </c>
      <c r="T28" s="9">
        <f t="shared" si="20"/>
        <v>0</v>
      </c>
      <c r="U28" s="9">
        <f t="shared" si="11"/>
        <v>0</v>
      </c>
      <c r="V28" s="29">
        <f t="shared" si="12"/>
        <v>0</v>
      </c>
    </row>
    <row r="29" spans="1:22" ht="15">
      <c r="A29" s="53" t="s">
        <v>59</v>
      </c>
      <c r="B29" s="56">
        <f t="shared" si="13"/>
        <v>945426.6517795234</v>
      </c>
      <c r="C29" s="56">
        <f t="shared" si="0"/>
        <v>19302.46080716527</v>
      </c>
      <c r="D29" s="55">
        <f t="shared" si="14"/>
        <v>29058.916367849437</v>
      </c>
      <c r="E29" s="56">
        <f t="shared" si="15"/>
        <v>814265.1706599257</v>
      </c>
      <c r="F29" s="56">
        <f t="shared" si="1"/>
        <v>16624.580567640147</v>
      </c>
      <c r="G29" s="55">
        <f t="shared" si="2"/>
        <v>29058.916367849437</v>
      </c>
      <c r="H29" s="56">
        <f t="shared" si="16"/>
        <v>647103.4498741527</v>
      </c>
      <c r="I29" s="56">
        <f t="shared" si="3"/>
        <v>13211.695434930618</v>
      </c>
      <c r="J29" s="55">
        <f t="shared" si="4"/>
        <v>29058.916367849437</v>
      </c>
      <c r="K29" s="56">
        <f t="shared" si="17"/>
        <v>434060.4081401144</v>
      </c>
      <c r="L29" s="56">
        <f t="shared" si="5"/>
        <v>8862.066666194001</v>
      </c>
      <c r="M29" s="55">
        <f t="shared" si="6"/>
        <v>29058.916367849437</v>
      </c>
      <c r="N29" s="56">
        <f t="shared" si="18"/>
        <v>162542.87758383626</v>
      </c>
      <c r="O29" s="56">
        <f t="shared" si="7"/>
        <v>3318.5837506699904</v>
      </c>
      <c r="P29" s="55">
        <f t="shared" si="8"/>
        <v>29058.916367849437</v>
      </c>
      <c r="Q29" s="9">
        <f t="shared" si="19"/>
        <v>0</v>
      </c>
      <c r="R29" s="9">
        <f t="shared" si="9"/>
        <v>0</v>
      </c>
      <c r="S29" s="29">
        <f t="shared" si="10"/>
        <v>0</v>
      </c>
      <c r="T29" s="9">
        <f t="shared" si="20"/>
        <v>0</v>
      </c>
      <c r="U29" s="9">
        <f t="shared" si="11"/>
        <v>0</v>
      </c>
      <c r="V29" s="29">
        <f t="shared" si="12"/>
        <v>0</v>
      </c>
    </row>
    <row r="30" spans="1:22" ht="15">
      <c r="A30" s="53" t="s">
        <v>60</v>
      </c>
      <c r="B30" s="56">
        <f t="shared" si="13"/>
        <v>935670.1962188391</v>
      </c>
      <c r="C30" s="56">
        <f t="shared" si="0"/>
        <v>19103.266506134634</v>
      </c>
      <c r="D30" s="55">
        <f t="shared" si="14"/>
        <v>29058.916367849437</v>
      </c>
      <c r="E30" s="56">
        <f t="shared" si="15"/>
        <v>801830.8348597164</v>
      </c>
      <c r="F30" s="56">
        <f t="shared" si="1"/>
        <v>16370.712878385877</v>
      </c>
      <c r="G30" s="55">
        <f t="shared" si="2"/>
        <v>29058.916367849437</v>
      </c>
      <c r="H30" s="56">
        <f t="shared" si="16"/>
        <v>631256.2289412338</v>
      </c>
      <c r="I30" s="56">
        <f t="shared" si="3"/>
        <v>12888.14800755019</v>
      </c>
      <c r="J30" s="55">
        <f t="shared" si="4"/>
        <v>29058.916367849437</v>
      </c>
      <c r="K30" s="56">
        <f t="shared" si="17"/>
        <v>413863.55843845895</v>
      </c>
      <c r="L30" s="56">
        <f t="shared" si="5"/>
        <v>8449.714318118537</v>
      </c>
      <c r="M30" s="55">
        <f t="shared" si="6"/>
        <v>29058.916367849437</v>
      </c>
      <c r="N30" s="56">
        <f t="shared" si="18"/>
        <v>136802.54496665683</v>
      </c>
      <c r="O30" s="56">
        <f t="shared" si="7"/>
        <v>2793.0519597359103</v>
      </c>
      <c r="P30" s="55">
        <f t="shared" si="8"/>
        <v>29058.916367849437</v>
      </c>
      <c r="Q30" s="9">
        <f t="shared" si="19"/>
        <v>0</v>
      </c>
      <c r="R30" s="9">
        <f t="shared" si="9"/>
        <v>0</v>
      </c>
      <c r="S30" s="29">
        <f t="shared" si="10"/>
        <v>0</v>
      </c>
      <c r="T30" s="9">
        <f t="shared" si="20"/>
        <v>0</v>
      </c>
      <c r="U30" s="9">
        <f t="shared" si="11"/>
        <v>0</v>
      </c>
      <c r="V30" s="29">
        <f t="shared" si="12"/>
        <v>0</v>
      </c>
    </row>
    <row r="31" spans="1:22" ht="15">
      <c r="A31" s="53" t="s">
        <v>61</v>
      </c>
      <c r="B31" s="56">
        <f t="shared" si="13"/>
        <v>925714.5463571243</v>
      </c>
      <c r="C31" s="56">
        <f t="shared" si="0"/>
        <v>18900.005321457957</v>
      </c>
      <c r="D31" s="55">
        <f t="shared" si="14"/>
        <v>29058.916367849437</v>
      </c>
      <c r="E31" s="56">
        <f t="shared" si="15"/>
        <v>789142.6313702528</v>
      </c>
      <c r="F31" s="56">
        <f t="shared" si="1"/>
        <v>16111.662057142661</v>
      </c>
      <c r="G31" s="55">
        <f t="shared" si="2"/>
        <v>29058.916367849437</v>
      </c>
      <c r="H31" s="56">
        <f t="shared" si="16"/>
        <v>615085.4605809345</v>
      </c>
      <c r="I31" s="56">
        <f t="shared" si="3"/>
        <v>12557.99482019408</v>
      </c>
      <c r="J31" s="55">
        <f t="shared" si="4"/>
        <v>29058.916367849437</v>
      </c>
      <c r="K31" s="56">
        <f t="shared" si="17"/>
        <v>393254.356388728</v>
      </c>
      <c r="L31" s="56">
        <f t="shared" si="5"/>
        <v>8028.943109603197</v>
      </c>
      <c r="M31" s="55">
        <f t="shared" si="6"/>
        <v>29058.916367849437</v>
      </c>
      <c r="N31" s="56">
        <f t="shared" si="18"/>
        <v>110536.6805585433</v>
      </c>
      <c r="O31" s="56">
        <f t="shared" si="7"/>
        <v>2256.7905614035926</v>
      </c>
      <c r="P31" s="55">
        <f t="shared" si="8"/>
        <v>29058.916367849437</v>
      </c>
      <c r="Q31" s="9">
        <f t="shared" si="19"/>
        <v>0</v>
      </c>
      <c r="R31" s="9">
        <f t="shared" si="9"/>
        <v>0</v>
      </c>
      <c r="S31" s="29">
        <f t="shared" si="10"/>
        <v>0</v>
      </c>
      <c r="T31" s="9">
        <f t="shared" si="20"/>
        <v>0</v>
      </c>
      <c r="U31" s="9">
        <f t="shared" si="11"/>
        <v>0</v>
      </c>
      <c r="V31" s="29">
        <f t="shared" si="12"/>
        <v>0</v>
      </c>
    </row>
    <row r="32" spans="1:22" ht="15">
      <c r="A32" s="53" t="s">
        <v>62</v>
      </c>
      <c r="B32" s="56">
        <f t="shared" si="13"/>
        <v>915555.6353107329</v>
      </c>
      <c r="C32" s="56">
        <f t="shared" si="0"/>
        <v>18692.59422092746</v>
      </c>
      <c r="D32" s="55">
        <f t="shared" si="14"/>
        <v>29058.916367849437</v>
      </c>
      <c r="E32" s="56">
        <f t="shared" si="15"/>
        <v>776195.3770595461</v>
      </c>
      <c r="F32" s="56">
        <f t="shared" si="1"/>
        <v>15847.3222816324</v>
      </c>
      <c r="G32" s="55">
        <f t="shared" si="2"/>
        <v>29058.916367849437</v>
      </c>
      <c r="H32" s="56">
        <f t="shared" si="16"/>
        <v>598584.5390332792</v>
      </c>
      <c r="I32" s="56">
        <f t="shared" si="3"/>
        <v>12221.101005262783</v>
      </c>
      <c r="J32" s="55">
        <f t="shared" si="4"/>
        <v>29058.916367849437</v>
      </c>
      <c r="K32" s="56">
        <f t="shared" si="17"/>
        <v>372224.38313048176</v>
      </c>
      <c r="L32" s="56">
        <f t="shared" si="5"/>
        <v>7599.5811555806695</v>
      </c>
      <c r="M32" s="55">
        <f t="shared" si="6"/>
        <v>29058.916367849437</v>
      </c>
      <c r="N32" s="56">
        <f t="shared" si="18"/>
        <v>83734.55475209747</v>
      </c>
      <c r="O32" s="56">
        <f t="shared" si="7"/>
        <v>1709.5804928553232</v>
      </c>
      <c r="P32" s="55">
        <f t="shared" si="8"/>
        <v>29058.916367849437</v>
      </c>
      <c r="Q32" s="9">
        <f t="shared" si="19"/>
        <v>0</v>
      </c>
      <c r="R32" s="9">
        <f t="shared" si="9"/>
        <v>0</v>
      </c>
      <c r="S32" s="29">
        <f t="shared" si="10"/>
        <v>0</v>
      </c>
      <c r="T32" s="9">
        <f t="shared" si="20"/>
        <v>0</v>
      </c>
      <c r="U32" s="9">
        <f t="shared" si="11"/>
        <v>0</v>
      </c>
      <c r="V32" s="29">
        <f t="shared" si="12"/>
        <v>0</v>
      </c>
    </row>
    <row r="33" spans="1:22" ht="15.75" thickBot="1">
      <c r="A33" s="53" t="s">
        <v>63</v>
      </c>
      <c r="B33" s="57">
        <f t="shared" si="13"/>
        <v>905189.3131638109</v>
      </c>
      <c r="C33" s="57">
        <f t="shared" si="0"/>
        <v>18480.94847709447</v>
      </c>
      <c r="D33" s="55">
        <f t="shared" si="14"/>
        <v>29058.916367849437</v>
      </c>
      <c r="E33" s="57">
        <f t="shared" si="15"/>
        <v>762983.7829733291</v>
      </c>
      <c r="F33" s="57">
        <f t="shared" si="1"/>
        <v>15577.585569038802</v>
      </c>
      <c r="G33" s="55">
        <f t="shared" si="2"/>
        <v>29058.916367849437</v>
      </c>
      <c r="H33" s="57">
        <f t="shared" si="16"/>
        <v>581746.7236706925</v>
      </c>
      <c r="I33" s="57">
        <f t="shared" si="3"/>
        <v>11877.328941609972</v>
      </c>
      <c r="J33" s="55">
        <f t="shared" si="4"/>
        <v>29058.916367849437</v>
      </c>
      <c r="K33" s="57">
        <f t="shared" si="17"/>
        <v>350765.047918213</v>
      </c>
      <c r="L33" s="57">
        <f t="shared" si="5"/>
        <v>7161.453061663516</v>
      </c>
      <c r="M33" s="55">
        <f t="shared" si="6"/>
        <v>29058.916367849437</v>
      </c>
      <c r="N33" s="57">
        <f t="shared" si="18"/>
        <v>56385.218877103354</v>
      </c>
      <c r="O33" s="57">
        <f t="shared" si="7"/>
        <v>1151.19821874086</v>
      </c>
      <c r="P33" s="55">
        <f t="shared" si="8"/>
        <v>57536.41709584421</v>
      </c>
      <c r="Q33" s="10">
        <f t="shared" si="19"/>
        <v>0</v>
      </c>
      <c r="R33" s="10">
        <f t="shared" si="9"/>
        <v>0</v>
      </c>
      <c r="S33" s="29">
        <f t="shared" si="10"/>
        <v>0</v>
      </c>
      <c r="T33" s="10">
        <f t="shared" si="20"/>
        <v>0</v>
      </c>
      <c r="U33" s="10">
        <f t="shared" si="11"/>
        <v>0</v>
      </c>
      <c r="V33" s="29">
        <f t="shared" si="12"/>
        <v>0</v>
      </c>
    </row>
    <row r="34" spans="1:22" ht="16.5" thickBot="1" thickTop="1">
      <c r="A34" s="58" t="s">
        <v>24</v>
      </c>
      <c r="B34" s="59"/>
      <c r="C34" s="60">
        <f>SUM(C22:C33)</f>
        <v>234676.09198606657</v>
      </c>
      <c r="D34" s="61">
        <f>SUM(D22:D33)</f>
        <v>340064.7467130106</v>
      </c>
      <c r="E34" s="59"/>
      <c r="F34" s="60">
        <f>SUM(F22:F33)</f>
        <v>203598.1033156556</v>
      </c>
      <c r="G34" s="61">
        <f>SUM(G22:G33)</f>
        <v>348706.99641419336</v>
      </c>
      <c r="H34" s="59"/>
      <c r="I34" s="60">
        <f>SUM(I22:I33)</f>
        <v>163769.680484128</v>
      </c>
      <c r="J34" s="61">
        <f>SUM(J22:J33)</f>
        <v>348706.99641419336</v>
      </c>
      <c r="K34" s="59"/>
      <c r="L34" s="60">
        <f>SUM(L22:L33)</f>
        <v>113009.44478176728</v>
      </c>
      <c r="M34" s="61">
        <f>SUM(M22:M33)</f>
        <v>348706.99641419336</v>
      </c>
      <c r="N34" s="59"/>
      <c r="O34" s="60">
        <f>SUM(O22:O33)</f>
        <v>48316.91253016086</v>
      </c>
      <c r="P34" s="61">
        <f>SUM(P22:P33)</f>
        <v>377184.49714218813</v>
      </c>
      <c r="Q34" s="11"/>
      <c r="R34" s="12">
        <f>SUM(R22:R33)</f>
        <v>0</v>
      </c>
      <c r="S34" s="31">
        <f>SUM(S22:S33)</f>
        <v>0</v>
      </c>
      <c r="T34" s="11"/>
      <c r="U34" s="12">
        <f>SUM(U22:U33)</f>
        <v>0</v>
      </c>
      <c r="V34" s="31">
        <f>SUM(V22:V33)</f>
        <v>0</v>
      </c>
    </row>
    <row r="35" spans="1:22" ht="12.75" customHeight="1" hidden="1" thickBot="1">
      <c r="A35" s="146" t="s">
        <v>23</v>
      </c>
      <c r="B35" s="48" t="s">
        <v>32</v>
      </c>
      <c r="C35" s="49"/>
      <c r="D35" s="50"/>
      <c r="E35" s="91" t="s">
        <v>33</v>
      </c>
      <c r="F35" s="92"/>
      <c r="G35" s="93"/>
      <c r="H35" s="91" t="s">
        <v>34</v>
      </c>
      <c r="I35" s="92"/>
      <c r="J35" s="93"/>
      <c r="K35" s="91" t="s">
        <v>35</v>
      </c>
      <c r="L35" s="92"/>
      <c r="M35" s="93"/>
      <c r="N35" s="91" t="s">
        <v>36</v>
      </c>
      <c r="O35" s="92"/>
      <c r="P35" s="93"/>
      <c r="Q35" s="91" t="s">
        <v>37</v>
      </c>
      <c r="R35" s="92"/>
      <c r="S35" s="93"/>
      <c r="T35" s="91" t="s">
        <v>38</v>
      </c>
      <c r="U35" s="92"/>
      <c r="V35" s="93"/>
    </row>
    <row r="36" spans="1:22" ht="30.75" hidden="1" thickBot="1">
      <c r="A36" s="147"/>
      <c r="B36" s="5" t="s">
        <v>46</v>
      </c>
      <c r="C36" s="6" t="s">
        <v>47</v>
      </c>
      <c r="D36" s="6" t="s">
        <v>48</v>
      </c>
      <c r="E36" s="5" t="s">
        <v>46</v>
      </c>
      <c r="F36" s="6" t="s">
        <v>47</v>
      </c>
      <c r="G36" s="6" t="s">
        <v>48</v>
      </c>
      <c r="H36" s="5" t="s">
        <v>46</v>
      </c>
      <c r="I36" s="6" t="s">
        <v>47</v>
      </c>
      <c r="J36" s="6" t="s">
        <v>48</v>
      </c>
      <c r="K36" s="5" t="s">
        <v>46</v>
      </c>
      <c r="L36" s="6" t="s">
        <v>47</v>
      </c>
      <c r="M36" s="6" t="s">
        <v>48</v>
      </c>
      <c r="N36" s="5" t="s">
        <v>46</v>
      </c>
      <c r="O36" s="6" t="s">
        <v>47</v>
      </c>
      <c r="P36" s="6" t="s">
        <v>48</v>
      </c>
      <c r="Q36" s="5" t="s">
        <v>46</v>
      </c>
      <c r="R36" s="6" t="s">
        <v>47</v>
      </c>
      <c r="S36" s="6" t="s">
        <v>48</v>
      </c>
      <c r="T36" s="5" t="s">
        <v>46</v>
      </c>
      <c r="U36" s="6" t="s">
        <v>47</v>
      </c>
      <c r="V36" s="6" t="s">
        <v>48</v>
      </c>
    </row>
    <row r="37" spans="1:22" ht="15.75" hidden="1" thickTop="1">
      <c r="A37" s="7" t="s">
        <v>20</v>
      </c>
      <c r="B37" s="8">
        <f>IF(data=1,IF((T33-sumproplat)&gt;0,T33-sumproplat,0),IF(T33-(sumproplat-U33)&gt;0,T33-(V33-U33),0))</f>
        <v>0</v>
      </c>
      <c r="C37" s="8">
        <f aca="true" t="shared" si="21" ref="C37:C48">IF(data=1,B37*(PROC/36500)*30.42,B37*(PROC/36000)*30)</f>
        <v>0</v>
      </c>
      <c r="D37" s="29">
        <f aca="true" t="shared" si="22" ref="D37:D48">IF(data=1,IF(C37&gt;1,C37+sumproplat,0),IF(B37&gt;sumproplat*2,sumproplat,B37+C37))</f>
        <v>0</v>
      </c>
      <c r="E37" s="8">
        <f>IF(data=1,IF((B48-sumproplat)&gt;0,B48-sumproplat,0),IF(B48-(sumproplat-C48)&gt;0,B48-(D48-C48),0))</f>
        <v>0</v>
      </c>
      <c r="F37" s="8">
        <f aca="true" t="shared" si="23" ref="F37:F48">IF(data=1,E37*(PROC/36500)*30.42,E37*(PROC/36000)*30)</f>
        <v>0</v>
      </c>
      <c r="G37" s="29">
        <f aca="true" t="shared" si="24" ref="G37:G48">IF(data=1,IF(F37&gt;1,F37+sumproplat,0),IF(E37&gt;sumproplat*2,sumproplat,E37+F37))</f>
        <v>0</v>
      </c>
      <c r="H37" s="8">
        <f>IF(data=1,IF((E48-sumproplat)&gt;0,E48-sumproplat,0),IF(E48-(sumproplat-F48)&gt;0,E48-(G48-F48),0))</f>
        <v>0</v>
      </c>
      <c r="I37" s="8">
        <f aca="true" t="shared" si="25" ref="I37:I48">IF(data=1,H37*(PROC/36500)*30.42,H37*(PROC/36000)*30)</f>
        <v>0</v>
      </c>
      <c r="J37" s="29">
        <f aca="true" t="shared" si="26" ref="J37:J48">IF(data=1,IF(I37&gt;1,I37+sumproplat,0),IF(H37&gt;sumproplat*2,sumproplat,H37+I37))</f>
        <v>0</v>
      </c>
      <c r="K37" s="8">
        <f>IF(data=1,IF((H48-sumproplat)&gt;0,H48-sumproplat,0),IF(H48-(sumproplat-I48)&gt;0,H48-(J48-I48),0))</f>
        <v>0</v>
      </c>
      <c r="L37" s="8">
        <f aca="true" t="shared" si="27" ref="L37:L48">IF(data=1,K37*(PROC/36500)*30.42,K37*(PROC/36000)*30)</f>
        <v>0</v>
      </c>
      <c r="M37" s="29">
        <f aca="true" t="shared" si="28" ref="M37:M48">IF(data=1,IF(L37&gt;1,L37+sumproplat,0),IF(K37&gt;sumproplat*2,sumproplat,K37+L37))</f>
        <v>0</v>
      </c>
      <c r="N37" s="8">
        <f>IF(data=1,IF((K48-sumproplat)&gt;0,K48-sumproplat,0),IF(K48-(sumproplat-L48)&gt;0,K48-(M48-L48),0))</f>
        <v>0</v>
      </c>
      <c r="O37" s="8">
        <f aca="true" t="shared" si="29" ref="O37:O48">IF(data=1,N37*(PROC/36500)*30.42,N37*(PROC/36000)*30)</f>
        <v>0</v>
      </c>
      <c r="P37" s="29">
        <f aca="true" t="shared" si="30" ref="P37:P48">IF(data=1,IF(O37&gt;1,O37+sumproplat,0),IF(N37&gt;sumproplat*2,sumproplat,N37+O37))</f>
        <v>0</v>
      </c>
      <c r="Q37" s="8">
        <f>IF(data=1,IF((N48-sumproplat)&gt;0,N48-sumproplat,0),IF(N48-(sumproplat-O48)&gt;0,N48-(P48-O48),0))</f>
        <v>0</v>
      </c>
      <c r="R37" s="8">
        <f aca="true" t="shared" si="31" ref="R37:R48">IF(data=1,Q37*(PROC/36500)*30.42,Q37*(PROC/36000)*30)</f>
        <v>0</v>
      </c>
      <c r="S37" s="29">
        <f aca="true" t="shared" si="32" ref="S37:S48">IF(data=1,IF(R37&gt;1,R37+sumproplat,0),IF(Q37&gt;sumproplat*2,sumproplat,Q37+R37))</f>
        <v>0</v>
      </c>
      <c r="T37" s="8">
        <f>IF(data=1,IF((Q48-sumproplat)&gt;0,Q48-sumproplat,0),IF(Q48-(sumproplat-R48)&gt;0,Q48-(S48-R48),0))</f>
        <v>0</v>
      </c>
      <c r="U37" s="8">
        <f aca="true" t="shared" si="33" ref="U37:U48">IF(data=1,T37*(PROC/36500)*30.42,T37*(PROC/36000)*30)</f>
        <v>0</v>
      </c>
      <c r="V37" s="29">
        <f aca="true" t="shared" si="34" ref="V37:V48">IF(data=1,IF(U37&gt;1,U37+sumproplat,0),IF(T37&gt;sumproplat*2,sumproplat,T37+U37))</f>
        <v>0</v>
      </c>
    </row>
    <row r="38" spans="1:22" ht="15" hidden="1">
      <c r="A38" s="7" t="s">
        <v>21</v>
      </c>
      <c r="B38" s="9">
        <f>IF(data=1,IF((B37-sumproplat)&gt;0,B37-sumproplat,0),IF(B37-(sumproplat-C37)&gt;0,B37-(D37-C37),0))</f>
        <v>0</v>
      </c>
      <c r="C38" s="9">
        <f t="shared" si="21"/>
        <v>0</v>
      </c>
      <c r="D38" s="29">
        <f t="shared" si="22"/>
        <v>0</v>
      </c>
      <c r="E38" s="9">
        <f>IF(data=1,IF((E37-sumproplat)&gt;0,E37-sumproplat,0),IF(E37-(sumproplat-F37)&gt;0,E37-(G37-F37),0))</f>
        <v>0</v>
      </c>
      <c r="F38" s="9">
        <f t="shared" si="23"/>
        <v>0</v>
      </c>
      <c r="G38" s="29">
        <f t="shared" si="24"/>
        <v>0</v>
      </c>
      <c r="H38" s="9">
        <f>IF(data=1,IF((H37-sumproplat)&gt;0,H37-sumproplat,0),IF(H37-(sumproplat-I37)&gt;0,H37-(J37-I37),0))</f>
        <v>0</v>
      </c>
      <c r="I38" s="9">
        <f t="shared" si="25"/>
        <v>0</v>
      </c>
      <c r="J38" s="29">
        <f t="shared" si="26"/>
        <v>0</v>
      </c>
      <c r="K38" s="9">
        <f>IF(data=1,IF((K37-sumproplat)&gt;0,K37-sumproplat,0),IF(K37-(sumproplat-L37)&gt;0,K37-(M37-L37),0))</f>
        <v>0</v>
      </c>
      <c r="L38" s="9">
        <f t="shared" si="27"/>
        <v>0</v>
      </c>
      <c r="M38" s="29">
        <f t="shared" si="28"/>
        <v>0</v>
      </c>
      <c r="N38" s="9">
        <f>IF(data=1,IF((N37-sumproplat)&gt;0,N37-sumproplat,0),IF(N37-(sumproplat-O37)&gt;0,N37-(P37-O37),0))</f>
        <v>0</v>
      </c>
      <c r="O38" s="9">
        <f t="shared" si="29"/>
        <v>0</v>
      </c>
      <c r="P38" s="29">
        <f t="shared" si="30"/>
        <v>0</v>
      </c>
      <c r="Q38" s="9">
        <f>IF(data=1,IF((Q37-sumproplat)&gt;0,Q37-sumproplat,0),IF(Q37-(sumproplat-R37)&gt;0,Q37-(S37-R37),0))</f>
        <v>0</v>
      </c>
      <c r="R38" s="9">
        <f t="shared" si="31"/>
        <v>0</v>
      </c>
      <c r="S38" s="29">
        <f t="shared" si="32"/>
        <v>0</v>
      </c>
      <c r="T38" s="9">
        <f>IF(data=1,IF((T37-sumproplat)&gt;0,T37-sumproplat,0),IF(T37-(sumproplat-U37)&gt;0,T37-(V37-U37),0))</f>
        <v>0</v>
      </c>
      <c r="U38" s="9">
        <f t="shared" si="33"/>
        <v>0</v>
      </c>
      <c r="V38" s="29">
        <f t="shared" si="34"/>
        <v>0</v>
      </c>
    </row>
    <row r="39" spans="1:22" ht="15" hidden="1">
      <c r="A39" s="7" t="s">
        <v>22</v>
      </c>
      <c r="B39" s="9">
        <f aca="true" t="shared" si="35" ref="B39:B48">IF(data=1,IF((B38-sumproplat)&gt;0,B38-sumproplat,0),IF(B38-(sumproplat-C38)&gt;0,B38-(D38-C38),0))</f>
        <v>0</v>
      </c>
      <c r="C39" s="9">
        <f t="shared" si="21"/>
        <v>0</v>
      </c>
      <c r="D39" s="29">
        <f t="shared" si="22"/>
        <v>0</v>
      </c>
      <c r="E39" s="9">
        <f aca="true" t="shared" si="36" ref="E39:E48">IF(data=1,IF((E38-sumproplat)&gt;0,E38-sumproplat,0),IF(E38-(sumproplat-F38)&gt;0,E38-(G38-F38),0))</f>
        <v>0</v>
      </c>
      <c r="F39" s="9">
        <f t="shared" si="23"/>
        <v>0</v>
      </c>
      <c r="G39" s="29">
        <f t="shared" si="24"/>
        <v>0</v>
      </c>
      <c r="H39" s="9">
        <f aca="true" t="shared" si="37" ref="H39:H48">IF(data=1,IF((H38-sumproplat)&gt;0,H38-sumproplat,0),IF(H38-(sumproplat-I38)&gt;0,H38-(J38-I38),0))</f>
        <v>0</v>
      </c>
      <c r="I39" s="9">
        <f t="shared" si="25"/>
        <v>0</v>
      </c>
      <c r="J39" s="29">
        <f t="shared" si="26"/>
        <v>0</v>
      </c>
      <c r="K39" s="9">
        <f aca="true" t="shared" si="38" ref="K39:K48">IF(data=1,IF((K38-sumproplat)&gt;0,K38-sumproplat,0),IF(K38-(sumproplat-L38)&gt;0,K38-(M38-L38),0))</f>
        <v>0</v>
      </c>
      <c r="L39" s="9">
        <f t="shared" si="27"/>
        <v>0</v>
      </c>
      <c r="M39" s="29">
        <f t="shared" si="28"/>
        <v>0</v>
      </c>
      <c r="N39" s="9">
        <f aca="true" t="shared" si="39" ref="N39:N48">IF(data=1,IF((N38-sumproplat)&gt;0,N38-sumproplat,0),IF(N38-(sumproplat-O38)&gt;0,N38-(P38-O38),0))</f>
        <v>0</v>
      </c>
      <c r="O39" s="9">
        <f t="shared" si="29"/>
        <v>0</v>
      </c>
      <c r="P39" s="29">
        <f t="shared" si="30"/>
        <v>0</v>
      </c>
      <c r="Q39" s="9">
        <f aca="true" t="shared" si="40" ref="Q39:Q48">IF(data=1,IF((Q38-sumproplat)&gt;0,Q38-sumproplat,0),IF(Q38-(sumproplat-R38)&gt;0,Q38-(S38-R38),0))</f>
        <v>0</v>
      </c>
      <c r="R39" s="9">
        <f t="shared" si="31"/>
        <v>0</v>
      </c>
      <c r="S39" s="29">
        <f t="shared" si="32"/>
        <v>0</v>
      </c>
      <c r="T39" s="9">
        <f aca="true" t="shared" si="41" ref="T39:T48">IF(data=1,IF((T38-sumproplat)&gt;0,T38-sumproplat,0),IF(T38-(sumproplat-U38)&gt;0,T38-(V38-U38),0))</f>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 hidden="1">
      <c r="A46" s="7" t="s">
        <v>61</v>
      </c>
      <c r="B46" s="9">
        <f t="shared" si="35"/>
        <v>0</v>
      </c>
      <c r="C46" s="9">
        <f t="shared" si="21"/>
        <v>0</v>
      </c>
      <c r="D46" s="29">
        <f t="shared" si="22"/>
        <v>0</v>
      </c>
      <c r="E46" s="9">
        <f t="shared" si="36"/>
        <v>0</v>
      </c>
      <c r="F46" s="9">
        <f t="shared" si="23"/>
        <v>0</v>
      </c>
      <c r="G46" s="29">
        <f t="shared" si="24"/>
        <v>0</v>
      </c>
      <c r="H46" s="9">
        <f t="shared" si="37"/>
        <v>0</v>
      </c>
      <c r="I46" s="9">
        <f t="shared" si="25"/>
        <v>0</v>
      </c>
      <c r="J46" s="29">
        <f t="shared" si="26"/>
        <v>0</v>
      </c>
      <c r="K46" s="9">
        <f t="shared" si="38"/>
        <v>0</v>
      </c>
      <c r="L46" s="9">
        <f t="shared" si="27"/>
        <v>0</v>
      </c>
      <c r="M46" s="29">
        <f t="shared" si="28"/>
        <v>0</v>
      </c>
      <c r="N46" s="9">
        <f t="shared" si="39"/>
        <v>0</v>
      </c>
      <c r="O46" s="9">
        <f t="shared" si="29"/>
        <v>0</v>
      </c>
      <c r="P46" s="29">
        <f t="shared" si="30"/>
        <v>0</v>
      </c>
      <c r="Q46" s="9">
        <f t="shared" si="40"/>
        <v>0</v>
      </c>
      <c r="R46" s="9">
        <f t="shared" si="31"/>
        <v>0</v>
      </c>
      <c r="S46" s="29">
        <f t="shared" si="32"/>
        <v>0</v>
      </c>
      <c r="T46" s="9">
        <f t="shared" si="41"/>
        <v>0</v>
      </c>
      <c r="U46" s="9">
        <f t="shared" si="33"/>
        <v>0</v>
      </c>
      <c r="V46" s="29">
        <f t="shared" si="34"/>
        <v>0</v>
      </c>
    </row>
    <row r="47" spans="1:22" ht="15" hidden="1">
      <c r="A47" s="7" t="s">
        <v>62</v>
      </c>
      <c r="B47" s="9">
        <f t="shared" si="35"/>
        <v>0</v>
      </c>
      <c r="C47" s="9">
        <f t="shared" si="21"/>
        <v>0</v>
      </c>
      <c r="D47" s="29">
        <f t="shared" si="22"/>
        <v>0</v>
      </c>
      <c r="E47" s="9">
        <f t="shared" si="36"/>
        <v>0</v>
      </c>
      <c r="F47" s="9">
        <f t="shared" si="23"/>
        <v>0</v>
      </c>
      <c r="G47" s="29">
        <f t="shared" si="24"/>
        <v>0</v>
      </c>
      <c r="H47" s="9">
        <f t="shared" si="37"/>
        <v>0</v>
      </c>
      <c r="I47" s="9">
        <f t="shared" si="25"/>
        <v>0</v>
      </c>
      <c r="J47" s="29">
        <f t="shared" si="26"/>
        <v>0</v>
      </c>
      <c r="K47" s="9">
        <f t="shared" si="38"/>
        <v>0</v>
      </c>
      <c r="L47" s="9">
        <f t="shared" si="27"/>
        <v>0</v>
      </c>
      <c r="M47" s="29">
        <f t="shared" si="28"/>
        <v>0</v>
      </c>
      <c r="N47" s="9">
        <f t="shared" si="39"/>
        <v>0</v>
      </c>
      <c r="O47" s="9">
        <f t="shared" si="29"/>
        <v>0</v>
      </c>
      <c r="P47" s="29">
        <f t="shared" si="30"/>
        <v>0</v>
      </c>
      <c r="Q47" s="9">
        <f t="shared" si="40"/>
        <v>0</v>
      </c>
      <c r="R47" s="9">
        <f t="shared" si="31"/>
        <v>0</v>
      </c>
      <c r="S47" s="29">
        <f t="shared" si="32"/>
        <v>0</v>
      </c>
      <c r="T47" s="9">
        <f t="shared" si="41"/>
        <v>0</v>
      </c>
      <c r="U47" s="9">
        <f t="shared" si="33"/>
        <v>0</v>
      </c>
      <c r="V47" s="29">
        <f t="shared" si="34"/>
        <v>0</v>
      </c>
    </row>
    <row r="48" spans="1:22" ht="15.75" hidden="1" thickBot="1">
      <c r="A48" s="7" t="s">
        <v>63</v>
      </c>
      <c r="B48" s="10">
        <f t="shared" si="35"/>
        <v>0</v>
      </c>
      <c r="C48" s="10">
        <f t="shared" si="21"/>
        <v>0</v>
      </c>
      <c r="D48" s="29">
        <f t="shared" si="22"/>
        <v>0</v>
      </c>
      <c r="E48" s="10">
        <f t="shared" si="36"/>
        <v>0</v>
      </c>
      <c r="F48" s="10">
        <f t="shared" si="23"/>
        <v>0</v>
      </c>
      <c r="G48" s="29">
        <f t="shared" si="24"/>
        <v>0</v>
      </c>
      <c r="H48" s="10">
        <f t="shared" si="37"/>
        <v>0</v>
      </c>
      <c r="I48" s="10">
        <f t="shared" si="25"/>
        <v>0</v>
      </c>
      <c r="J48" s="29">
        <f t="shared" si="26"/>
        <v>0</v>
      </c>
      <c r="K48" s="10">
        <f t="shared" si="38"/>
        <v>0</v>
      </c>
      <c r="L48" s="10">
        <f t="shared" si="27"/>
        <v>0</v>
      </c>
      <c r="M48" s="29">
        <f t="shared" si="28"/>
        <v>0</v>
      </c>
      <c r="N48" s="10">
        <f t="shared" si="39"/>
        <v>0</v>
      </c>
      <c r="O48" s="10">
        <f t="shared" si="29"/>
        <v>0</v>
      </c>
      <c r="P48" s="29">
        <f t="shared" si="30"/>
        <v>0</v>
      </c>
      <c r="Q48" s="10">
        <f t="shared" si="40"/>
        <v>0</v>
      </c>
      <c r="R48" s="10">
        <f t="shared" si="31"/>
        <v>0</v>
      </c>
      <c r="S48" s="29">
        <f t="shared" si="32"/>
        <v>0</v>
      </c>
      <c r="T48" s="10">
        <f t="shared" si="41"/>
        <v>0</v>
      </c>
      <c r="U48" s="10">
        <f t="shared" si="33"/>
        <v>0</v>
      </c>
      <c r="V48" s="29">
        <f t="shared" si="34"/>
        <v>0</v>
      </c>
    </row>
    <row r="49" spans="1:22" ht="16.5" hidden="1" thickBot="1" thickTop="1">
      <c r="A49" s="30" t="s">
        <v>24</v>
      </c>
      <c r="B49" s="11"/>
      <c r="C49" s="12">
        <f>SUM(C37:C48)</f>
        <v>0</v>
      </c>
      <c r="D49" s="31">
        <f>SUM(D37:D48)</f>
        <v>0</v>
      </c>
      <c r="E49" s="11"/>
      <c r="F49" s="12">
        <f>SUM(F37:F48)</f>
        <v>0</v>
      </c>
      <c r="G49" s="31">
        <f>SUM(G37:G48)</f>
        <v>0</v>
      </c>
      <c r="H49" s="11"/>
      <c r="I49" s="12">
        <f>SUM(I37:I48)</f>
        <v>0</v>
      </c>
      <c r="J49" s="31">
        <f>SUM(J37:J48)</f>
        <v>0</v>
      </c>
      <c r="K49" s="11"/>
      <c r="L49" s="12">
        <f>SUM(L37:L48)</f>
        <v>0</v>
      </c>
      <c r="M49" s="31">
        <f>SUM(M37:M48)</f>
        <v>0</v>
      </c>
      <c r="N49" s="11"/>
      <c r="O49" s="12">
        <f>SUM(O37:O48)</f>
        <v>0</v>
      </c>
      <c r="P49" s="31">
        <f>SUM(P37:P48)</f>
        <v>0</v>
      </c>
      <c r="Q49" s="11"/>
      <c r="R49" s="12">
        <f>SUM(R37:R48)</f>
        <v>0</v>
      </c>
      <c r="S49" s="31">
        <f>SUM(S37:S48)</f>
        <v>0</v>
      </c>
      <c r="T49" s="11"/>
      <c r="U49" s="12">
        <f>SUM(U37:U48)</f>
        <v>0</v>
      </c>
      <c r="V49" s="31">
        <f>SUM(V37:V48)</f>
        <v>0</v>
      </c>
    </row>
    <row r="50" spans="1:36" ht="12.75" customHeight="1" hidden="1" thickBot="1">
      <c r="A50" s="146" t="s">
        <v>23</v>
      </c>
      <c r="B50" s="91" t="s">
        <v>39</v>
      </c>
      <c r="C50" s="92"/>
      <c r="D50" s="93"/>
      <c r="E50" s="91" t="s">
        <v>40</v>
      </c>
      <c r="F50" s="92"/>
      <c r="G50" s="93"/>
      <c r="H50" s="91" t="s">
        <v>41</v>
      </c>
      <c r="I50" s="92"/>
      <c r="J50" s="93"/>
      <c r="K50" s="91" t="s">
        <v>42</v>
      </c>
      <c r="L50" s="92"/>
      <c r="M50" s="93"/>
      <c r="N50" s="91" t="s">
        <v>43</v>
      </c>
      <c r="O50" s="92"/>
      <c r="P50" s="93"/>
      <c r="Q50" s="48" t="s">
        <v>44</v>
      </c>
      <c r="R50" s="49"/>
      <c r="S50" s="50"/>
      <c r="T50" s="91" t="s">
        <v>45</v>
      </c>
      <c r="U50" s="92"/>
      <c r="V50" s="93"/>
      <c r="X50" s="13"/>
      <c r="Y50" s="13"/>
      <c r="Z50" s="13"/>
      <c r="AA50" s="13"/>
      <c r="AB50" s="13"/>
      <c r="AC50" s="13"/>
      <c r="AD50" s="13"/>
      <c r="AE50" s="13"/>
      <c r="AF50" s="13"/>
      <c r="AG50" s="13"/>
      <c r="AH50" s="13"/>
      <c r="AI50" s="13"/>
      <c r="AJ50" s="13"/>
    </row>
    <row r="51" spans="1:36" ht="30.75" hidden="1" thickBot="1">
      <c r="A51" s="147"/>
      <c r="B51" s="5" t="s">
        <v>46</v>
      </c>
      <c r="C51" s="6" t="s">
        <v>47</v>
      </c>
      <c r="D51" s="6" t="s">
        <v>48</v>
      </c>
      <c r="E51" s="5" t="s">
        <v>46</v>
      </c>
      <c r="F51" s="6" t="s">
        <v>47</v>
      </c>
      <c r="G51" s="6" t="s">
        <v>48</v>
      </c>
      <c r="H51" s="5" t="s">
        <v>46</v>
      </c>
      <c r="I51" s="6" t="s">
        <v>47</v>
      </c>
      <c r="J51" s="6" t="s">
        <v>48</v>
      </c>
      <c r="K51" s="5" t="s">
        <v>46</v>
      </c>
      <c r="L51" s="6" t="s">
        <v>47</v>
      </c>
      <c r="M51" s="6" t="s">
        <v>48</v>
      </c>
      <c r="N51" s="5" t="s">
        <v>46</v>
      </c>
      <c r="O51" s="6" t="s">
        <v>47</v>
      </c>
      <c r="P51" s="6" t="s">
        <v>48</v>
      </c>
      <c r="Q51" s="5" t="s">
        <v>46</v>
      </c>
      <c r="R51" s="6" t="s">
        <v>47</v>
      </c>
      <c r="S51" s="6" t="s">
        <v>48</v>
      </c>
      <c r="T51" s="5" t="s">
        <v>46</v>
      </c>
      <c r="U51" s="6" t="s">
        <v>47</v>
      </c>
      <c r="V51" s="6" t="s">
        <v>48</v>
      </c>
      <c r="X51" s="13"/>
      <c r="Y51" s="13"/>
      <c r="Z51" s="13"/>
      <c r="AA51" s="13"/>
      <c r="AB51" s="13"/>
      <c r="AC51" s="13"/>
      <c r="AD51" s="13"/>
      <c r="AE51" s="13"/>
      <c r="AF51" s="13"/>
      <c r="AG51" s="13"/>
      <c r="AH51" s="13"/>
      <c r="AI51" s="13"/>
      <c r="AJ51" s="13"/>
    </row>
    <row r="52" spans="1:36" ht="15.75" hidden="1" thickTop="1">
      <c r="A52" s="7" t="s">
        <v>20</v>
      </c>
      <c r="B52" s="8">
        <f>IF(data=1,IF((T48-sumproplat)&gt;0,T48-sumproplat,0),IF(T48-(sumproplat-U48)&gt;0,T48-(V48-U48),0))</f>
        <v>0</v>
      </c>
      <c r="C52" s="8">
        <f aca="true" t="shared" si="42" ref="C52:C63">IF(data=1,B52*(PROC/36500)*30.42,B52*(PROC/36000)*30)</f>
        <v>0</v>
      </c>
      <c r="D52" s="29">
        <f aca="true" t="shared" si="43" ref="D52:D63">IF(data=1,IF(C52&gt;1,C52+sumproplat,0),IF(B52&gt;sumproplat*2,sumproplat,B52+C52))</f>
        <v>0</v>
      </c>
      <c r="E52" s="8">
        <f>IF(data=1,IF((B63-sumproplat)&gt;0,B63-sumproplat,0),IF(B63-(sumproplat-C63)&gt;0,B63-(D63-C63),0))</f>
        <v>0</v>
      </c>
      <c r="F52" s="8">
        <f aca="true" t="shared" si="44" ref="F52:F63">IF(data=1,E52*(PROC/36500)*30.42,E52*(PROC/36000)*30)</f>
        <v>0</v>
      </c>
      <c r="G52" s="29">
        <f aca="true" t="shared" si="45" ref="G52:G63">IF(data=1,IF(F52&gt;1,F52+sumproplat,0),IF(E52&gt;sumproplat*2,sumproplat,E52+F52))</f>
        <v>0</v>
      </c>
      <c r="H52" s="8">
        <f>IF(data=1,IF((E63-sumproplat)&gt;0,E63-sumproplat,0),IF(E63-(sumproplat-F63)&gt;0,E63-(G63-F63),0))</f>
        <v>0</v>
      </c>
      <c r="I52" s="8">
        <f aca="true" t="shared" si="46" ref="I52:I63">IF(data=1,H52*(PROC/36500)*30.42,H52*(PROC/36000)*30)</f>
        <v>0</v>
      </c>
      <c r="J52" s="29">
        <f aca="true" t="shared" si="47" ref="J52:J63">IF(data=1,IF(I52&gt;1,I52+sumproplat,0),IF(H52&gt;sumproplat*2,sumproplat,H52+I52))</f>
        <v>0</v>
      </c>
      <c r="K52" s="8">
        <f>IF(data=1,IF((H63-sumproplat)&gt;0,H63-sumproplat,0),IF(H63-(sumproplat-I63)&gt;0,H63-(J63-I63),0))</f>
        <v>0</v>
      </c>
      <c r="L52" s="8">
        <f aca="true" t="shared" si="48" ref="L52:L63">IF(data=1,K52*(PROC/36500)*30.42,K52*(PROC/36000)*30)</f>
        <v>0</v>
      </c>
      <c r="M52" s="29">
        <f aca="true" t="shared" si="49" ref="M52:M63">IF(data=1,IF(L52&gt;1,L52+sumproplat,0),IF(K52&gt;sumproplat*2,sumproplat,K52+L52))</f>
        <v>0</v>
      </c>
      <c r="N52" s="8">
        <f>IF(data=1,IF((K63-sumproplat)&gt;0,K63-sumproplat,0),IF(K63-(sumproplat-L63)&gt;0,K63-(M63-L63),0))</f>
        <v>0</v>
      </c>
      <c r="O52" s="8">
        <f aca="true" t="shared" si="50" ref="O52:O63">IF(data=1,N52*(PROC/36500)*30.42,N52*(PROC/36000)*30)</f>
        <v>0</v>
      </c>
      <c r="P52" s="29">
        <f aca="true" t="shared" si="51" ref="P52:P63">IF(data=1,IF(O52&gt;1,O52+sumproplat,0),IF(N52&gt;sumproplat*2,sumproplat,N52+O52))</f>
        <v>0</v>
      </c>
      <c r="Q52" s="8">
        <f>IF(data=1,IF((N63-sumproplat)&gt;0,N63-sumproplat,0),IF(N63-(sumproplat-O63)&gt;0,N63-(P63-O63),0))</f>
        <v>0</v>
      </c>
      <c r="R52" s="8">
        <f aca="true" t="shared" si="52" ref="R52:R63">IF(data=1,Q52*(PROC/36500)*30.42,Q52*(PROC/36000)*30)</f>
        <v>0</v>
      </c>
      <c r="S52" s="29">
        <f aca="true" t="shared" si="53" ref="S52:S63">IF(data=1,IF(R52&gt;1,R52+sumproplat,0),IF(Q52&gt;sumproplat*2,sumproplat,Q52+R52))</f>
        <v>0</v>
      </c>
      <c r="T52" s="8">
        <f>IF(data=1,IF((Q63-sumproplat)&gt;0,Q63-sumproplat,0),IF(Q63-(sumproplat-R63)&gt;0,Q63-(S63-R63),0))</f>
        <v>0</v>
      </c>
      <c r="U52" s="8">
        <f aca="true" t="shared" si="54" ref="U52:U63">IF(data=1,T52*(PROC/36500)*30.42,T52*(PROC/36000)*30)</f>
        <v>0</v>
      </c>
      <c r="V52" s="29">
        <f aca="true" t="shared" si="55" ref="V52:V63">IF(data=1,IF(U52&gt;1,U52+sumproplat,0),IF(T52&gt;sumproplat*2,sumproplat,T52+U52))</f>
        <v>0</v>
      </c>
      <c r="W52" s="13"/>
      <c r="X52" s="13"/>
      <c r="Y52" s="13"/>
      <c r="Z52" s="13"/>
      <c r="AA52" s="13"/>
      <c r="AB52" s="13"/>
      <c r="AC52" s="13"/>
      <c r="AD52" s="13"/>
      <c r="AE52" s="13"/>
      <c r="AF52" s="13"/>
      <c r="AG52" s="13"/>
      <c r="AH52" s="13"/>
      <c r="AI52" s="13"/>
      <c r="AJ52" s="13"/>
    </row>
    <row r="53" spans="1:36" ht="15" hidden="1">
      <c r="A53" s="7" t="s">
        <v>21</v>
      </c>
      <c r="B53" s="9">
        <f>IF(data=1,IF((B52-sumproplat)&gt;0,B52-sumproplat,0),IF(B52-(sumproplat-C52)&gt;0,B52-(D52-C52),0))</f>
        <v>0</v>
      </c>
      <c r="C53" s="9">
        <f t="shared" si="42"/>
        <v>0</v>
      </c>
      <c r="D53" s="29">
        <f t="shared" si="43"/>
        <v>0</v>
      </c>
      <c r="E53" s="9">
        <f>IF(data=1,IF((E52-sumproplat)&gt;0,E52-sumproplat,0),IF(E52-(sumproplat-F52)&gt;0,E52-(G52-F52),0))</f>
        <v>0</v>
      </c>
      <c r="F53" s="9">
        <f t="shared" si="44"/>
        <v>0</v>
      </c>
      <c r="G53" s="29">
        <f t="shared" si="45"/>
        <v>0</v>
      </c>
      <c r="H53" s="9">
        <f>IF(data=1,IF((H52-sumproplat)&gt;0,H52-sumproplat,0),IF(H52-(sumproplat-I52)&gt;0,H52-(J52-I52),0))</f>
        <v>0</v>
      </c>
      <c r="I53" s="9">
        <f t="shared" si="46"/>
        <v>0</v>
      </c>
      <c r="J53" s="29">
        <f t="shared" si="47"/>
        <v>0</v>
      </c>
      <c r="K53" s="9">
        <f>IF(data=1,IF((K52-sumproplat)&gt;0,K52-sumproplat,0),IF(K52-(sumproplat-L52)&gt;0,K52-(M52-L52),0))</f>
        <v>0</v>
      </c>
      <c r="L53" s="9">
        <f t="shared" si="48"/>
        <v>0</v>
      </c>
      <c r="M53" s="29">
        <f t="shared" si="49"/>
        <v>0</v>
      </c>
      <c r="N53" s="9">
        <f>IF(data=1,IF((N52-sumproplat)&gt;0,N52-sumproplat,0),IF(N52-(sumproplat-O52)&gt;0,N52-(P52-O52),0))</f>
        <v>0</v>
      </c>
      <c r="O53" s="9">
        <f t="shared" si="50"/>
        <v>0</v>
      </c>
      <c r="P53" s="29">
        <f t="shared" si="51"/>
        <v>0</v>
      </c>
      <c r="Q53" s="9">
        <f>IF(data=1,IF((Q52-sumproplat)&gt;0,Q52-sumproplat,0),IF(Q52-(sumproplat-R52)&gt;0,Q52-(S52-R52),0))</f>
        <v>0</v>
      </c>
      <c r="R53" s="9">
        <f t="shared" si="52"/>
        <v>0</v>
      </c>
      <c r="S53" s="29">
        <f t="shared" si="53"/>
        <v>0</v>
      </c>
      <c r="T53" s="9">
        <f>IF(data=1,IF((T52-sumproplat)&gt;0,T52-sumproplat,0),IF(T52-(sumproplat-U52)&gt;0,T52-(V52-U52),0))</f>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22</v>
      </c>
      <c r="B54" s="9">
        <f aca="true" t="shared" si="56" ref="B54:B63">IF(data=1,IF((B53-sumproplat)&gt;0,B53-sumproplat,0),IF(B53-(sumproplat-C53)&gt;0,B53-(D53-C53),0))</f>
        <v>0</v>
      </c>
      <c r="C54" s="9">
        <f t="shared" si="42"/>
        <v>0</v>
      </c>
      <c r="D54" s="29">
        <f t="shared" si="43"/>
        <v>0</v>
      </c>
      <c r="E54" s="9">
        <f aca="true" t="shared" si="57" ref="E54:E63">IF(data=1,IF((E53-sumproplat)&gt;0,E53-sumproplat,0),IF(E53-(sumproplat-F53)&gt;0,E53-(G53-F53),0))</f>
        <v>0</v>
      </c>
      <c r="F54" s="9">
        <f t="shared" si="44"/>
        <v>0</v>
      </c>
      <c r="G54" s="29">
        <f t="shared" si="45"/>
        <v>0</v>
      </c>
      <c r="H54" s="9">
        <f aca="true" t="shared" si="58" ref="H54:H63">IF(data=1,IF((H53-sumproplat)&gt;0,H53-sumproplat,0),IF(H53-(sumproplat-I53)&gt;0,H53-(J53-I53),0))</f>
        <v>0</v>
      </c>
      <c r="I54" s="9">
        <f t="shared" si="46"/>
        <v>0</v>
      </c>
      <c r="J54" s="29">
        <f t="shared" si="47"/>
        <v>0</v>
      </c>
      <c r="K54" s="9">
        <f aca="true" t="shared" si="59" ref="K54:K63">IF(data=1,IF((K53-sumproplat)&gt;0,K53-sumproplat,0),IF(K53-(sumproplat-L53)&gt;0,K53-(M53-L53),0))</f>
        <v>0</v>
      </c>
      <c r="L54" s="9">
        <f t="shared" si="48"/>
        <v>0</v>
      </c>
      <c r="M54" s="29">
        <f t="shared" si="49"/>
        <v>0</v>
      </c>
      <c r="N54" s="9">
        <f aca="true" t="shared" si="60" ref="N54:N63">IF(data=1,IF((N53-sumproplat)&gt;0,N53-sumproplat,0),IF(N53-(sumproplat-O53)&gt;0,N53-(P53-O53),0))</f>
        <v>0</v>
      </c>
      <c r="O54" s="9">
        <f t="shared" si="50"/>
        <v>0</v>
      </c>
      <c r="P54" s="29">
        <f t="shared" si="51"/>
        <v>0</v>
      </c>
      <c r="Q54" s="9">
        <f aca="true" t="shared" si="61" ref="Q54:Q62">IF(data=1,IF((Q53-sumproplat)&gt;0,Q53-sumproplat,0),IF(Q53-(sumproplat-R53)&gt;0,Q53-(S53-R53),0))</f>
        <v>0</v>
      </c>
      <c r="R54" s="9">
        <f t="shared" si="52"/>
        <v>0</v>
      </c>
      <c r="S54" s="29">
        <f t="shared" si="53"/>
        <v>0</v>
      </c>
      <c r="T54" s="9">
        <f aca="true" t="shared" si="62" ref="T54:T63">IF(data=1,IF((T53-sumproplat)&gt;0,T53-sumproplat,0),IF(T53-(sumproplat-U53)&gt;0,T53-(V53-U53),0))</f>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 hidden="1">
      <c r="A61" s="7" t="s">
        <v>61</v>
      </c>
      <c r="B61" s="9">
        <f t="shared" si="56"/>
        <v>0</v>
      </c>
      <c r="C61" s="9">
        <f t="shared" si="42"/>
        <v>0</v>
      </c>
      <c r="D61" s="29">
        <f t="shared" si="43"/>
        <v>0</v>
      </c>
      <c r="E61" s="9">
        <f t="shared" si="57"/>
        <v>0</v>
      </c>
      <c r="F61" s="9">
        <f t="shared" si="44"/>
        <v>0</v>
      </c>
      <c r="G61" s="29">
        <f t="shared" si="45"/>
        <v>0</v>
      </c>
      <c r="H61" s="9">
        <f t="shared" si="58"/>
        <v>0</v>
      </c>
      <c r="I61" s="9">
        <f t="shared" si="46"/>
        <v>0</v>
      </c>
      <c r="J61" s="29">
        <f t="shared" si="47"/>
        <v>0</v>
      </c>
      <c r="K61" s="9">
        <f t="shared" si="59"/>
        <v>0</v>
      </c>
      <c r="L61" s="9">
        <f t="shared" si="48"/>
        <v>0</v>
      </c>
      <c r="M61" s="29">
        <f t="shared" si="49"/>
        <v>0</v>
      </c>
      <c r="N61" s="9">
        <f t="shared" si="60"/>
        <v>0</v>
      </c>
      <c r="O61" s="9">
        <f t="shared" si="50"/>
        <v>0</v>
      </c>
      <c r="P61" s="29">
        <f t="shared" si="51"/>
        <v>0</v>
      </c>
      <c r="Q61" s="9">
        <f t="shared" si="61"/>
        <v>0</v>
      </c>
      <c r="R61" s="9">
        <f t="shared" si="52"/>
        <v>0</v>
      </c>
      <c r="S61" s="29">
        <f t="shared" si="53"/>
        <v>0</v>
      </c>
      <c r="T61" s="9">
        <f t="shared" si="62"/>
        <v>0</v>
      </c>
      <c r="U61" s="9">
        <f t="shared" si="54"/>
        <v>0</v>
      </c>
      <c r="V61" s="29">
        <f t="shared" si="55"/>
        <v>0</v>
      </c>
      <c r="W61" s="13"/>
      <c r="X61" s="13"/>
      <c r="Y61" s="13"/>
      <c r="Z61" s="13"/>
      <c r="AA61" s="13"/>
      <c r="AB61" s="13"/>
      <c r="AC61" s="13"/>
      <c r="AD61" s="13"/>
      <c r="AE61" s="13"/>
      <c r="AF61" s="13"/>
      <c r="AG61" s="13"/>
      <c r="AH61" s="13"/>
      <c r="AI61" s="13"/>
      <c r="AJ61" s="13"/>
    </row>
    <row r="62" spans="1:36" ht="15" hidden="1">
      <c r="A62" s="7" t="s">
        <v>62</v>
      </c>
      <c r="B62" s="9">
        <f t="shared" si="56"/>
        <v>0</v>
      </c>
      <c r="C62" s="9">
        <f t="shared" si="42"/>
        <v>0</v>
      </c>
      <c r="D62" s="29">
        <f t="shared" si="43"/>
        <v>0</v>
      </c>
      <c r="E62" s="9">
        <f t="shared" si="57"/>
        <v>0</v>
      </c>
      <c r="F62" s="9">
        <f t="shared" si="44"/>
        <v>0</v>
      </c>
      <c r="G62" s="29">
        <f t="shared" si="45"/>
        <v>0</v>
      </c>
      <c r="H62" s="9">
        <f t="shared" si="58"/>
        <v>0</v>
      </c>
      <c r="I62" s="9">
        <f t="shared" si="46"/>
        <v>0</v>
      </c>
      <c r="J62" s="29">
        <f t="shared" si="47"/>
        <v>0</v>
      </c>
      <c r="K62" s="9">
        <f t="shared" si="59"/>
        <v>0</v>
      </c>
      <c r="L62" s="9">
        <f t="shared" si="48"/>
        <v>0</v>
      </c>
      <c r="M62" s="29">
        <f t="shared" si="49"/>
        <v>0</v>
      </c>
      <c r="N62" s="9">
        <f t="shared" si="60"/>
        <v>0</v>
      </c>
      <c r="O62" s="9">
        <f t="shared" si="50"/>
        <v>0</v>
      </c>
      <c r="P62" s="29">
        <f t="shared" si="51"/>
        <v>0</v>
      </c>
      <c r="Q62" s="9">
        <f t="shared" si="61"/>
        <v>0</v>
      </c>
      <c r="R62" s="9">
        <f t="shared" si="52"/>
        <v>0</v>
      </c>
      <c r="S62" s="29">
        <f t="shared" si="53"/>
        <v>0</v>
      </c>
      <c r="T62" s="9">
        <f t="shared" si="62"/>
        <v>0</v>
      </c>
      <c r="U62" s="9">
        <f t="shared" si="54"/>
        <v>0</v>
      </c>
      <c r="V62" s="29">
        <f t="shared" si="55"/>
        <v>0</v>
      </c>
      <c r="W62" s="13"/>
      <c r="X62" s="13"/>
      <c r="Y62" s="13"/>
      <c r="Z62" s="13"/>
      <c r="AA62" s="13"/>
      <c r="AB62" s="13"/>
      <c r="AC62" s="13"/>
      <c r="AD62" s="13"/>
      <c r="AE62" s="13"/>
      <c r="AF62" s="13"/>
      <c r="AG62" s="13"/>
      <c r="AH62" s="13"/>
      <c r="AI62" s="13"/>
      <c r="AJ62" s="13"/>
    </row>
    <row r="63" spans="1:36" ht="15.75" hidden="1" thickBot="1">
      <c r="A63" s="7" t="s">
        <v>63</v>
      </c>
      <c r="B63" s="10">
        <f t="shared" si="56"/>
        <v>0</v>
      </c>
      <c r="C63" s="10">
        <f t="shared" si="42"/>
        <v>0</v>
      </c>
      <c r="D63" s="29">
        <f t="shared" si="43"/>
        <v>0</v>
      </c>
      <c r="E63" s="10">
        <f t="shared" si="57"/>
        <v>0</v>
      </c>
      <c r="F63" s="10">
        <f t="shared" si="44"/>
        <v>0</v>
      </c>
      <c r="G63" s="29">
        <f t="shared" si="45"/>
        <v>0</v>
      </c>
      <c r="H63" s="10">
        <f t="shared" si="58"/>
        <v>0</v>
      </c>
      <c r="I63" s="10">
        <f t="shared" si="46"/>
        <v>0</v>
      </c>
      <c r="J63" s="29">
        <f t="shared" si="47"/>
        <v>0</v>
      </c>
      <c r="K63" s="10">
        <f t="shared" si="59"/>
        <v>0</v>
      </c>
      <c r="L63" s="10">
        <f t="shared" si="48"/>
        <v>0</v>
      </c>
      <c r="M63" s="29">
        <f t="shared" si="49"/>
        <v>0</v>
      </c>
      <c r="N63" s="10">
        <f t="shared" si="60"/>
        <v>0</v>
      </c>
      <c r="O63" s="10">
        <f t="shared" si="50"/>
        <v>0</v>
      </c>
      <c r="P63" s="29">
        <f t="shared" si="51"/>
        <v>0</v>
      </c>
      <c r="Q63" s="10">
        <f>IF(data=1,IF((Q62-sumproplat)&gt;0,Q62-sumproplat,0),IF(Q62-(sumproplat-R62)&gt;0,Q62-(S62-R62),0))</f>
        <v>0</v>
      </c>
      <c r="R63" s="10">
        <f t="shared" si="52"/>
        <v>0</v>
      </c>
      <c r="S63" s="29">
        <f t="shared" si="53"/>
        <v>0</v>
      </c>
      <c r="T63" s="10">
        <f t="shared" si="62"/>
        <v>0</v>
      </c>
      <c r="U63" s="10">
        <f t="shared" si="54"/>
        <v>0</v>
      </c>
      <c r="V63" s="29">
        <f t="shared" si="55"/>
        <v>0</v>
      </c>
      <c r="W63" s="13"/>
      <c r="X63" s="13"/>
      <c r="Y63" s="13"/>
      <c r="Z63" s="13"/>
      <c r="AA63" s="13"/>
      <c r="AB63" s="13"/>
      <c r="AC63" s="13"/>
      <c r="AD63" s="13"/>
      <c r="AE63" s="13"/>
      <c r="AF63" s="13"/>
      <c r="AG63" s="13"/>
      <c r="AH63" s="13"/>
      <c r="AI63" s="13"/>
      <c r="AJ63" s="13"/>
    </row>
    <row r="64" spans="1:36" ht="16.5" hidden="1" thickBot="1" thickTop="1">
      <c r="A64" s="30" t="s">
        <v>24</v>
      </c>
      <c r="B64" s="11"/>
      <c r="C64" s="12">
        <f>SUM(C52:C63)</f>
        <v>0</v>
      </c>
      <c r="D64" s="31">
        <f>SUM(D52:D63)</f>
        <v>0</v>
      </c>
      <c r="E64" s="11"/>
      <c r="F64" s="12">
        <f>SUM(F52:F63)</f>
        <v>0</v>
      </c>
      <c r="G64" s="31">
        <f>SUM(G52:G63)</f>
        <v>0</v>
      </c>
      <c r="H64" s="11"/>
      <c r="I64" s="12">
        <f>SUM(I52:I63)</f>
        <v>0</v>
      </c>
      <c r="J64" s="31">
        <f>SUM(J52:J63)</f>
        <v>0</v>
      </c>
      <c r="K64" s="11"/>
      <c r="L64" s="12">
        <f>SUM(L52:L63)</f>
        <v>0</v>
      </c>
      <c r="M64" s="31">
        <f>SUM(M52:M63)</f>
        <v>0</v>
      </c>
      <c r="N64" s="11"/>
      <c r="O64" s="12">
        <f>SUM(O52:O63)</f>
        <v>0</v>
      </c>
      <c r="P64" s="31">
        <f>SUM(P52:P63)</f>
        <v>0</v>
      </c>
      <c r="Q64" s="11"/>
      <c r="R64" s="12">
        <f>SUM(R52:R63)</f>
        <v>0</v>
      </c>
      <c r="S64" s="31">
        <f>SUM(S52:S63)</f>
        <v>0</v>
      </c>
      <c r="T64" s="11"/>
      <c r="U64" s="12">
        <f>SUM(U52:U63)</f>
        <v>0</v>
      </c>
      <c r="V64" s="31">
        <f>SUM(V52:V63)</f>
        <v>0</v>
      </c>
      <c r="W64" s="13"/>
      <c r="X64" s="13"/>
      <c r="Y64" s="13"/>
      <c r="Z64" s="13"/>
      <c r="AA64" s="13"/>
      <c r="AB64" s="13"/>
      <c r="AC64" s="13"/>
      <c r="AD64" s="13"/>
      <c r="AE64" s="13"/>
      <c r="AF64" s="13"/>
      <c r="AG64" s="13"/>
      <c r="AH64" s="13"/>
      <c r="AI64" s="13"/>
      <c r="AJ64" s="13"/>
    </row>
    <row r="65" spans="1:24" ht="15">
      <c r="A65" s="23"/>
      <c r="B65" s="14"/>
      <c r="C65" s="14"/>
      <c r="D65" s="14"/>
      <c r="E65" s="14"/>
      <c r="F65" s="14"/>
      <c r="G65" s="14"/>
      <c r="H65" s="14"/>
      <c r="I65" s="13"/>
      <c r="J65" s="13"/>
      <c r="K65" s="13"/>
      <c r="L65" s="13"/>
      <c r="M65" s="13"/>
      <c r="N65" s="13"/>
      <c r="O65" s="13"/>
      <c r="P65" s="13"/>
      <c r="Q65" s="13"/>
      <c r="R65" s="13"/>
      <c r="S65" s="13"/>
      <c r="T65" s="13"/>
      <c r="U65" s="13"/>
      <c r="V65" s="13"/>
      <c r="W65" s="13"/>
      <c r="X65" s="13"/>
    </row>
    <row r="66" spans="1:11" ht="30.75" customHeight="1">
      <c r="A66" s="130" t="s">
        <v>66</v>
      </c>
      <c r="B66" s="130"/>
      <c r="C66" s="130"/>
      <c r="D66" s="130"/>
      <c r="E66" s="130"/>
      <c r="F66" s="130"/>
      <c r="G66" s="130"/>
      <c r="H66" s="130"/>
      <c r="I66" s="45">
        <f>sumkred*H14+H15+sumkred*H16+C34+F34+I34+L34+O34+R34+U34+C49+F49+I49+L49+O49+R49+U49+C64+F64+I64+L64+O64+R64+U64+H17</f>
        <v>814220.2330977784</v>
      </c>
      <c r="J66" s="46"/>
      <c r="K66" s="46"/>
    </row>
    <row r="67" spans="1:11" ht="29.25" customHeight="1">
      <c r="A67" s="130" t="s">
        <v>6</v>
      </c>
      <c r="B67" s="130"/>
      <c r="C67" s="130"/>
      <c r="D67" s="130"/>
      <c r="E67" s="130"/>
      <c r="F67" s="130"/>
      <c r="G67" s="130"/>
      <c r="H67" s="130"/>
      <c r="I67" s="45">
        <f>sumkred*H14+H15+sumkred*H16+D34+G34+J34+M34+P34+S34+V34+D49+G49+J49+M49+P49+S49+V49+D64+G64+J64+M64+P64+S64+V64+H17</f>
        <v>1814220.233097779</v>
      </c>
      <c r="J67" s="46"/>
      <c r="K67" s="46"/>
    </row>
    <row r="68" spans="1:11" ht="25.5" customHeight="1">
      <c r="A68" s="129" t="s">
        <v>50</v>
      </c>
      <c r="B68" s="129"/>
      <c r="C68" s="129"/>
      <c r="D68" s="129"/>
      <c r="E68" s="129"/>
      <c r="F68" s="129"/>
      <c r="G68" s="129"/>
      <c r="H68" s="129"/>
      <c r="I68" s="47">
        <f>_XLL.ЧИСТВНДОХ(C78:C318,B78:B318)</f>
        <v>0.3069320976734162</v>
      </c>
      <c r="J68" s="46"/>
      <c r="K68" s="46"/>
    </row>
    <row r="69" spans="1:11" ht="45.75" customHeight="1">
      <c r="A69" s="130" t="s">
        <v>7</v>
      </c>
      <c r="B69" s="130"/>
      <c r="C69" s="130"/>
      <c r="D69" s="130"/>
      <c r="E69" s="130"/>
      <c r="F69" s="130"/>
      <c r="G69" s="130"/>
      <c r="H69" s="130"/>
      <c r="I69" s="130"/>
      <c r="J69" s="131"/>
      <c r="K69" s="131"/>
    </row>
    <row r="70" spans="1:11" ht="63" customHeight="1">
      <c r="A70" s="132" t="s">
        <v>8</v>
      </c>
      <c r="B70" s="132"/>
      <c r="C70" s="132"/>
      <c r="D70" s="132"/>
      <c r="E70" s="132"/>
      <c r="F70" s="132"/>
      <c r="G70" s="132"/>
      <c r="H70" s="132"/>
      <c r="I70" s="132"/>
      <c r="J70" s="132"/>
      <c r="K70" s="132"/>
    </row>
    <row r="71" spans="1:11" ht="48" customHeight="1">
      <c r="A71" s="130" t="s">
        <v>9</v>
      </c>
      <c r="B71" s="130"/>
      <c r="C71" s="130"/>
      <c r="D71" s="130"/>
      <c r="E71" s="130"/>
      <c r="F71" s="130"/>
      <c r="G71" s="130"/>
      <c r="H71" s="130"/>
      <c r="I71" s="130"/>
      <c r="J71" s="130"/>
      <c r="K71" s="130"/>
    </row>
    <row r="72" ht="15" customHeight="1"/>
    <row r="73" spans="1:5" ht="33.75" customHeight="1">
      <c r="A73" s="126" t="s">
        <v>10</v>
      </c>
      <c r="B73" s="126"/>
      <c r="C73" s="125">
        <f ca="1">TODAY()</f>
        <v>44071</v>
      </c>
      <c r="D73" s="125">
        <f ca="1">TODAY()</f>
        <v>44071</v>
      </c>
      <c r="E73" s="125">
        <f ca="1">TODAY()</f>
        <v>44071</v>
      </c>
    </row>
    <row r="74" ht="15"/>
    <row r="75" spans="1:5" ht="30" customHeight="1">
      <c r="A75" s="128" t="s">
        <v>11</v>
      </c>
      <c r="B75" s="128"/>
      <c r="C75" s="127"/>
      <c r="D75" s="127"/>
      <c r="E75" s="127"/>
    </row>
    <row r="76" spans="1:5" ht="15.75" customHeight="1">
      <c r="A76" s="128"/>
      <c r="B76" s="128"/>
      <c r="C76" s="126" t="s">
        <v>51</v>
      </c>
      <c r="D76" s="126"/>
      <c r="E76" s="126"/>
    </row>
    <row r="77" ht="15"/>
    <row r="78" spans="2:3" ht="15" hidden="1">
      <c r="B78" s="41">
        <f ca="1">TODAY()</f>
        <v>44071</v>
      </c>
      <c r="C78" s="2">
        <f>-sumkred+sumkred*H14+H15+sumkred*H16+H17</f>
        <v>-949150</v>
      </c>
    </row>
    <row r="79" spans="1:4" ht="15" hidden="1">
      <c r="A79" s="4">
        <v>1</v>
      </c>
      <c r="B79" s="42">
        <f>_XLL.ДАТАМЕС(B78,1)</f>
        <v>44102</v>
      </c>
      <c r="C79" s="43">
        <f aca="true" t="shared" si="63" ref="C79:C90">D22</f>
        <v>20416.666666666668</v>
      </c>
      <c r="D79" s="24">
        <f>C79-C80</f>
        <v>-8642.249701182769</v>
      </c>
    </row>
    <row r="80" spans="1:4" ht="15" hidden="1">
      <c r="A80" s="4">
        <v>2</v>
      </c>
      <c r="B80" s="42">
        <f>_XLL.ДАТАМЕС(B79,1)</f>
        <v>44132</v>
      </c>
      <c r="C80" s="43">
        <f t="shared" si="63"/>
        <v>29058.916367849437</v>
      </c>
      <c r="D80" s="24">
        <f aca="true" t="shared" si="64" ref="D80:D143">C80-C81</f>
        <v>0</v>
      </c>
    </row>
    <row r="81" spans="1:4" ht="15" hidden="1">
      <c r="A81" s="4">
        <v>3</v>
      </c>
      <c r="B81" s="42">
        <f aca="true" t="shared" si="65" ref="B81:B144">_XLL.ДАТАМЕС(B80,1)</f>
        <v>44163</v>
      </c>
      <c r="C81" s="43">
        <f t="shared" si="63"/>
        <v>29058.916367849437</v>
      </c>
      <c r="D81" s="24">
        <f t="shared" si="64"/>
        <v>0</v>
      </c>
    </row>
    <row r="82" spans="1:4" ht="15" hidden="1">
      <c r="A82" s="4">
        <v>4</v>
      </c>
      <c r="B82" s="42">
        <f t="shared" si="65"/>
        <v>44193</v>
      </c>
      <c r="C82" s="43">
        <f t="shared" si="63"/>
        <v>29058.916367849437</v>
      </c>
      <c r="D82" s="24">
        <f t="shared" si="64"/>
        <v>0</v>
      </c>
    </row>
    <row r="83" spans="1:4" ht="15" hidden="1">
      <c r="A83" s="4">
        <v>5</v>
      </c>
      <c r="B83" s="42">
        <f t="shared" si="65"/>
        <v>44224</v>
      </c>
      <c r="C83" s="43">
        <f t="shared" si="63"/>
        <v>29058.916367849437</v>
      </c>
      <c r="D83" s="24">
        <f t="shared" si="64"/>
        <v>0</v>
      </c>
    </row>
    <row r="84" spans="1:4" ht="15" hidden="1">
      <c r="A84" s="4">
        <v>6</v>
      </c>
      <c r="B84" s="42">
        <f t="shared" si="65"/>
        <v>44255</v>
      </c>
      <c r="C84" s="43">
        <f t="shared" si="63"/>
        <v>29058.916367849437</v>
      </c>
      <c r="D84" s="24">
        <f t="shared" si="64"/>
        <v>0</v>
      </c>
    </row>
    <row r="85" spans="1:4" ht="15" hidden="1">
      <c r="A85" s="4">
        <v>7</v>
      </c>
      <c r="B85" s="42">
        <f t="shared" si="65"/>
        <v>44283</v>
      </c>
      <c r="C85" s="43">
        <f t="shared" si="63"/>
        <v>29058.916367849437</v>
      </c>
      <c r="D85" s="24">
        <f t="shared" si="64"/>
        <v>0</v>
      </c>
    </row>
    <row r="86" spans="1:4" ht="15" hidden="1">
      <c r="A86" s="4">
        <v>8</v>
      </c>
      <c r="B86" s="42">
        <f t="shared" si="65"/>
        <v>44314</v>
      </c>
      <c r="C86" s="43">
        <f t="shared" si="63"/>
        <v>29058.916367849437</v>
      </c>
      <c r="D86" s="24">
        <f t="shared" si="64"/>
        <v>0</v>
      </c>
    </row>
    <row r="87" spans="1:4" ht="15" hidden="1">
      <c r="A87" s="4">
        <v>9</v>
      </c>
      <c r="B87" s="42">
        <f t="shared" si="65"/>
        <v>44344</v>
      </c>
      <c r="C87" s="43">
        <f t="shared" si="63"/>
        <v>29058.916367849437</v>
      </c>
      <c r="D87" s="24">
        <f t="shared" si="64"/>
        <v>0</v>
      </c>
    </row>
    <row r="88" spans="1:4" ht="15" hidden="1">
      <c r="A88" s="4">
        <v>10</v>
      </c>
      <c r="B88" s="42">
        <f t="shared" si="65"/>
        <v>44375</v>
      </c>
      <c r="C88" s="43">
        <f t="shared" si="63"/>
        <v>29058.916367849437</v>
      </c>
      <c r="D88" s="24">
        <f t="shared" si="64"/>
        <v>0</v>
      </c>
    </row>
    <row r="89" spans="1:4" ht="15" hidden="1">
      <c r="A89" s="4">
        <v>11</v>
      </c>
      <c r="B89" s="42">
        <f t="shared" si="65"/>
        <v>44405</v>
      </c>
      <c r="C89" s="43">
        <f t="shared" si="63"/>
        <v>29058.916367849437</v>
      </c>
      <c r="D89" s="24">
        <f t="shared" si="64"/>
        <v>0</v>
      </c>
    </row>
    <row r="90" spans="1:4" ht="15" hidden="1">
      <c r="A90" s="4">
        <v>12</v>
      </c>
      <c r="B90" s="42">
        <f t="shared" si="65"/>
        <v>44436</v>
      </c>
      <c r="C90" s="43">
        <f t="shared" si="63"/>
        <v>29058.916367849437</v>
      </c>
      <c r="D90" s="24">
        <f t="shared" si="64"/>
        <v>0</v>
      </c>
    </row>
    <row r="91" spans="1:4" ht="15" hidden="1">
      <c r="A91" s="2">
        <v>13</v>
      </c>
      <c r="B91" s="41">
        <f t="shared" si="65"/>
        <v>44467</v>
      </c>
      <c r="C91" s="24">
        <f aca="true" t="shared" si="66" ref="C91:C102">G22</f>
        <v>29058.916367849437</v>
      </c>
      <c r="D91" s="24">
        <f t="shared" si="64"/>
        <v>0</v>
      </c>
    </row>
    <row r="92" spans="1:4" ht="15" hidden="1">
      <c r="A92" s="2">
        <v>14</v>
      </c>
      <c r="B92" s="41">
        <f t="shared" si="65"/>
        <v>44497</v>
      </c>
      <c r="C92" s="24">
        <f t="shared" si="66"/>
        <v>29058.916367849437</v>
      </c>
      <c r="D92" s="24">
        <f t="shared" si="64"/>
        <v>0</v>
      </c>
    </row>
    <row r="93" spans="1:4" ht="15" hidden="1">
      <c r="A93" s="2">
        <v>15</v>
      </c>
      <c r="B93" s="41">
        <f t="shared" si="65"/>
        <v>44528</v>
      </c>
      <c r="C93" s="24">
        <f t="shared" si="66"/>
        <v>29058.916367849437</v>
      </c>
      <c r="D93" s="24">
        <f t="shared" si="64"/>
        <v>0</v>
      </c>
    </row>
    <row r="94" spans="1:4" ht="15" hidden="1">
      <c r="A94" s="2">
        <v>16</v>
      </c>
      <c r="B94" s="41">
        <f t="shared" si="65"/>
        <v>44558</v>
      </c>
      <c r="C94" s="24">
        <f t="shared" si="66"/>
        <v>29058.916367849437</v>
      </c>
      <c r="D94" s="24">
        <f t="shared" si="64"/>
        <v>0</v>
      </c>
    </row>
    <row r="95" spans="1:4" ht="15" hidden="1">
      <c r="A95" s="2">
        <v>17</v>
      </c>
      <c r="B95" s="41">
        <f t="shared" si="65"/>
        <v>44589</v>
      </c>
      <c r="C95" s="24">
        <f t="shared" si="66"/>
        <v>29058.916367849437</v>
      </c>
      <c r="D95" s="24">
        <f t="shared" si="64"/>
        <v>0</v>
      </c>
    </row>
    <row r="96" spans="1:4" ht="15" hidden="1">
      <c r="A96" s="2">
        <v>18</v>
      </c>
      <c r="B96" s="41">
        <f t="shared" si="65"/>
        <v>44620</v>
      </c>
      <c r="C96" s="24">
        <f t="shared" si="66"/>
        <v>29058.916367849437</v>
      </c>
      <c r="D96" s="24">
        <f t="shared" si="64"/>
        <v>0</v>
      </c>
    </row>
    <row r="97" spans="1:4" ht="15" hidden="1">
      <c r="A97" s="2">
        <v>19</v>
      </c>
      <c r="B97" s="41">
        <f t="shared" si="65"/>
        <v>44648</v>
      </c>
      <c r="C97" s="24">
        <f t="shared" si="66"/>
        <v>29058.916367849437</v>
      </c>
      <c r="D97" s="24">
        <f t="shared" si="64"/>
        <v>0</v>
      </c>
    </row>
    <row r="98" spans="1:4" ht="15" hidden="1">
      <c r="A98" s="2">
        <v>20</v>
      </c>
      <c r="B98" s="41">
        <f t="shared" si="65"/>
        <v>44679</v>
      </c>
      <c r="C98" s="24">
        <f t="shared" si="66"/>
        <v>29058.916367849437</v>
      </c>
      <c r="D98" s="24">
        <f t="shared" si="64"/>
        <v>0</v>
      </c>
    </row>
    <row r="99" spans="1:4" ht="15" hidden="1">
      <c r="A99" s="2">
        <v>21</v>
      </c>
      <c r="B99" s="41">
        <f t="shared" si="65"/>
        <v>44709</v>
      </c>
      <c r="C99" s="24">
        <f t="shared" si="66"/>
        <v>29058.916367849437</v>
      </c>
      <c r="D99" s="24">
        <f t="shared" si="64"/>
        <v>0</v>
      </c>
    </row>
    <row r="100" spans="1:4" ht="15" hidden="1">
      <c r="A100" s="2">
        <v>22</v>
      </c>
      <c r="B100" s="41">
        <f t="shared" si="65"/>
        <v>44740</v>
      </c>
      <c r="C100" s="24">
        <f t="shared" si="66"/>
        <v>29058.916367849437</v>
      </c>
      <c r="D100" s="24">
        <f t="shared" si="64"/>
        <v>0</v>
      </c>
    </row>
    <row r="101" spans="1:4" ht="15" hidden="1">
      <c r="A101" s="2">
        <v>23</v>
      </c>
      <c r="B101" s="41">
        <f t="shared" si="65"/>
        <v>44770</v>
      </c>
      <c r="C101" s="24">
        <f t="shared" si="66"/>
        <v>29058.916367849437</v>
      </c>
      <c r="D101" s="24">
        <f t="shared" si="64"/>
        <v>0</v>
      </c>
    </row>
    <row r="102" spans="1:4" ht="15" hidden="1">
      <c r="A102" s="2">
        <v>24</v>
      </c>
      <c r="B102" s="41">
        <f t="shared" si="65"/>
        <v>44801</v>
      </c>
      <c r="C102" s="24">
        <f t="shared" si="66"/>
        <v>29058.916367849437</v>
      </c>
      <c r="D102" s="24">
        <f t="shared" si="64"/>
        <v>0</v>
      </c>
    </row>
    <row r="103" spans="1:4" ht="15" hidden="1">
      <c r="A103" s="2">
        <v>25</v>
      </c>
      <c r="B103" s="41">
        <f t="shared" si="65"/>
        <v>44832</v>
      </c>
      <c r="C103" s="24">
        <f aca="true" t="shared" si="67" ref="C103:C114">J22</f>
        <v>29058.916367849437</v>
      </c>
      <c r="D103" s="24">
        <f t="shared" si="64"/>
        <v>0</v>
      </c>
    </row>
    <row r="104" spans="1:4" ht="15" hidden="1">
      <c r="A104" s="2">
        <v>26</v>
      </c>
      <c r="B104" s="41">
        <f t="shared" si="65"/>
        <v>44862</v>
      </c>
      <c r="C104" s="24">
        <f t="shared" si="67"/>
        <v>29058.916367849437</v>
      </c>
      <c r="D104" s="24">
        <f t="shared" si="64"/>
        <v>0</v>
      </c>
    </row>
    <row r="105" spans="1:4" ht="15" hidden="1">
      <c r="A105" s="2">
        <v>27</v>
      </c>
      <c r="B105" s="41">
        <f t="shared" si="65"/>
        <v>44893</v>
      </c>
      <c r="C105" s="24">
        <f t="shared" si="67"/>
        <v>29058.916367849437</v>
      </c>
      <c r="D105" s="24">
        <f t="shared" si="64"/>
        <v>0</v>
      </c>
    </row>
    <row r="106" spans="1:4" ht="15" hidden="1">
      <c r="A106" s="2">
        <v>28</v>
      </c>
      <c r="B106" s="41">
        <f t="shared" si="65"/>
        <v>44923</v>
      </c>
      <c r="C106" s="24">
        <f t="shared" si="67"/>
        <v>29058.916367849437</v>
      </c>
      <c r="D106" s="24">
        <f t="shared" si="64"/>
        <v>0</v>
      </c>
    </row>
    <row r="107" spans="1:4" ht="15" hidden="1">
      <c r="A107" s="2">
        <v>29</v>
      </c>
      <c r="B107" s="41">
        <f t="shared" si="65"/>
        <v>44954</v>
      </c>
      <c r="C107" s="24">
        <f t="shared" si="67"/>
        <v>29058.916367849437</v>
      </c>
      <c r="D107" s="24">
        <f t="shared" si="64"/>
        <v>0</v>
      </c>
    </row>
    <row r="108" spans="1:4" ht="15" hidden="1">
      <c r="A108" s="2">
        <v>30</v>
      </c>
      <c r="B108" s="41">
        <f t="shared" si="65"/>
        <v>44985</v>
      </c>
      <c r="C108" s="24">
        <f t="shared" si="67"/>
        <v>29058.916367849437</v>
      </c>
      <c r="D108" s="24">
        <f t="shared" si="64"/>
        <v>0</v>
      </c>
    </row>
    <row r="109" spans="1:4" ht="15" hidden="1">
      <c r="A109" s="2">
        <v>31</v>
      </c>
      <c r="B109" s="41">
        <f t="shared" si="65"/>
        <v>45013</v>
      </c>
      <c r="C109" s="24">
        <f t="shared" si="67"/>
        <v>29058.916367849437</v>
      </c>
      <c r="D109" s="24">
        <f t="shared" si="64"/>
        <v>0</v>
      </c>
    </row>
    <row r="110" spans="1:4" ht="15" hidden="1">
      <c r="A110" s="2">
        <v>32</v>
      </c>
      <c r="B110" s="41">
        <f t="shared" si="65"/>
        <v>45044</v>
      </c>
      <c r="C110" s="24">
        <f t="shared" si="67"/>
        <v>29058.916367849437</v>
      </c>
      <c r="D110" s="24">
        <f t="shared" si="64"/>
        <v>0</v>
      </c>
    </row>
    <row r="111" spans="1:4" ht="15" hidden="1">
      <c r="A111" s="2">
        <v>33</v>
      </c>
      <c r="B111" s="41">
        <f t="shared" si="65"/>
        <v>45074</v>
      </c>
      <c r="C111" s="24">
        <f t="shared" si="67"/>
        <v>29058.916367849437</v>
      </c>
      <c r="D111" s="24">
        <f t="shared" si="64"/>
        <v>0</v>
      </c>
    </row>
    <row r="112" spans="1:4" ht="15" hidden="1">
      <c r="A112" s="2">
        <v>34</v>
      </c>
      <c r="B112" s="41">
        <f t="shared" si="65"/>
        <v>45105</v>
      </c>
      <c r="C112" s="24">
        <f t="shared" si="67"/>
        <v>29058.916367849437</v>
      </c>
      <c r="D112" s="24">
        <f t="shared" si="64"/>
        <v>0</v>
      </c>
    </row>
    <row r="113" spans="1:4" ht="15" hidden="1">
      <c r="A113" s="2">
        <v>35</v>
      </c>
      <c r="B113" s="41">
        <f t="shared" si="65"/>
        <v>45135</v>
      </c>
      <c r="C113" s="24">
        <f t="shared" si="67"/>
        <v>29058.916367849437</v>
      </c>
      <c r="D113" s="24">
        <f t="shared" si="64"/>
        <v>0</v>
      </c>
    </row>
    <row r="114" spans="1:4" ht="15" hidden="1">
      <c r="A114" s="2">
        <v>36</v>
      </c>
      <c r="B114" s="41">
        <f t="shared" si="65"/>
        <v>45166</v>
      </c>
      <c r="C114" s="24">
        <f t="shared" si="67"/>
        <v>29058.916367849437</v>
      </c>
      <c r="D114" s="24">
        <f t="shared" si="64"/>
        <v>0</v>
      </c>
    </row>
    <row r="115" spans="1:4" ht="15" hidden="1">
      <c r="A115" s="2">
        <v>37</v>
      </c>
      <c r="B115" s="41">
        <f t="shared" si="65"/>
        <v>45197</v>
      </c>
      <c r="C115" s="24">
        <f aca="true" t="shared" si="68" ref="C115:C126">M22</f>
        <v>29058.916367849437</v>
      </c>
      <c r="D115" s="24">
        <f t="shared" si="64"/>
        <v>0</v>
      </c>
    </row>
    <row r="116" spans="1:4" ht="15" hidden="1">
      <c r="A116" s="2">
        <v>38</v>
      </c>
      <c r="B116" s="41">
        <f t="shared" si="65"/>
        <v>45227</v>
      </c>
      <c r="C116" s="24">
        <f t="shared" si="68"/>
        <v>29058.916367849437</v>
      </c>
      <c r="D116" s="24">
        <f t="shared" si="64"/>
        <v>0</v>
      </c>
    </row>
    <row r="117" spans="1:4" ht="15" hidden="1">
      <c r="A117" s="2">
        <v>39</v>
      </c>
      <c r="B117" s="41">
        <f t="shared" si="65"/>
        <v>45258</v>
      </c>
      <c r="C117" s="24">
        <f t="shared" si="68"/>
        <v>29058.916367849437</v>
      </c>
      <c r="D117" s="24">
        <f t="shared" si="64"/>
        <v>0</v>
      </c>
    </row>
    <row r="118" spans="1:4" ht="15" hidden="1">
      <c r="A118" s="2">
        <v>40</v>
      </c>
      <c r="B118" s="41">
        <f t="shared" si="65"/>
        <v>45288</v>
      </c>
      <c r="C118" s="24">
        <f t="shared" si="68"/>
        <v>29058.916367849437</v>
      </c>
      <c r="D118" s="24">
        <f t="shared" si="64"/>
        <v>0</v>
      </c>
    </row>
    <row r="119" spans="1:4" ht="15" hidden="1">
      <c r="A119" s="2">
        <v>41</v>
      </c>
      <c r="B119" s="41">
        <f t="shared" si="65"/>
        <v>45319</v>
      </c>
      <c r="C119" s="24">
        <f t="shared" si="68"/>
        <v>29058.916367849437</v>
      </c>
      <c r="D119" s="24">
        <f t="shared" si="64"/>
        <v>0</v>
      </c>
    </row>
    <row r="120" spans="1:4" ht="15" hidden="1">
      <c r="A120" s="2">
        <v>42</v>
      </c>
      <c r="B120" s="41">
        <f t="shared" si="65"/>
        <v>45350</v>
      </c>
      <c r="C120" s="24">
        <f t="shared" si="68"/>
        <v>29058.916367849437</v>
      </c>
      <c r="D120" s="24">
        <f t="shared" si="64"/>
        <v>0</v>
      </c>
    </row>
    <row r="121" spans="1:4" ht="15" hidden="1">
      <c r="A121" s="2">
        <v>43</v>
      </c>
      <c r="B121" s="41">
        <f t="shared" si="65"/>
        <v>45379</v>
      </c>
      <c r="C121" s="24">
        <f t="shared" si="68"/>
        <v>29058.916367849437</v>
      </c>
      <c r="D121" s="24">
        <f t="shared" si="64"/>
        <v>0</v>
      </c>
    </row>
    <row r="122" spans="1:4" ht="15" hidden="1">
      <c r="A122" s="2">
        <v>44</v>
      </c>
      <c r="B122" s="41">
        <f t="shared" si="65"/>
        <v>45410</v>
      </c>
      <c r="C122" s="24">
        <f t="shared" si="68"/>
        <v>29058.916367849437</v>
      </c>
      <c r="D122" s="24">
        <f t="shared" si="64"/>
        <v>0</v>
      </c>
    </row>
    <row r="123" spans="1:4" ht="15" hidden="1">
      <c r="A123" s="2">
        <v>45</v>
      </c>
      <c r="B123" s="41">
        <f t="shared" si="65"/>
        <v>45440</v>
      </c>
      <c r="C123" s="24">
        <f t="shared" si="68"/>
        <v>29058.916367849437</v>
      </c>
      <c r="D123" s="24">
        <f t="shared" si="64"/>
        <v>0</v>
      </c>
    </row>
    <row r="124" spans="1:4" ht="15" hidden="1">
      <c r="A124" s="2">
        <v>46</v>
      </c>
      <c r="B124" s="41">
        <f t="shared" si="65"/>
        <v>45471</v>
      </c>
      <c r="C124" s="24">
        <f t="shared" si="68"/>
        <v>29058.916367849437</v>
      </c>
      <c r="D124" s="24">
        <f t="shared" si="64"/>
        <v>0</v>
      </c>
    </row>
    <row r="125" spans="1:4" ht="15" hidden="1">
      <c r="A125" s="2">
        <v>47</v>
      </c>
      <c r="B125" s="41">
        <f t="shared" si="65"/>
        <v>45501</v>
      </c>
      <c r="C125" s="24">
        <f t="shared" si="68"/>
        <v>29058.916367849437</v>
      </c>
      <c r="D125" s="24">
        <f t="shared" si="64"/>
        <v>0</v>
      </c>
    </row>
    <row r="126" spans="1:4" ht="15" hidden="1">
      <c r="A126" s="2">
        <v>48</v>
      </c>
      <c r="B126" s="41">
        <f t="shared" si="65"/>
        <v>45532</v>
      </c>
      <c r="C126" s="24">
        <f t="shared" si="68"/>
        <v>29058.916367849437</v>
      </c>
      <c r="D126" s="24">
        <f t="shared" si="64"/>
        <v>0</v>
      </c>
    </row>
    <row r="127" spans="1:4" ht="15" hidden="1">
      <c r="A127" s="2">
        <v>49</v>
      </c>
      <c r="B127" s="41">
        <f t="shared" si="65"/>
        <v>45563</v>
      </c>
      <c r="C127" s="24">
        <f aca="true" t="shared" si="69" ref="C127:C138">P22</f>
        <v>29058.916367849437</v>
      </c>
      <c r="D127" s="24">
        <f t="shared" si="64"/>
        <v>0</v>
      </c>
    </row>
    <row r="128" spans="1:4" ht="15" hidden="1">
      <c r="A128" s="2">
        <v>50</v>
      </c>
      <c r="B128" s="41">
        <f t="shared" si="65"/>
        <v>45593</v>
      </c>
      <c r="C128" s="24">
        <f t="shared" si="69"/>
        <v>29058.916367849437</v>
      </c>
      <c r="D128" s="24">
        <f t="shared" si="64"/>
        <v>0</v>
      </c>
    </row>
    <row r="129" spans="1:4" ht="15" hidden="1">
      <c r="A129" s="2">
        <v>51</v>
      </c>
      <c r="B129" s="41">
        <f t="shared" si="65"/>
        <v>45624</v>
      </c>
      <c r="C129" s="24">
        <f t="shared" si="69"/>
        <v>29058.916367849437</v>
      </c>
      <c r="D129" s="24">
        <f t="shared" si="64"/>
        <v>0</v>
      </c>
    </row>
    <row r="130" spans="1:4" ht="15" hidden="1">
      <c r="A130" s="2">
        <v>52</v>
      </c>
      <c r="B130" s="41">
        <f t="shared" si="65"/>
        <v>45654</v>
      </c>
      <c r="C130" s="24">
        <f t="shared" si="69"/>
        <v>29058.916367849437</v>
      </c>
      <c r="D130" s="24">
        <f t="shared" si="64"/>
        <v>0</v>
      </c>
    </row>
    <row r="131" spans="1:4" ht="15" hidden="1">
      <c r="A131" s="2">
        <v>53</v>
      </c>
      <c r="B131" s="41">
        <f t="shared" si="65"/>
        <v>45685</v>
      </c>
      <c r="C131" s="24">
        <f t="shared" si="69"/>
        <v>29058.916367849437</v>
      </c>
      <c r="D131" s="24">
        <f t="shared" si="64"/>
        <v>0</v>
      </c>
    </row>
    <row r="132" spans="1:4" ht="15" hidden="1">
      <c r="A132" s="2">
        <v>54</v>
      </c>
      <c r="B132" s="41">
        <f t="shared" si="65"/>
        <v>45716</v>
      </c>
      <c r="C132" s="24">
        <f t="shared" si="69"/>
        <v>29058.916367849437</v>
      </c>
      <c r="D132" s="24">
        <f t="shared" si="64"/>
        <v>0</v>
      </c>
    </row>
    <row r="133" spans="1:4" ht="15" hidden="1">
      <c r="A133" s="2">
        <v>55</v>
      </c>
      <c r="B133" s="41">
        <f t="shared" si="65"/>
        <v>45744</v>
      </c>
      <c r="C133" s="24">
        <f t="shared" si="69"/>
        <v>29058.916367849437</v>
      </c>
      <c r="D133" s="24">
        <f t="shared" si="64"/>
        <v>0</v>
      </c>
    </row>
    <row r="134" spans="1:4" ht="15" hidden="1">
      <c r="A134" s="2">
        <v>56</v>
      </c>
      <c r="B134" s="41">
        <f t="shared" si="65"/>
        <v>45775</v>
      </c>
      <c r="C134" s="24">
        <f t="shared" si="69"/>
        <v>29058.916367849437</v>
      </c>
      <c r="D134" s="24">
        <f t="shared" si="64"/>
        <v>0</v>
      </c>
    </row>
    <row r="135" spans="1:4" ht="15" hidden="1">
      <c r="A135" s="2">
        <v>57</v>
      </c>
      <c r="B135" s="41">
        <f t="shared" si="65"/>
        <v>45805</v>
      </c>
      <c r="C135" s="24">
        <f t="shared" si="69"/>
        <v>29058.916367849437</v>
      </c>
      <c r="D135" s="24">
        <f t="shared" si="64"/>
        <v>0</v>
      </c>
    </row>
    <row r="136" spans="1:4" ht="15" hidden="1">
      <c r="A136" s="2">
        <v>58</v>
      </c>
      <c r="B136" s="41">
        <f t="shared" si="65"/>
        <v>45836</v>
      </c>
      <c r="C136" s="24">
        <f t="shared" si="69"/>
        <v>29058.916367849437</v>
      </c>
      <c r="D136" s="24">
        <f t="shared" si="64"/>
        <v>0</v>
      </c>
    </row>
    <row r="137" spans="1:4" ht="15" hidden="1">
      <c r="A137" s="2">
        <v>59</v>
      </c>
      <c r="B137" s="41">
        <f t="shared" si="65"/>
        <v>45866</v>
      </c>
      <c r="C137" s="24">
        <f t="shared" si="69"/>
        <v>29058.916367849437</v>
      </c>
      <c r="D137" s="24">
        <f t="shared" si="64"/>
        <v>-28477.500727994775</v>
      </c>
    </row>
    <row r="138" spans="1:4" ht="15" hidden="1">
      <c r="A138" s="2">
        <v>60</v>
      </c>
      <c r="B138" s="41">
        <f t="shared" si="65"/>
        <v>45897</v>
      </c>
      <c r="C138" s="24">
        <f t="shared" si="69"/>
        <v>57536.41709584421</v>
      </c>
      <c r="D138" s="24">
        <f t="shared" si="64"/>
        <v>57536.41709584421</v>
      </c>
    </row>
    <row r="139" spans="1:4" ht="15" hidden="1">
      <c r="A139" s="2">
        <v>61</v>
      </c>
      <c r="B139" s="41">
        <f t="shared" si="65"/>
        <v>45928</v>
      </c>
      <c r="C139" s="24">
        <f aca="true" t="shared" si="70" ref="C139:C150">S22</f>
        <v>0</v>
      </c>
      <c r="D139" s="24">
        <f t="shared" si="64"/>
        <v>0</v>
      </c>
    </row>
    <row r="140" spans="1:4" ht="15" hidden="1">
      <c r="A140" s="2">
        <v>62</v>
      </c>
      <c r="B140" s="41">
        <f t="shared" si="65"/>
        <v>45958</v>
      </c>
      <c r="C140" s="24">
        <f t="shared" si="70"/>
        <v>0</v>
      </c>
      <c r="D140" s="24">
        <f t="shared" si="64"/>
        <v>0</v>
      </c>
    </row>
    <row r="141" spans="1:4" ht="15" hidden="1">
      <c r="A141" s="2">
        <v>63</v>
      </c>
      <c r="B141" s="41">
        <f t="shared" si="65"/>
        <v>45989</v>
      </c>
      <c r="C141" s="24">
        <f t="shared" si="70"/>
        <v>0</v>
      </c>
      <c r="D141" s="24">
        <f t="shared" si="64"/>
        <v>0</v>
      </c>
    </row>
    <row r="142" spans="1:4" ht="15" hidden="1">
      <c r="A142" s="2">
        <v>64</v>
      </c>
      <c r="B142" s="41">
        <f t="shared" si="65"/>
        <v>46019</v>
      </c>
      <c r="C142" s="24">
        <f t="shared" si="70"/>
        <v>0</v>
      </c>
      <c r="D142" s="24">
        <f t="shared" si="64"/>
        <v>0</v>
      </c>
    </row>
    <row r="143" spans="1:4" ht="15" hidden="1">
      <c r="A143" s="2">
        <v>65</v>
      </c>
      <c r="B143" s="41">
        <f t="shared" si="65"/>
        <v>46050</v>
      </c>
      <c r="C143" s="24">
        <f t="shared" si="70"/>
        <v>0</v>
      </c>
      <c r="D143" s="24">
        <f t="shared" si="64"/>
        <v>0</v>
      </c>
    </row>
    <row r="144" spans="1:4" ht="15" hidden="1">
      <c r="A144" s="2">
        <v>66</v>
      </c>
      <c r="B144" s="41">
        <f t="shared" si="65"/>
        <v>46081</v>
      </c>
      <c r="C144" s="24">
        <f t="shared" si="70"/>
        <v>0</v>
      </c>
      <c r="D144" s="24">
        <f aca="true" t="shared" si="71" ref="D144:D207">C144-C145</f>
        <v>0</v>
      </c>
    </row>
    <row r="145" spans="1:4" ht="15" hidden="1">
      <c r="A145" s="2">
        <v>67</v>
      </c>
      <c r="B145" s="41">
        <f aca="true" t="shared" si="72" ref="B145:B208">_XLL.ДАТАМЕС(B144,1)</f>
        <v>46109</v>
      </c>
      <c r="C145" s="24">
        <f t="shared" si="70"/>
        <v>0</v>
      </c>
      <c r="D145" s="24">
        <f t="shared" si="71"/>
        <v>0</v>
      </c>
    </row>
    <row r="146" spans="1:4" ht="15" hidden="1">
      <c r="A146" s="2">
        <v>68</v>
      </c>
      <c r="B146" s="41">
        <f t="shared" si="72"/>
        <v>46140</v>
      </c>
      <c r="C146" s="24">
        <f t="shared" si="70"/>
        <v>0</v>
      </c>
      <c r="D146" s="24">
        <f t="shared" si="71"/>
        <v>0</v>
      </c>
    </row>
    <row r="147" spans="1:4" ht="15" hidden="1">
      <c r="A147" s="2">
        <v>69</v>
      </c>
      <c r="B147" s="41">
        <f t="shared" si="72"/>
        <v>46170</v>
      </c>
      <c r="C147" s="24">
        <f t="shared" si="70"/>
        <v>0</v>
      </c>
      <c r="D147" s="24">
        <f t="shared" si="71"/>
        <v>0</v>
      </c>
    </row>
    <row r="148" spans="1:4" ht="15" hidden="1">
      <c r="A148" s="2">
        <v>70</v>
      </c>
      <c r="B148" s="41">
        <f t="shared" si="72"/>
        <v>46201</v>
      </c>
      <c r="C148" s="24">
        <f t="shared" si="70"/>
        <v>0</v>
      </c>
      <c r="D148" s="24">
        <f t="shared" si="71"/>
        <v>0</v>
      </c>
    </row>
    <row r="149" spans="1:4" ht="15" hidden="1">
      <c r="A149" s="2">
        <v>71</v>
      </c>
      <c r="B149" s="41">
        <f t="shared" si="72"/>
        <v>46231</v>
      </c>
      <c r="C149" s="24">
        <f t="shared" si="70"/>
        <v>0</v>
      </c>
      <c r="D149" s="24">
        <f t="shared" si="71"/>
        <v>0</v>
      </c>
    </row>
    <row r="150" spans="1:4" ht="15" hidden="1">
      <c r="A150" s="2">
        <v>72</v>
      </c>
      <c r="B150" s="41">
        <f t="shared" si="72"/>
        <v>46262</v>
      </c>
      <c r="C150" s="24">
        <f t="shared" si="70"/>
        <v>0</v>
      </c>
      <c r="D150" s="24">
        <f t="shared" si="71"/>
        <v>0</v>
      </c>
    </row>
    <row r="151" spans="1:4" ht="15" hidden="1">
      <c r="A151" s="2">
        <v>73</v>
      </c>
      <c r="B151" s="41">
        <f t="shared" si="72"/>
        <v>46293</v>
      </c>
      <c r="C151" s="24">
        <f aca="true" t="shared" si="73" ref="C151:C162">V22</f>
        <v>0</v>
      </c>
      <c r="D151" s="24">
        <f t="shared" si="71"/>
        <v>0</v>
      </c>
    </row>
    <row r="152" spans="1:4" ht="15" hidden="1">
      <c r="A152" s="2">
        <v>74</v>
      </c>
      <c r="B152" s="41">
        <f t="shared" si="72"/>
        <v>46323</v>
      </c>
      <c r="C152" s="24">
        <f t="shared" si="73"/>
        <v>0</v>
      </c>
      <c r="D152" s="24">
        <f t="shared" si="71"/>
        <v>0</v>
      </c>
    </row>
    <row r="153" spans="1:4" ht="15" hidden="1">
      <c r="A153" s="2">
        <v>75</v>
      </c>
      <c r="B153" s="41">
        <f t="shared" si="72"/>
        <v>46354</v>
      </c>
      <c r="C153" s="24">
        <f t="shared" si="73"/>
        <v>0</v>
      </c>
      <c r="D153" s="24">
        <f t="shared" si="71"/>
        <v>0</v>
      </c>
    </row>
    <row r="154" spans="1:4" ht="15" hidden="1">
      <c r="A154" s="2">
        <v>76</v>
      </c>
      <c r="B154" s="41">
        <f t="shared" si="72"/>
        <v>46384</v>
      </c>
      <c r="C154" s="24">
        <f t="shared" si="73"/>
        <v>0</v>
      </c>
      <c r="D154" s="24">
        <f t="shared" si="71"/>
        <v>0</v>
      </c>
    </row>
    <row r="155" spans="1:4" ht="15" hidden="1">
      <c r="A155" s="2">
        <v>77</v>
      </c>
      <c r="B155" s="41">
        <f t="shared" si="72"/>
        <v>46415</v>
      </c>
      <c r="C155" s="24">
        <f t="shared" si="73"/>
        <v>0</v>
      </c>
      <c r="D155" s="24">
        <f t="shared" si="71"/>
        <v>0</v>
      </c>
    </row>
    <row r="156" spans="1:4" ht="15" hidden="1">
      <c r="A156" s="2">
        <v>78</v>
      </c>
      <c r="B156" s="41">
        <f t="shared" si="72"/>
        <v>46446</v>
      </c>
      <c r="C156" s="24">
        <f t="shared" si="73"/>
        <v>0</v>
      </c>
      <c r="D156" s="24">
        <f t="shared" si="71"/>
        <v>0</v>
      </c>
    </row>
    <row r="157" spans="1:4" ht="15" hidden="1">
      <c r="A157" s="2">
        <v>79</v>
      </c>
      <c r="B157" s="41">
        <f t="shared" si="72"/>
        <v>46474</v>
      </c>
      <c r="C157" s="24">
        <f t="shared" si="73"/>
        <v>0</v>
      </c>
      <c r="D157" s="24">
        <f t="shared" si="71"/>
        <v>0</v>
      </c>
    </row>
    <row r="158" spans="1:4" ht="15" hidden="1">
      <c r="A158" s="2">
        <v>80</v>
      </c>
      <c r="B158" s="41">
        <f t="shared" si="72"/>
        <v>46505</v>
      </c>
      <c r="C158" s="24">
        <f t="shared" si="73"/>
        <v>0</v>
      </c>
      <c r="D158" s="24">
        <f t="shared" si="71"/>
        <v>0</v>
      </c>
    </row>
    <row r="159" spans="1:4" ht="15" hidden="1">
      <c r="A159" s="2">
        <v>81</v>
      </c>
      <c r="B159" s="41">
        <f t="shared" si="72"/>
        <v>46535</v>
      </c>
      <c r="C159" s="24">
        <f t="shared" si="73"/>
        <v>0</v>
      </c>
      <c r="D159" s="24">
        <f t="shared" si="71"/>
        <v>0</v>
      </c>
    </row>
    <row r="160" spans="1:4" ht="15" hidden="1">
      <c r="A160" s="2">
        <v>82</v>
      </c>
      <c r="B160" s="41">
        <f t="shared" si="72"/>
        <v>46566</v>
      </c>
      <c r="C160" s="24">
        <f t="shared" si="73"/>
        <v>0</v>
      </c>
      <c r="D160" s="24">
        <f t="shared" si="71"/>
        <v>0</v>
      </c>
    </row>
    <row r="161" spans="1:4" ht="15" hidden="1">
      <c r="A161" s="2">
        <v>83</v>
      </c>
      <c r="B161" s="41">
        <f t="shared" si="72"/>
        <v>46596</v>
      </c>
      <c r="C161" s="24">
        <f t="shared" si="73"/>
        <v>0</v>
      </c>
      <c r="D161" s="24">
        <f t="shared" si="71"/>
        <v>0</v>
      </c>
    </row>
    <row r="162" spans="1:4" ht="15" hidden="1">
      <c r="A162" s="2">
        <v>84</v>
      </c>
      <c r="B162" s="41">
        <f t="shared" si="72"/>
        <v>46627</v>
      </c>
      <c r="C162" s="24">
        <f t="shared" si="73"/>
        <v>0</v>
      </c>
      <c r="D162" s="24">
        <f t="shared" si="71"/>
        <v>0</v>
      </c>
    </row>
    <row r="163" spans="1:4" ht="15" hidden="1">
      <c r="A163" s="2">
        <v>85</v>
      </c>
      <c r="B163" s="41">
        <f t="shared" si="72"/>
        <v>46658</v>
      </c>
      <c r="C163" s="24">
        <f aca="true" t="shared" si="74" ref="C163:C174">D37</f>
        <v>0</v>
      </c>
      <c r="D163" s="24">
        <f t="shared" si="71"/>
        <v>0</v>
      </c>
    </row>
    <row r="164" spans="1:4" ht="15" hidden="1">
      <c r="A164" s="2">
        <v>86</v>
      </c>
      <c r="B164" s="41">
        <f t="shared" si="72"/>
        <v>46688</v>
      </c>
      <c r="C164" s="24">
        <f t="shared" si="74"/>
        <v>0</v>
      </c>
      <c r="D164" s="24">
        <f t="shared" si="71"/>
        <v>0</v>
      </c>
    </row>
    <row r="165" spans="1:4" ht="15" hidden="1">
      <c r="A165" s="2">
        <v>87</v>
      </c>
      <c r="B165" s="41">
        <f t="shared" si="72"/>
        <v>46719</v>
      </c>
      <c r="C165" s="24">
        <f t="shared" si="74"/>
        <v>0</v>
      </c>
      <c r="D165" s="24">
        <f t="shared" si="71"/>
        <v>0</v>
      </c>
    </row>
    <row r="166" spans="1:4" ht="15" hidden="1">
      <c r="A166" s="2">
        <v>88</v>
      </c>
      <c r="B166" s="41">
        <f t="shared" si="72"/>
        <v>46749</v>
      </c>
      <c r="C166" s="24">
        <f t="shared" si="74"/>
        <v>0</v>
      </c>
      <c r="D166" s="24">
        <f t="shared" si="71"/>
        <v>0</v>
      </c>
    </row>
    <row r="167" spans="1:4" ht="15" hidden="1">
      <c r="A167" s="2">
        <v>89</v>
      </c>
      <c r="B167" s="41">
        <f t="shared" si="72"/>
        <v>46780</v>
      </c>
      <c r="C167" s="24">
        <f t="shared" si="74"/>
        <v>0</v>
      </c>
      <c r="D167" s="24">
        <f t="shared" si="71"/>
        <v>0</v>
      </c>
    </row>
    <row r="168" spans="1:4" ht="15" hidden="1">
      <c r="A168" s="2">
        <v>90</v>
      </c>
      <c r="B168" s="41">
        <f t="shared" si="72"/>
        <v>46811</v>
      </c>
      <c r="C168" s="24">
        <f t="shared" si="74"/>
        <v>0</v>
      </c>
      <c r="D168" s="24">
        <f t="shared" si="71"/>
        <v>0</v>
      </c>
    </row>
    <row r="169" spans="1:4" ht="15" hidden="1">
      <c r="A169" s="2">
        <v>91</v>
      </c>
      <c r="B169" s="41">
        <f t="shared" si="72"/>
        <v>46840</v>
      </c>
      <c r="C169" s="24">
        <f t="shared" si="74"/>
        <v>0</v>
      </c>
      <c r="D169" s="24">
        <f t="shared" si="71"/>
        <v>0</v>
      </c>
    </row>
    <row r="170" spans="1:4" ht="15" hidden="1">
      <c r="A170" s="2">
        <v>92</v>
      </c>
      <c r="B170" s="41">
        <f t="shared" si="72"/>
        <v>46871</v>
      </c>
      <c r="C170" s="24">
        <f t="shared" si="74"/>
        <v>0</v>
      </c>
      <c r="D170" s="24">
        <f t="shared" si="71"/>
        <v>0</v>
      </c>
    </row>
    <row r="171" spans="1:4" ht="15" hidden="1">
      <c r="A171" s="2">
        <v>93</v>
      </c>
      <c r="B171" s="41">
        <f t="shared" si="72"/>
        <v>46901</v>
      </c>
      <c r="C171" s="24">
        <f t="shared" si="74"/>
        <v>0</v>
      </c>
      <c r="D171" s="24">
        <f t="shared" si="71"/>
        <v>0</v>
      </c>
    </row>
    <row r="172" spans="1:4" ht="15" hidden="1">
      <c r="A172" s="2">
        <v>94</v>
      </c>
      <c r="B172" s="41">
        <f t="shared" si="72"/>
        <v>46932</v>
      </c>
      <c r="C172" s="24">
        <f t="shared" si="74"/>
        <v>0</v>
      </c>
      <c r="D172" s="24">
        <f t="shared" si="71"/>
        <v>0</v>
      </c>
    </row>
    <row r="173" spans="1:4" ht="15" hidden="1">
      <c r="A173" s="2">
        <v>95</v>
      </c>
      <c r="B173" s="41">
        <f t="shared" si="72"/>
        <v>46962</v>
      </c>
      <c r="C173" s="24">
        <f t="shared" si="74"/>
        <v>0</v>
      </c>
      <c r="D173" s="24">
        <f t="shared" si="71"/>
        <v>0</v>
      </c>
    </row>
    <row r="174" spans="1:4" ht="15" hidden="1">
      <c r="A174" s="2">
        <v>96</v>
      </c>
      <c r="B174" s="41">
        <f t="shared" si="72"/>
        <v>46993</v>
      </c>
      <c r="C174" s="24">
        <f t="shared" si="74"/>
        <v>0</v>
      </c>
      <c r="D174" s="24">
        <f t="shared" si="71"/>
        <v>0</v>
      </c>
    </row>
    <row r="175" spans="1:4" ht="15" hidden="1">
      <c r="A175" s="2">
        <v>97</v>
      </c>
      <c r="B175" s="41">
        <f t="shared" si="72"/>
        <v>47024</v>
      </c>
      <c r="C175" s="24">
        <f aca="true" t="shared" si="75" ref="C175:C186">G37</f>
        <v>0</v>
      </c>
      <c r="D175" s="24">
        <f t="shared" si="71"/>
        <v>0</v>
      </c>
    </row>
    <row r="176" spans="1:4" ht="15" hidden="1">
      <c r="A176" s="2">
        <v>98</v>
      </c>
      <c r="B176" s="41">
        <f t="shared" si="72"/>
        <v>47054</v>
      </c>
      <c r="C176" s="24">
        <f t="shared" si="75"/>
        <v>0</v>
      </c>
      <c r="D176" s="24">
        <f t="shared" si="71"/>
        <v>0</v>
      </c>
    </row>
    <row r="177" spans="1:4" ht="15" hidden="1">
      <c r="A177" s="2">
        <v>99</v>
      </c>
      <c r="B177" s="41">
        <f t="shared" si="72"/>
        <v>47085</v>
      </c>
      <c r="C177" s="24">
        <f t="shared" si="75"/>
        <v>0</v>
      </c>
      <c r="D177" s="24">
        <f t="shared" si="71"/>
        <v>0</v>
      </c>
    </row>
    <row r="178" spans="1:4" ht="15" hidden="1">
      <c r="A178" s="2">
        <v>100</v>
      </c>
      <c r="B178" s="41">
        <f t="shared" si="72"/>
        <v>47115</v>
      </c>
      <c r="C178" s="24">
        <f t="shared" si="75"/>
        <v>0</v>
      </c>
      <c r="D178" s="24">
        <f t="shared" si="71"/>
        <v>0</v>
      </c>
    </row>
    <row r="179" spans="1:4" ht="15" hidden="1">
      <c r="A179" s="2">
        <v>101</v>
      </c>
      <c r="B179" s="41">
        <f t="shared" si="72"/>
        <v>47146</v>
      </c>
      <c r="C179" s="24">
        <f t="shared" si="75"/>
        <v>0</v>
      </c>
      <c r="D179" s="24">
        <f t="shared" si="71"/>
        <v>0</v>
      </c>
    </row>
    <row r="180" spans="1:4" ht="15" hidden="1">
      <c r="A180" s="2">
        <v>102</v>
      </c>
      <c r="B180" s="41">
        <f t="shared" si="72"/>
        <v>47177</v>
      </c>
      <c r="C180" s="24">
        <f t="shared" si="75"/>
        <v>0</v>
      </c>
      <c r="D180" s="24">
        <f t="shared" si="71"/>
        <v>0</v>
      </c>
    </row>
    <row r="181" spans="1:4" ht="15" hidden="1">
      <c r="A181" s="2">
        <v>103</v>
      </c>
      <c r="B181" s="41">
        <f t="shared" si="72"/>
        <v>47205</v>
      </c>
      <c r="C181" s="24">
        <f t="shared" si="75"/>
        <v>0</v>
      </c>
      <c r="D181" s="24">
        <f t="shared" si="71"/>
        <v>0</v>
      </c>
    </row>
    <row r="182" spans="1:4" ht="15" hidden="1">
      <c r="A182" s="2">
        <v>104</v>
      </c>
      <c r="B182" s="41">
        <f t="shared" si="72"/>
        <v>47236</v>
      </c>
      <c r="C182" s="24">
        <f t="shared" si="75"/>
        <v>0</v>
      </c>
      <c r="D182" s="24">
        <f t="shared" si="71"/>
        <v>0</v>
      </c>
    </row>
    <row r="183" spans="1:4" ht="15" hidden="1">
      <c r="A183" s="2">
        <v>105</v>
      </c>
      <c r="B183" s="41">
        <f t="shared" si="72"/>
        <v>47266</v>
      </c>
      <c r="C183" s="24">
        <f t="shared" si="75"/>
        <v>0</v>
      </c>
      <c r="D183" s="24">
        <f t="shared" si="71"/>
        <v>0</v>
      </c>
    </row>
    <row r="184" spans="1:4" ht="15" hidden="1">
      <c r="A184" s="2">
        <v>106</v>
      </c>
      <c r="B184" s="41">
        <f t="shared" si="72"/>
        <v>47297</v>
      </c>
      <c r="C184" s="24">
        <f t="shared" si="75"/>
        <v>0</v>
      </c>
      <c r="D184" s="24">
        <f t="shared" si="71"/>
        <v>0</v>
      </c>
    </row>
    <row r="185" spans="1:4" ht="15" hidden="1">
      <c r="A185" s="2">
        <v>107</v>
      </c>
      <c r="B185" s="41">
        <f t="shared" si="72"/>
        <v>47327</v>
      </c>
      <c r="C185" s="24">
        <f t="shared" si="75"/>
        <v>0</v>
      </c>
      <c r="D185" s="24">
        <f t="shared" si="71"/>
        <v>0</v>
      </c>
    </row>
    <row r="186" spans="1:4" ht="15" hidden="1">
      <c r="A186" s="2">
        <v>108</v>
      </c>
      <c r="B186" s="41">
        <f t="shared" si="72"/>
        <v>47358</v>
      </c>
      <c r="C186" s="24">
        <f t="shared" si="75"/>
        <v>0</v>
      </c>
      <c r="D186" s="24">
        <f t="shared" si="71"/>
        <v>0</v>
      </c>
    </row>
    <row r="187" spans="1:4" ht="15" hidden="1">
      <c r="A187" s="2">
        <v>109</v>
      </c>
      <c r="B187" s="41">
        <f t="shared" si="72"/>
        <v>47389</v>
      </c>
      <c r="C187" s="24">
        <f aca="true" t="shared" si="76" ref="C187:C198">J37</f>
        <v>0</v>
      </c>
      <c r="D187" s="24">
        <f t="shared" si="71"/>
        <v>0</v>
      </c>
    </row>
    <row r="188" spans="1:4" ht="15" hidden="1">
      <c r="A188" s="2">
        <v>110</v>
      </c>
      <c r="B188" s="41">
        <f t="shared" si="72"/>
        <v>47419</v>
      </c>
      <c r="C188" s="24">
        <f t="shared" si="76"/>
        <v>0</v>
      </c>
      <c r="D188" s="24">
        <f t="shared" si="71"/>
        <v>0</v>
      </c>
    </row>
    <row r="189" spans="1:4" ht="15" hidden="1">
      <c r="A189" s="2">
        <v>111</v>
      </c>
      <c r="B189" s="41">
        <f t="shared" si="72"/>
        <v>47450</v>
      </c>
      <c r="C189" s="24">
        <f t="shared" si="76"/>
        <v>0</v>
      </c>
      <c r="D189" s="24">
        <f t="shared" si="71"/>
        <v>0</v>
      </c>
    </row>
    <row r="190" spans="1:4" ht="15" hidden="1">
      <c r="A190" s="2">
        <v>112</v>
      </c>
      <c r="B190" s="41">
        <f t="shared" si="72"/>
        <v>47480</v>
      </c>
      <c r="C190" s="24">
        <f t="shared" si="76"/>
        <v>0</v>
      </c>
      <c r="D190" s="24">
        <f t="shared" si="71"/>
        <v>0</v>
      </c>
    </row>
    <row r="191" spans="1:4" ht="15" hidden="1">
      <c r="A191" s="2">
        <v>113</v>
      </c>
      <c r="B191" s="41">
        <f t="shared" si="72"/>
        <v>47511</v>
      </c>
      <c r="C191" s="24">
        <f t="shared" si="76"/>
        <v>0</v>
      </c>
      <c r="D191" s="24">
        <f t="shared" si="71"/>
        <v>0</v>
      </c>
    </row>
    <row r="192" spans="1:4" ht="15" hidden="1">
      <c r="A192" s="2">
        <v>114</v>
      </c>
      <c r="B192" s="41">
        <f t="shared" si="72"/>
        <v>47542</v>
      </c>
      <c r="C192" s="24">
        <f t="shared" si="76"/>
        <v>0</v>
      </c>
      <c r="D192" s="24">
        <f t="shared" si="71"/>
        <v>0</v>
      </c>
    </row>
    <row r="193" spans="1:4" ht="15" hidden="1">
      <c r="A193" s="2">
        <v>115</v>
      </c>
      <c r="B193" s="41">
        <f t="shared" si="72"/>
        <v>47570</v>
      </c>
      <c r="C193" s="24">
        <f t="shared" si="76"/>
        <v>0</v>
      </c>
      <c r="D193" s="24">
        <f t="shared" si="71"/>
        <v>0</v>
      </c>
    </row>
    <row r="194" spans="1:4" ht="15" hidden="1">
      <c r="A194" s="2">
        <v>116</v>
      </c>
      <c r="B194" s="41">
        <f t="shared" si="72"/>
        <v>47601</v>
      </c>
      <c r="C194" s="24">
        <f t="shared" si="76"/>
        <v>0</v>
      </c>
      <c r="D194" s="24">
        <f t="shared" si="71"/>
        <v>0</v>
      </c>
    </row>
    <row r="195" spans="1:4" ht="15" hidden="1">
      <c r="A195" s="2">
        <v>117</v>
      </c>
      <c r="B195" s="41">
        <f t="shared" si="72"/>
        <v>47631</v>
      </c>
      <c r="C195" s="24">
        <f t="shared" si="76"/>
        <v>0</v>
      </c>
      <c r="D195" s="24">
        <f t="shared" si="71"/>
        <v>0</v>
      </c>
    </row>
    <row r="196" spans="1:4" ht="15" hidden="1">
      <c r="A196" s="2">
        <v>118</v>
      </c>
      <c r="B196" s="41">
        <f t="shared" si="72"/>
        <v>47662</v>
      </c>
      <c r="C196" s="24">
        <f t="shared" si="76"/>
        <v>0</v>
      </c>
      <c r="D196" s="24">
        <f t="shared" si="71"/>
        <v>0</v>
      </c>
    </row>
    <row r="197" spans="1:4" ht="15" hidden="1">
      <c r="A197" s="2">
        <v>119</v>
      </c>
      <c r="B197" s="41">
        <f t="shared" si="72"/>
        <v>47692</v>
      </c>
      <c r="C197" s="24">
        <f t="shared" si="76"/>
        <v>0</v>
      </c>
      <c r="D197" s="24">
        <f t="shared" si="71"/>
        <v>0</v>
      </c>
    </row>
    <row r="198" spans="1:4" ht="15" hidden="1">
      <c r="A198" s="2">
        <v>120</v>
      </c>
      <c r="B198" s="41">
        <f t="shared" si="72"/>
        <v>47723</v>
      </c>
      <c r="C198" s="24">
        <f t="shared" si="76"/>
        <v>0</v>
      </c>
      <c r="D198" s="24">
        <f t="shared" si="71"/>
        <v>0</v>
      </c>
    </row>
    <row r="199" spans="1:4" ht="15" hidden="1">
      <c r="A199" s="2">
        <v>121</v>
      </c>
      <c r="B199" s="41">
        <f t="shared" si="72"/>
        <v>47754</v>
      </c>
      <c r="C199" s="29">
        <f aca="true" t="shared" si="77" ref="C199:C210">M37</f>
        <v>0</v>
      </c>
      <c r="D199" s="24">
        <f t="shared" si="71"/>
        <v>0</v>
      </c>
    </row>
    <row r="200" spans="1:4" ht="15" hidden="1">
      <c r="A200" s="2">
        <v>122</v>
      </c>
      <c r="B200" s="41">
        <f t="shared" si="72"/>
        <v>47784</v>
      </c>
      <c r="C200" s="29">
        <f t="shared" si="77"/>
        <v>0</v>
      </c>
      <c r="D200" s="24">
        <f t="shared" si="71"/>
        <v>0</v>
      </c>
    </row>
    <row r="201" spans="1:4" ht="15" hidden="1">
      <c r="A201" s="2">
        <v>123</v>
      </c>
      <c r="B201" s="41">
        <f t="shared" si="72"/>
        <v>47815</v>
      </c>
      <c r="C201" s="29">
        <f t="shared" si="77"/>
        <v>0</v>
      </c>
      <c r="D201" s="24">
        <f t="shared" si="71"/>
        <v>0</v>
      </c>
    </row>
    <row r="202" spans="1:4" ht="15" hidden="1">
      <c r="A202" s="2">
        <v>124</v>
      </c>
      <c r="B202" s="41">
        <f t="shared" si="72"/>
        <v>47845</v>
      </c>
      <c r="C202" s="29">
        <f t="shared" si="77"/>
        <v>0</v>
      </c>
      <c r="D202" s="24">
        <f t="shared" si="71"/>
        <v>0</v>
      </c>
    </row>
    <row r="203" spans="1:4" ht="15" hidden="1">
      <c r="A203" s="2">
        <v>125</v>
      </c>
      <c r="B203" s="41">
        <f t="shared" si="72"/>
        <v>47876</v>
      </c>
      <c r="C203" s="29">
        <f t="shared" si="77"/>
        <v>0</v>
      </c>
      <c r="D203" s="24">
        <f t="shared" si="71"/>
        <v>0</v>
      </c>
    </row>
    <row r="204" spans="1:4" ht="15" hidden="1">
      <c r="A204" s="2">
        <v>126</v>
      </c>
      <c r="B204" s="41">
        <f t="shared" si="72"/>
        <v>47907</v>
      </c>
      <c r="C204" s="29">
        <f t="shared" si="77"/>
        <v>0</v>
      </c>
      <c r="D204" s="24">
        <f t="shared" si="71"/>
        <v>0</v>
      </c>
    </row>
    <row r="205" spans="1:4" ht="15" hidden="1">
      <c r="A205" s="2">
        <v>127</v>
      </c>
      <c r="B205" s="41">
        <f t="shared" si="72"/>
        <v>47935</v>
      </c>
      <c r="C205" s="29">
        <f t="shared" si="77"/>
        <v>0</v>
      </c>
      <c r="D205" s="24">
        <f t="shared" si="71"/>
        <v>0</v>
      </c>
    </row>
    <row r="206" spans="1:4" ht="15" hidden="1">
      <c r="A206" s="2">
        <v>128</v>
      </c>
      <c r="B206" s="41">
        <f t="shared" si="72"/>
        <v>47966</v>
      </c>
      <c r="C206" s="29">
        <f t="shared" si="77"/>
        <v>0</v>
      </c>
      <c r="D206" s="24">
        <f t="shared" si="71"/>
        <v>0</v>
      </c>
    </row>
    <row r="207" spans="1:4" ht="15" hidden="1">
      <c r="A207" s="2">
        <v>129</v>
      </c>
      <c r="B207" s="41">
        <f t="shared" si="72"/>
        <v>47996</v>
      </c>
      <c r="C207" s="29">
        <f t="shared" si="77"/>
        <v>0</v>
      </c>
      <c r="D207" s="24">
        <f t="shared" si="71"/>
        <v>0</v>
      </c>
    </row>
    <row r="208" spans="1:4" ht="15" hidden="1">
      <c r="A208" s="2">
        <v>130</v>
      </c>
      <c r="B208" s="41">
        <f t="shared" si="72"/>
        <v>48027</v>
      </c>
      <c r="C208" s="29">
        <f t="shared" si="77"/>
        <v>0</v>
      </c>
      <c r="D208" s="24">
        <f aca="true" t="shared" si="78" ref="D208:D271">C208-C209</f>
        <v>0</v>
      </c>
    </row>
    <row r="209" spans="1:4" ht="15" hidden="1">
      <c r="A209" s="2">
        <v>131</v>
      </c>
      <c r="B209" s="41">
        <f aca="true" t="shared" si="79" ref="B209:B272">_XLL.ДАТАМЕС(B208,1)</f>
        <v>48057</v>
      </c>
      <c r="C209" s="29">
        <f t="shared" si="77"/>
        <v>0</v>
      </c>
      <c r="D209" s="24">
        <f t="shared" si="78"/>
        <v>0</v>
      </c>
    </row>
    <row r="210" spans="1:4" ht="15" hidden="1">
      <c r="A210" s="2">
        <v>132</v>
      </c>
      <c r="B210" s="41">
        <f t="shared" si="79"/>
        <v>48088</v>
      </c>
      <c r="C210" s="29">
        <f t="shared" si="77"/>
        <v>0</v>
      </c>
      <c r="D210" s="24">
        <f t="shared" si="78"/>
        <v>0</v>
      </c>
    </row>
    <row r="211" spans="1:4" ht="15" hidden="1">
      <c r="A211" s="2">
        <v>133</v>
      </c>
      <c r="B211" s="41">
        <f t="shared" si="79"/>
        <v>48119</v>
      </c>
      <c r="C211" s="29">
        <f aca="true" t="shared" si="80" ref="C211:C222">P37</f>
        <v>0</v>
      </c>
      <c r="D211" s="24">
        <f t="shared" si="78"/>
        <v>0</v>
      </c>
    </row>
    <row r="212" spans="1:4" ht="15" hidden="1">
      <c r="A212" s="2">
        <v>134</v>
      </c>
      <c r="B212" s="41">
        <f t="shared" si="79"/>
        <v>48149</v>
      </c>
      <c r="C212" s="29">
        <f t="shared" si="80"/>
        <v>0</v>
      </c>
      <c r="D212" s="24">
        <f t="shared" si="78"/>
        <v>0</v>
      </c>
    </row>
    <row r="213" spans="1:4" ht="15" hidden="1">
      <c r="A213" s="2">
        <v>135</v>
      </c>
      <c r="B213" s="41">
        <f t="shared" si="79"/>
        <v>48180</v>
      </c>
      <c r="C213" s="29">
        <f t="shared" si="80"/>
        <v>0</v>
      </c>
      <c r="D213" s="24">
        <f t="shared" si="78"/>
        <v>0</v>
      </c>
    </row>
    <row r="214" spans="1:4" ht="15" hidden="1">
      <c r="A214" s="2">
        <v>136</v>
      </c>
      <c r="B214" s="41">
        <f t="shared" si="79"/>
        <v>48210</v>
      </c>
      <c r="C214" s="29">
        <f t="shared" si="80"/>
        <v>0</v>
      </c>
      <c r="D214" s="24">
        <f t="shared" si="78"/>
        <v>0</v>
      </c>
    </row>
    <row r="215" spans="1:4" ht="15" hidden="1">
      <c r="A215" s="2">
        <v>137</v>
      </c>
      <c r="B215" s="41">
        <f t="shared" si="79"/>
        <v>48241</v>
      </c>
      <c r="C215" s="29">
        <f t="shared" si="80"/>
        <v>0</v>
      </c>
      <c r="D215" s="24">
        <f t="shared" si="78"/>
        <v>0</v>
      </c>
    </row>
    <row r="216" spans="1:4" ht="15" hidden="1">
      <c r="A216" s="2">
        <v>138</v>
      </c>
      <c r="B216" s="41">
        <f t="shared" si="79"/>
        <v>48272</v>
      </c>
      <c r="C216" s="29">
        <f t="shared" si="80"/>
        <v>0</v>
      </c>
      <c r="D216" s="24">
        <f t="shared" si="78"/>
        <v>0</v>
      </c>
    </row>
    <row r="217" spans="1:4" ht="15" hidden="1">
      <c r="A217" s="2">
        <v>139</v>
      </c>
      <c r="B217" s="41">
        <f t="shared" si="79"/>
        <v>48301</v>
      </c>
      <c r="C217" s="29">
        <f t="shared" si="80"/>
        <v>0</v>
      </c>
      <c r="D217" s="24">
        <f t="shared" si="78"/>
        <v>0</v>
      </c>
    </row>
    <row r="218" spans="1:4" ht="15" hidden="1">
      <c r="A218" s="2">
        <v>140</v>
      </c>
      <c r="B218" s="41">
        <f t="shared" si="79"/>
        <v>48332</v>
      </c>
      <c r="C218" s="29">
        <f t="shared" si="80"/>
        <v>0</v>
      </c>
      <c r="D218" s="24">
        <f t="shared" si="78"/>
        <v>0</v>
      </c>
    </row>
    <row r="219" spans="1:4" ht="15" hidden="1">
      <c r="A219" s="2">
        <v>141</v>
      </c>
      <c r="B219" s="41">
        <f t="shared" si="79"/>
        <v>48362</v>
      </c>
      <c r="C219" s="29">
        <f t="shared" si="80"/>
        <v>0</v>
      </c>
      <c r="D219" s="24">
        <f t="shared" si="78"/>
        <v>0</v>
      </c>
    </row>
    <row r="220" spans="1:4" ht="15" hidden="1">
      <c r="A220" s="2">
        <v>142</v>
      </c>
      <c r="B220" s="41">
        <f t="shared" si="79"/>
        <v>48393</v>
      </c>
      <c r="C220" s="29">
        <f t="shared" si="80"/>
        <v>0</v>
      </c>
      <c r="D220" s="24">
        <f t="shared" si="78"/>
        <v>0</v>
      </c>
    </row>
    <row r="221" spans="1:4" ht="15" hidden="1">
      <c r="A221" s="2">
        <v>143</v>
      </c>
      <c r="B221" s="41">
        <f t="shared" si="79"/>
        <v>48423</v>
      </c>
      <c r="C221" s="29">
        <f t="shared" si="80"/>
        <v>0</v>
      </c>
      <c r="D221" s="24">
        <f t="shared" si="78"/>
        <v>0</v>
      </c>
    </row>
    <row r="222" spans="1:4" ht="15" hidden="1">
      <c r="A222" s="2">
        <v>144</v>
      </c>
      <c r="B222" s="41">
        <f t="shared" si="79"/>
        <v>48454</v>
      </c>
      <c r="C222" s="29">
        <f t="shared" si="80"/>
        <v>0</v>
      </c>
      <c r="D222" s="24">
        <f t="shared" si="78"/>
        <v>0</v>
      </c>
    </row>
    <row r="223" spans="1:4" ht="15" hidden="1">
      <c r="A223" s="2">
        <v>145</v>
      </c>
      <c r="B223" s="41">
        <f t="shared" si="79"/>
        <v>48485</v>
      </c>
      <c r="C223" s="29">
        <f aca="true" t="shared" si="81" ref="C223:C234">S37</f>
        <v>0</v>
      </c>
      <c r="D223" s="24">
        <f t="shared" si="78"/>
        <v>0</v>
      </c>
    </row>
    <row r="224" spans="1:4" ht="15" hidden="1">
      <c r="A224" s="2">
        <v>146</v>
      </c>
      <c r="B224" s="41">
        <f t="shared" si="79"/>
        <v>48515</v>
      </c>
      <c r="C224" s="29">
        <f t="shared" si="81"/>
        <v>0</v>
      </c>
      <c r="D224" s="24">
        <f t="shared" si="78"/>
        <v>0</v>
      </c>
    </row>
    <row r="225" spans="1:4" ht="15" hidden="1">
      <c r="A225" s="2">
        <v>147</v>
      </c>
      <c r="B225" s="41">
        <f t="shared" si="79"/>
        <v>48546</v>
      </c>
      <c r="C225" s="29">
        <f t="shared" si="81"/>
        <v>0</v>
      </c>
      <c r="D225" s="24">
        <f t="shared" si="78"/>
        <v>0</v>
      </c>
    </row>
    <row r="226" spans="1:4" ht="15" hidden="1">
      <c r="A226" s="2">
        <v>148</v>
      </c>
      <c r="B226" s="41">
        <f t="shared" si="79"/>
        <v>48576</v>
      </c>
      <c r="C226" s="29">
        <f t="shared" si="81"/>
        <v>0</v>
      </c>
      <c r="D226" s="24">
        <f t="shared" si="78"/>
        <v>0</v>
      </c>
    </row>
    <row r="227" spans="1:4" ht="15" hidden="1">
      <c r="A227" s="2">
        <v>149</v>
      </c>
      <c r="B227" s="41">
        <f t="shared" si="79"/>
        <v>48607</v>
      </c>
      <c r="C227" s="29">
        <f t="shared" si="81"/>
        <v>0</v>
      </c>
      <c r="D227" s="24">
        <f t="shared" si="78"/>
        <v>0</v>
      </c>
    </row>
    <row r="228" spans="1:4" ht="15" hidden="1">
      <c r="A228" s="2">
        <v>150</v>
      </c>
      <c r="B228" s="41">
        <f t="shared" si="79"/>
        <v>48638</v>
      </c>
      <c r="C228" s="29">
        <f t="shared" si="81"/>
        <v>0</v>
      </c>
      <c r="D228" s="24">
        <f t="shared" si="78"/>
        <v>0</v>
      </c>
    </row>
    <row r="229" spans="1:4" ht="15" hidden="1">
      <c r="A229" s="2">
        <v>151</v>
      </c>
      <c r="B229" s="41">
        <f t="shared" si="79"/>
        <v>48666</v>
      </c>
      <c r="C229" s="29">
        <f t="shared" si="81"/>
        <v>0</v>
      </c>
      <c r="D229" s="24">
        <f t="shared" si="78"/>
        <v>0</v>
      </c>
    </row>
    <row r="230" spans="1:4" ht="15" hidden="1">
      <c r="A230" s="2">
        <v>152</v>
      </c>
      <c r="B230" s="41">
        <f t="shared" si="79"/>
        <v>48697</v>
      </c>
      <c r="C230" s="29">
        <f t="shared" si="81"/>
        <v>0</v>
      </c>
      <c r="D230" s="24">
        <f t="shared" si="78"/>
        <v>0</v>
      </c>
    </row>
    <row r="231" spans="1:4" ht="15" hidden="1">
      <c r="A231" s="2">
        <v>153</v>
      </c>
      <c r="B231" s="41">
        <f t="shared" si="79"/>
        <v>48727</v>
      </c>
      <c r="C231" s="29">
        <f t="shared" si="81"/>
        <v>0</v>
      </c>
      <c r="D231" s="24">
        <f t="shared" si="78"/>
        <v>0</v>
      </c>
    </row>
    <row r="232" spans="1:4" ht="15" hidden="1">
      <c r="A232" s="2">
        <v>154</v>
      </c>
      <c r="B232" s="41">
        <f t="shared" si="79"/>
        <v>48758</v>
      </c>
      <c r="C232" s="29">
        <f t="shared" si="81"/>
        <v>0</v>
      </c>
      <c r="D232" s="24">
        <f t="shared" si="78"/>
        <v>0</v>
      </c>
    </row>
    <row r="233" spans="1:4" ht="15" hidden="1">
      <c r="A233" s="2">
        <v>155</v>
      </c>
      <c r="B233" s="41">
        <f t="shared" si="79"/>
        <v>48788</v>
      </c>
      <c r="C233" s="29">
        <f t="shared" si="81"/>
        <v>0</v>
      </c>
      <c r="D233" s="24">
        <f t="shared" si="78"/>
        <v>0</v>
      </c>
    </row>
    <row r="234" spans="1:4" ht="15" hidden="1">
      <c r="A234" s="2">
        <v>156</v>
      </c>
      <c r="B234" s="41">
        <f t="shared" si="79"/>
        <v>48819</v>
      </c>
      <c r="C234" s="29">
        <f t="shared" si="81"/>
        <v>0</v>
      </c>
      <c r="D234" s="24">
        <f t="shared" si="78"/>
        <v>0</v>
      </c>
    </row>
    <row r="235" spans="1:4" ht="15" hidden="1">
      <c r="A235" s="2">
        <v>157</v>
      </c>
      <c r="B235" s="41">
        <f t="shared" si="79"/>
        <v>48850</v>
      </c>
      <c r="C235" s="29">
        <f aca="true" t="shared" si="82" ref="C235:C246">V37</f>
        <v>0</v>
      </c>
      <c r="D235" s="24">
        <f t="shared" si="78"/>
        <v>0</v>
      </c>
    </row>
    <row r="236" spans="1:4" ht="15" hidden="1">
      <c r="A236" s="2">
        <v>158</v>
      </c>
      <c r="B236" s="41">
        <f t="shared" si="79"/>
        <v>48880</v>
      </c>
      <c r="C236" s="29">
        <f t="shared" si="82"/>
        <v>0</v>
      </c>
      <c r="D236" s="24">
        <f t="shared" si="78"/>
        <v>0</v>
      </c>
    </row>
    <row r="237" spans="1:4" ht="15" hidden="1">
      <c r="A237" s="2">
        <v>159</v>
      </c>
      <c r="B237" s="41">
        <f t="shared" si="79"/>
        <v>48911</v>
      </c>
      <c r="C237" s="29">
        <f t="shared" si="82"/>
        <v>0</v>
      </c>
      <c r="D237" s="24">
        <f t="shared" si="78"/>
        <v>0</v>
      </c>
    </row>
    <row r="238" spans="1:4" ht="15" hidden="1">
      <c r="A238" s="2">
        <v>160</v>
      </c>
      <c r="B238" s="41">
        <f t="shared" si="79"/>
        <v>48941</v>
      </c>
      <c r="C238" s="29">
        <f t="shared" si="82"/>
        <v>0</v>
      </c>
      <c r="D238" s="24">
        <f t="shared" si="78"/>
        <v>0</v>
      </c>
    </row>
    <row r="239" spans="1:4" ht="15" hidden="1">
      <c r="A239" s="2">
        <v>161</v>
      </c>
      <c r="B239" s="41">
        <f t="shared" si="79"/>
        <v>48972</v>
      </c>
      <c r="C239" s="29">
        <f t="shared" si="82"/>
        <v>0</v>
      </c>
      <c r="D239" s="24">
        <f t="shared" si="78"/>
        <v>0</v>
      </c>
    </row>
    <row r="240" spans="1:4" ht="15" hidden="1">
      <c r="A240" s="2">
        <v>162</v>
      </c>
      <c r="B240" s="41">
        <f t="shared" si="79"/>
        <v>49003</v>
      </c>
      <c r="C240" s="29">
        <f t="shared" si="82"/>
        <v>0</v>
      </c>
      <c r="D240" s="24">
        <f t="shared" si="78"/>
        <v>0</v>
      </c>
    </row>
    <row r="241" spans="1:4" ht="15" hidden="1">
      <c r="A241" s="2">
        <v>163</v>
      </c>
      <c r="B241" s="41">
        <f t="shared" si="79"/>
        <v>49031</v>
      </c>
      <c r="C241" s="29">
        <f t="shared" si="82"/>
        <v>0</v>
      </c>
      <c r="D241" s="24">
        <f t="shared" si="78"/>
        <v>0</v>
      </c>
    </row>
    <row r="242" spans="1:4" ht="15" hidden="1">
      <c r="A242" s="2">
        <v>164</v>
      </c>
      <c r="B242" s="41">
        <f t="shared" si="79"/>
        <v>49062</v>
      </c>
      <c r="C242" s="29">
        <f t="shared" si="82"/>
        <v>0</v>
      </c>
      <c r="D242" s="24">
        <f t="shared" si="78"/>
        <v>0</v>
      </c>
    </row>
    <row r="243" spans="1:4" ht="15" hidden="1">
      <c r="A243" s="2">
        <v>165</v>
      </c>
      <c r="B243" s="41">
        <f t="shared" si="79"/>
        <v>49092</v>
      </c>
      <c r="C243" s="29">
        <f t="shared" si="82"/>
        <v>0</v>
      </c>
      <c r="D243" s="24">
        <f t="shared" si="78"/>
        <v>0</v>
      </c>
    </row>
    <row r="244" spans="1:4" ht="15" hidden="1">
      <c r="A244" s="2">
        <v>166</v>
      </c>
      <c r="B244" s="41">
        <f t="shared" si="79"/>
        <v>49123</v>
      </c>
      <c r="C244" s="29">
        <f t="shared" si="82"/>
        <v>0</v>
      </c>
      <c r="D244" s="24">
        <f t="shared" si="78"/>
        <v>0</v>
      </c>
    </row>
    <row r="245" spans="1:4" ht="15" hidden="1">
      <c r="A245" s="2">
        <v>167</v>
      </c>
      <c r="B245" s="41">
        <f t="shared" si="79"/>
        <v>49153</v>
      </c>
      <c r="C245" s="29">
        <f t="shared" si="82"/>
        <v>0</v>
      </c>
      <c r="D245" s="24">
        <f t="shared" si="78"/>
        <v>0</v>
      </c>
    </row>
    <row r="246" spans="1:4" ht="15" hidden="1">
      <c r="A246" s="2">
        <v>168</v>
      </c>
      <c r="B246" s="41">
        <f t="shared" si="79"/>
        <v>49184</v>
      </c>
      <c r="C246" s="29">
        <f t="shared" si="82"/>
        <v>0</v>
      </c>
      <c r="D246" s="24">
        <f t="shared" si="78"/>
        <v>0</v>
      </c>
    </row>
    <row r="247" spans="1:4" ht="15" hidden="1">
      <c r="A247" s="2">
        <v>169</v>
      </c>
      <c r="B247" s="41">
        <f t="shared" si="79"/>
        <v>49215</v>
      </c>
      <c r="C247" s="29">
        <f aca="true" t="shared" si="83" ref="C247:C258">D52</f>
        <v>0</v>
      </c>
      <c r="D247" s="24">
        <f t="shared" si="78"/>
        <v>0</v>
      </c>
    </row>
    <row r="248" spans="1:4" ht="15" hidden="1">
      <c r="A248" s="2">
        <v>170</v>
      </c>
      <c r="B248" s="41">
        <f t="shared" si="79"/>
        <v>49245</v>
      </c>
      <c r="C248" s="29">
        <f t="shared" si="83"/>
        <v>0</v>
      </c>
      <c r="D248" s="24">
        <f t="shared" si="78"/>
        <v>0</v>
      </c>
    </row>
    <row r="249" spans="1:4" ht="15" hidden="1">
      <c r="A249" s="2">
        <v>171</v>
      </c>
      <c r="B249" s="41">
        <f t="shared" si="79"/>
        <v>49276</v>
      </c>
      <c r="C249" s="29">
        <f t="shared" si="83"/>
        <v>0</v>
      </c>
      <c r="D249" s="24">
        <f t="shared" si="78"/>
        <v>0</v>
      </c>
    </row>
    <row r="250" spans="1:4" ht="15" hidden="1">
      <c r="A250" s="2">
        <v>172</v>
      </c>
      <c r="B250" s="41">
        <f t="shared" si="79"/>
        <v>49306</v>
      </c>
      <c r="C250" s="29">
        <f t="shared" si="83"/>
        <v>0</v>
      </c>
      <c r="D250" s="24">
        <f t="shared" si="78"/>
        <v>0</v>
      </c>
    </row>
    <row r="251" spans="1:4" ht="15" hidden="1">
      <c r="A251" s="2">
        <v>173</v>
      </c>
      <c r="B251" s="41">
        <f t="shared" si="79"/>
        <v>49337</v>
      </c>
      <c r="C251" s="29">
        <f t="shared" si="83"/>
        <v>0</v>
      </c>
      <c r="D251" s="24">
        <f t="shared" si="78"/>
        <v>0</v>
      </c>
    </row>
    <row r="252" spans="1:4" ht="15" hidden="1">
      <c r="A252" s="2">
        <v>174</v>
      </c>
      <c r="B252" s="41">
        <f t="shared" si="79"/>
        <v>49368</v>
      </c>
      <c r="C252" s="29">
        <f t="shared" si="83"/>
        <v>0</v>
      </c>
      <c r="D252" s="24">
        <f t="shared" si="78"/>
        <v>0</v>
      </c>
    </row>
    <row r="253" spans="1:4" ht="15" hidden="1">
      <c r="A253" s="2">
        <v>175</v>
      </c>
      <c r="B253" s="41">
        <f t="shared" si="79"/>
        <v>49396</v>
      </c>
      <c r="C253" s="29">
        <f t="shared" si="83"/>
        <v>0</v>
      </c>
      <c r="D253" s="24">
        <f t="shared" si="78"/>
        <v>0</v>
      </c>
    </row>
    <row r="254" spans="1:4" ht="15" hidden="1">
      <c r="A254" s="2">
        <v>176</v>
      </c>
      <c r="B254" s="41">
        <f t="shared" si="79"/>
        <v>49427</v>
      </c>
      <c r="C254" s="29">
        <f t="shared" si="83"/>
        <v>0</v>
      </c>
      <c r="D254" s="24">
        <f t="shared" si="78"/>
        <v>0</v>
      </c>
    </row>
    <row r="255" spans="1:4" ht="15" hidden="1">
      <c r="A255" s="2">
        <v>177</v>
      </c>
      <c r="B255" s="41">
        <f t="shared" si="79"/>
        <v>49457</v>
      </c>
      <c r="C255" s="29">
        <f t="shared" si="83"/>
        <v>0</v>
      </c>
      <c r="D255" s="24">
        <f t="shared" si="78"/>
        <v>0</v>
      </c>
    </row>
    <row r="256" spans="1:4" ht="15" hidden="1">
      <c r="A256" s="2">
        <v>178</v>
      </c>
      <c r="B256" s="41">
        <f t="shared" si="79"/>
        <v>49488</v>
      </c>
      <c r="C256" s="29">
        <f t="shared" si="83"/>
        <v>0</v>
      </c>
      <c r="D256" s="24">
        <f t="shared" si="78"/>
        <v>0</v>
      </c>
    </row>
    <row r="257" spans="1:4" ht="15" hidden="1">
      <c r="A257" s="2">
        <v>179</v>
      </c>
      <c r="B257" s="41">
        <f t="shared" si="79"/>
        <v>49518</v>
      </c>
      <c r="C257" s="29">
        <f t="shared" si="83"/>
        <v>0</v>
      </c>
      <c r="D257" s="24">
        <f t="shared" si="78"/>
        <v>0</v>
      </c>
    </row>
    <row r="258" spans="1:4" ht="15" hidden="1">
      <c r="A258" s="2">
        <v>180</v>
      </c>
      <c r="B258" s="41">
        <f t="shared" si="79"/>
        <v>49549</v>
      </c>
      <c r="C258" s="29">
        <f t="shared" si="83"/>
        <v>0</v>
      </c>
      <c r="D258" s="24">
        <f t="shared" si="78"/>
        <v>0</v>
      </c>
    </row>
    <row r="259" spans="1:4" ht="15" hidden="1">
      <c r="A259" s="2">
        <v>181</v>
      </c>
      <c r="B259" s="41">
        <f t="shared" si="79"/>
        <v>49580</v>
      </c>
      <c r="C259" s="29">
        <f aca="true" t="shared" si="84" ref="C259:C270">G52</f>
        <v>0</v>
      </c>
      <c r="D259" s="24">
        <f t="shared" si="78"/>
        <v>0</v>
      </c>
    </row>
    <row r="260" spans="1:4" ht="15" hidden="1">
      <c r="A260" s="2">
        <v>182</v>
      </c>
      <c r="B260" s="41">
        <f t="shared" si="79"/>
        <v>49610</v>
      </c>
      <c r="C260" s="29">
        <f t="shared" si="84"/>
        <v>0</v>
      </c>
      <c r="D260" s="24">
        <f t="shared" si="78"/>
        <v>0</v>
      </c>
    </row>
    <row r="261" spans="1:4" ht="15" hidden="1">
      <c r="A261" s="2">
        <v>183</v>
      </c>
      <c r="B261" s="41">
        <f t="shared" si="79"/>
        <v>49641</v>
      </c>
      <c r="C261" s="29">
        <f t="shared" si="84"/>
        <v>0</v>
      </c>
      <c r="D261" s="24">
        <f t="shared" si="78"/>
        <v>0</v>
      </c>
    </row>
    <row r="262" spans="1:4" ht="15" hidden="1">
      <c r="A262" s="2">
        <v>184</v>
      </c>
      <c r="B262" s="41">
        <f t="shared" si="79"/>
        <v>49671</v>
      </c>
      <c r="C262" s="29">
        <f t="shared" si="84"/>
        <v>0</v>
      </c>
      <c r="D262" s="24">
        <f t="shared" si="78"/>
        <v>0</v>
      </c>
    </row>
    <row r="263" spans="1:4" ht="15" hidden="1">
      <c r="A263" s="2">
        <v>185</v>
      </c>
      <c r="B263" s="41">
        <f t="shared" si="79"/>
        <v>49702</v>
      </c>
      <c r="C263" s="29">
        <f t="shared" si="84"/>
        <v>0</v>
      </c>
      <c r="D263" s="24">
        <f t="shared" si="78"/>
        <v>0</v>
      </c>
    </row>
    <row r="264" spans="1:4" ht="15" hidden="1">
      <c r="A264" s="2">
        <v>186</v>
      </c>
      <c r="B264" s="41">
        <f t="shared" si="79"/>
        <v>49733</v>
      </c>
      <c r="C264" s="29">
        <f t="shared" si="84"/>
        <v>0</v>
      </c>
      <c r="D264" s="24">
        <f t="shared" si="78"/>
        <v>0</v>
      </c>
    </row>
    <row r="265" spans="1:4" ht="15" hidden="1">
      <c r="A265" s="2">
        <v>187</v>
      </c>
      <c r="B265" s="41">
        <f t="shared" si="79"/>
        <v>49762</v>
      </c>
      <c r="C265" s="29">
        <f t="shared" si="84"/>
        <v>0</v>
      </c>
      <c r="D265" s="24">
        <f t="shared" si="78"/>
        <v>0</v>
      </c>
    </row>
    <row r="266" spans="1:4" ht="15" hidden="1">
      <c r="A266" s="2">
        <v>188</v>
      </c>
      <c r="B266" s="41">
        <f t="shared" si="79"/>
        <v>49793</v>
      </c>
      <c r="C266" s="29">
        <f t="shared" si="84"/>
        <v>0</v>
      </c>
      <c r="D266" s="24">
        <f t="shared" si="78"/>
        <v>0</v>
      </c>
    </row>
    <row r="267" spans="1:4" ht="15" hidden="1">
      <c r="A267" s="2">
        <v>189</v>
      </c>
      <c r="B267" s="41">
        <f t="shared" si="79"/>
        <v>49823</v>
      </c>
      <c r="C267" s="29">
        <f t="shared" si="84"/>
        <v>0</v>
      </c>
      <c r="D267" s="24">
        <f t="shared" si="78"/>
        <v>0</v>
      </c>
    </row>
    <row r="268" spans="1:4" ht="15" hidden="1">
      <c r="A268" s="2">
        <v>190</v>
      </c>
      <c r="B268" s="41">
        <f t="shared" si="79"/>
        <v>49854</v>
      </c>
      <c r="C268" s="29">
        <f t="shared" si="84"/>
        <v>0</v>
      </c>
      <c r="D268" s="24">
        <f t="shared" si="78"/>
        <v>0</v>
      </c>
    </row>
    <row r="269" spans="1:4" ht="15" hidden="1">
      <c r="A269" s="2">
        <v>191</v>
      </c>
      <c r="B269" s="41">
        <f t="shared" si="79"/>
        <v>49884</v>
      </c>
      <c r="C269" s="29">
        <f t="shared" si="84"/>
        <v>0</v>
      </c>
      <c r="D269" s="24">
        <f t="shared" si="78"/>
        <v>0</v>
      </c>
    </row>
    <row r="270" spans="1:4" ht="15" hidden="1">
      <c r="A270" s="2">
        <v>192</v>
      </c>
      <c r="B270" s="41">
        <f t="shared" si="79"/>
        <v>49915</v>
      </c>
      <c r="C270" s="29">
        <f t="shared" si="84"/>
        <v>0</v>
      </c>
      <c r="D270" s="24">
        <f t="shared" si="78"/>
        <v>0</v>
      </c>
    </row>
    <row r="271" spans="1:4" ht="15" hidden="1">
      <c r="A271" s="2">
        <v>193</v>
      </c>
      <c r="B271" s="41">
        <f t="shared" si="79"/>
        <v>49946</v>
      </c>
      <c r="C271" s="29">
        <f aca="true" t="shared" si="85" ref="C271:C282">J52</f>
        <v>0</v>
      </c>
      <c r="D271" s="24">
        <f t="shared" si="78"/>
        <v>0</v>
      </c>
    </row>
    <row r="272" spans="1:4" ht="15" hidden="1">
      <c r="A272" s="2">
        <v>194</v>
      </c>
      <c r="B272" s="41">
        <f t="shared" si="79"/>
        <v>49976</v>
      </c>
      <c r="C272" s="29">
        <f t="shared" si="85"/>
        <v>0</v>
      </c>
      <c r="D272" s="24">
        <f aca="true" t="shared" si="86" ref="D272:D318">C272-C273</f>
        <v>0</v>
      </c>
    </row>
    <row r="273" spans="1:4" ht="15" hidden="1">
      <c r="A273" s="2">
        <v>195</v>
      </c>
      <c r="B273" s="41">
        <f aca="true" t="shared" si="87" ref="B273:B318">_XLL.ДАТАМЕС(B272,1)</f>
        <v>50007</v>
      </c>
      <c r="C273" s="29">
        <f t="shared" si="85"/>
        <v>0</v>
      </c>
      <c r="D273" s="24">
        <f t="shared" si="86"/>
        <v>0</v>
      </c>
    </row>
    <row r="274" spans="1:4" ht="15" hidden="1">
      <c r="A274" s="2">
        <v>196</v>
      </c>
      <c r="B274" s="41">
        <f t="shared" si="87"/>
        <v>50037</v>
      </c>
      <c r="C274" s="29">
        <f t="shared" si="85"/>
        <v>0</v>
      </c>
      <c r="D274" s="24">
        <f t="shared" si="86"/>
        <v>0</v>
      </c>
    </row>
    <row r="275" spans="1:4" ht="15" hidden="1">
      <c r="A275" s="2">
        <v>197</v>
      </c>
      <c r="B275" s="41">
        <f t="shared" si="87"/>
        <v>50068</v>
      </c>
      <c r="C275" s="29">
        <f t="shared" si="85"/>
        <v>0</v>
      </c>
      <c r="D275" s="24">
        <f t="shared" si="86"/>
        <v>0</v>
      </c>
    </row>
    <row r="276" spans="1:4" ht="15" hidden="1">
      <c r="A276" s="2">
        <v>198</v>
      </c>
      <c r="B276" s="41">
        <f t="shared" si="87"/>
        <v>50099</v>
      </c>
      <c r="C276" s="29">
        <f t="shared" si="85"/>
        <v>0</v>
      </c>
      <c r="D276" s="24">
        <f t="shared" si="86"/>
        <v>0</v>
      </c>
    </row>
    <row r="277" spans="1:4" ht="15" hidden="1">
      <c r="A277" s="2">
        <v>199</v>
      </c>
      <c r="B277" s="41">
        <f t="shared" si="87"/>
        <v>50127</v>
      </c>
      <c r="C277" s="29">
        <f t="shared" si="85"/>
        <v>0</v>
      </c>
      <c r="D277" s="24">
        <f t="shared" si="86"/>
        <v>0</v>
      </c>
    </row>
    <row r="278" spans="1:4" ht="15" hidden="1">
      <c r="A278" s="2">
        <v>200</v>
      </c>
      <c r="B278" s="41">
        <f t="shared" si="87"/>
        <v>50158</v>
      </c>
      <c r="C278" s="29">
        <f t="shared" si="85"/>
        <v>0</v>
      </c>
      <c r="D278" s="24">
        <f t="shared" si="86"/>
        <v>0</v>
      </c>
    </row>
    <row r="279" spans="1:4" ht="15" hidden="1">
      <c r="A279" s="2">
        <v>201</v>
      </c>
      <c r="B279" s="41">
        <f t="shared" si="87"/>
        <v>50188</v>
      </c>
      <c r="C279" s="29">
        <f t="shared" si="85"/>
        <v>0</v>
      </c>
      <c r="D279" s="24">
        <f t="shared" si="86"/>
        <v>0</v>
      </c>
    </row>
    <row r="280" spans="1:4" ht="15" hidden="1">
      <c r="A280" s="2">
        <v>202</v>
      </c>
      <c r="B280" s="41">
        <f t="shared" si="87"/>
        <v>50219</v>
      </c>
      <c r="C280" s="29">
        <f t="shared" si="85"/>
        <v>0</v>
      </c>
      <c r="D280" s="24">
        <f t="shared" si="86"/>
        <v>0</v>
      </c>
    </row>
    <row r="281" spans="1:4" ht="15" hidden="1">
      <c r="A281" s="2">
        <v>203</v>
      </c>
      <c r="B281" s="41">
        <f t="shared" si="87"/>
        <v>50249</v>
      </c>
      <c r="C281" s="29">
        <f t="shared" si="85"/>
        <v>0</v>
      </c>
      <c r="D281" s="24">
        <f t="shared" si="86"/>
        <v>0</v>
      </c>
    </row>
    <row r="282" spans="1:4" ht="15" hidden="1">
      <c r="A282" s="2">
        <v>204</v>
      </c>
      <c r="B282" s="41">
        <f t="shared" si="87"/>
        <v>50280</v>
      </c>
      <c r="C282" s="29">
        <f t="shared" si="85"/>
        <v>0</v>
      </c>
      <c r="D282" s="24">
        <f t="shared" si="86"/>
        <v>0</v>
      </c>
    </row>
    <row r="283" spans="1:4" ht="15" hidden="1">
      <c r="A283" s="2">
        <v>205</v>
      </c>
      <c r="B283" s="41">
        <f t="shared" si="87"/>
        <v>50311</v>
      </c>
      <c r="C283" s="29">
        <f>M52</f>
        <v>0</v>
      </c>
      <c r="D283" s="24">
        <f t="shared" si="86"/>
        <v>0</v>
      </c>
    </row>
    <row r="284" spans="1:4" ht="15" hidden="1">
      <c r="A284" s="2">
        <v>206</v>
      </c>
      <c r="B284" s="41">
        <f t="shared" si="87"/>
        <v>50341</v>
      </c>
      <c r="C284" s="29">
        <f aca="true" t="shared" si="88" ref="C284:C294">M53</f>
        <v>0</v>
      </c>
      <c r="D284" s="24">
        <f t="shared" si="86"/>
        <v>0</v>
      </c>
    </row>
    <row r="285" spans="1:4" ht="15" hidden="1">
      <c r="A285" s="2">
        <v>207</v>
      </c>
      <c r="B285" s="41">
        <f t="shared" si="87"/>
        <v>50372</v>
      </c>
      <c r="C285" s="29">
        <f t="shared" si="88"/>
        <v>0</v>
      </c>
      <c r="D285" s="24">
        <f t="shared" si="86"/>
        <v>0</v>
      </c>
    </row>
    <row r="286" spans="1:4" ht="15" hidden="1">
      <c r="A286" s="2">
        <v>208</v>
      </c>
      <c r="B286" s="41">
        <f t="shared" si="87"/>
        <v>50402</v>
      </c>
      <c r="C286" s="29">
        <f t="shared" si="88"/>
        <v>0</v>
      </c>
      <c r="D286" s="24">
        <f t="shared" si="86"/>
        <v>0</v>
      </c>
    </row>
    <row r="287" spans="1:4" ht="15" hidden="1">
      <c r="A287" s="2">
        <v>209</v>
      </c>
      <c r="B287" s="41">
        <f t="shared" si="87"/>
        <v>50433</v>
      </c>
      <c r="C287" s="29">
        <f t="shared" si="88"/>
        <v>0</v>
      </c>
      <c r="D287" s="24">
        <f t="shared" si="86"/>
        <v>0</v>
      </c>
    </row>
    <row r="288" spans="1:4" ht="15" hidden="1">
      <c r="A288" s="2">
        <v>210</v>
      </c>
      <c r="B288" s="41">
        <f t="shared" si="87"/>
        <v>50464</v>
      </c>
      <c r="C288" s="29">
        <f t="shared" si="88"/>
        <v>0</v>
      </c>
      <c r="D288" s="24">
        <f t="shared" si="86"/>
        <v>0</v>
      </c>
    </row>
    <row r="289" spans="1:4" ht="15" hidden="1">
      <c r="A289" s="2">
        <v>211</v>
      </c>
      <c r="B289" s="41">
        <f t="shared" si="87"/>
        <v>50492</v>
      </c>
      <c r="C289" s="29">
        <f t="shared" si="88"/>
        <v>0</v>
      </c>
      <c r="D289" s="24">
        <f t="shared" si="86"/>
        <v>0</v>
      </c>
    </row>
    <row r="290" spans="1:4" ht="15" hidden="1">
      <c r="A290" s="2">
        <v>212</v>
      </c>
      <c r="B290" s="41">
        <f t="shared" si="87"/>
        <v>50523</v>
      </c>
      <c r="C290" s="29">
        <f t="shared" si="88"/>
        <v>0</v>
      </c>
      <c r="D290" s="24">
        <f t="shared" si="86"/>
        <v>0</v>
      </c>
    </row>
    <row r="291" spans="1:4" ht="15" hidden="1">
      <c r="A291" s="2">
        <v>213</v>
      </c>
      <c r="B291" s="41">
        <f t="shared" si="87"/>
        <v>50553</v>
      </c>
      <c r="C291" s="29">
        <f t="shared" si="88"/>
        <v>0</v>
      </c>
      <c r="D291" s="24">
        <f t="shared" si="86"/>
        <v>0</v>
      </c>
    </row>
    <row r="292" spans="1:4" ht="15" hidden="1">
      <c r="A292" s="2">
        <v>214</v>
      </c>
      <c r="B292" s="41">
        <f t="shared" si="87"/>
        <v>50584</v>
      </c>
      <c r="C292" s="29">
        <f t="shared" si="88"/>
        <v>0</v>
      </c>
      <c r="D292" s="24">
        <f t="shared" si="86"/>
        <v>0</v>
      </c>
    </row>
    <row r="293" spans="1:4" ht="15" hidden="1">
      <c r="A293" s="2">
        <v>215</v>
      </c>
      <c r="B293" s="41">
        <f t="shared" si="87"/>
        <v>50614</v>
      </c>
      <c r="C293" s="29">
        <f t="shared" si="88"/>
        <v>0</v>
      </c>
      <c r="D293" s="24">
        <f t="shared" si="86"/>
        <v>0</v>
      </c>
    </row>
    <row r="294" spans="1:4" ht="15" hidden="1">
      <c r="A294" s="2">
        <v>216</v>
      </c>
      <c r="B294" s="41">
        <f t="shared" si="87"/>
        <v>50645</v>
      </c>
      <c r="C294" s="29">
        <f t="shared" si="88"/>
        <v>0</v>
      </c>
      <c r="D294" s="24">
        <f t="shared" si="86"/>
        <v>0</v>
      </c>
    </row>
    <row r="295" spans="1:4" ht="15" hidden="1">
      <c r="A295" s="2">
        <v>217</v>
      </c>
      <c r="B295" s="41">
        <f t="shared" si="87"/>
        <v>50676</v>
      </c>
      <c r="C295" s="24">
        <f>P52</f>
        <v>0</v>
      </c>
      <c r="D295" s="24">
        <f t="shared" si="86"/>
        <v>0</v>
      </c>
    </row>
    <row r="296" spans="1:4" ht="15" hidden="1">
      <c r="A296" s="2">
        <v>218</v>
      </c>
      <c r="B296" s="41">
        <f t="shared" si="87"/>
        <v>50706</v>
      </c>
      <c r="C296" s="24">
        <f aca="true" t="shared" si="89" ref="C296:C305">P53</f>
        <v>0</v>
      </c>
      <c r="D296" s="24">
        <f t="shared" si="86"/>
        <v>0</v>
      </c>
    </row>
    <row r="297" spans="1:4" ht="15" hidden="1">
      <c r="A297" s="2">
        <v>219</v>
      </c>
      <c r="B297" s="41">
        <f t="shared" si="87"/>
        <v>50737</v>
      </c>
      <c r="C297" s="24">
        <f t="shared" si="89"/>
        <v>0</v>
      </c>
      <c r="D297" s="24">
        <f t="shared" si="86"/>
        <v>0</v>
      </c>
    </row>
    <row r="298" spans="1:4" ht="15" hidden="1">
      <c r="A298" s="2">
        <v>220</v>
      </c>
      <c r="B298" s="41">
        <f t="shared" si="87"/>
        <v>50767</v>
      </c>
      <c r="C298" s="24">
        <f t="shared" si="89"/>
        <v>0</v>
      </c>
      <c r="D298" s="24">
        <f t="shared" si="86"/>
        <v>0</v>
      </c>
    </row>
    <row r="299" spans="1:4" ht="15" hidden="1">
      <c r="A299" s="2">
        <v>221</v>
      </c>
      <c r="B299" s="41">
        <f t="shared" si="87"/>
        <v>50798</v>
      </c>
      <c r="C299" s="24">
        <f t="shared" si="89"/>
        <v>0</v>
      </c>
      <c r="D299" s="24">
        <f t="shared" si="86"/>
        <v>0</v>
      </c>
    </row>
    <row r="300" spans="1:4" ht="15" hidden="1">
      <c r="A300" s="2">
        <v>222</v>
      </c>
      <c r="B300" s="41">
        <f t="shared" si="87"/>
        <v>50829</v>
      </c>
      <c r="C300" s="24">
        <f t="shared" si="89"/>
        <v>0</v>
      </c>
      <c r="D300" s="24">
        <f t="shared" si="86"/>
        <v>0</v>
      </c>
    </row>
    <row r="301" spans="1:4" ht="15" hidden="1">
      <c r="A301" s="2">
        <v>223</v>
      </c>
      <c r="B301" s="41">
        <f t="shared" si="87"/>
        <v>50857</v>
      </c>
      <c r="C301" s="24">
        <f t="shared" si="89"/>
        <v>0</v>
      </c>
      <c r="D301" s="24">
        <f t="shared" si="86"/>
        <v>0</v>
      </c>
    </row>
    <row r="302" spans="1:4" ht="15" hidden="1">
      <c r="A302" s="2">
        <v>224</v>
      </c>
      <c r="B302" s="41">
        <f t="shared" si="87"/>
        <v>50888</v>
      </c>
      <c r="C302" s="24">
        <f t="shared" si="89"/>
        <v>0</v>
      </c>
      <c r="D302" s="24">
        <f t="shared" si="86"/>
        <v>0</v>
      </c>
    </row>
    <row r="303" spans="1:4" ht="15" hidden="1">
      <c r="A303" s="2">
        <v>225</v>
      </c>
      <c r="B303" s="41">
        <f t="shared" si="87"/>
        <v>50918</v>
      </c>
      <c r="C303" s="24">
        <f t="shared" si="89"/>
        <v>0</v>
      </c>
      <c r="D303" s="24">
        <f t="shared" si="86"/>
        <v>0</v>
      </c>
    </row>
    <row r="304" spans="1:4" ht="15" hidden="1">
      <c r="A304" s="2">
        <v>226</v>
      </c>
      <c r="B304" s="41">
        <f t="shared" si="87"/>
        <v>50949</v>
      </c>
      <c r="C304" s="24">
        <f t="shared" si="89"/>
        <v>0</v>
      </c>
      <c r="D304" s="24">
        <f t="shared" si="86"/>
        <v>0</v>
      </c>
    </row>
    <row r="305" spans="1:4" ht="15" hidden="1">
      <c r="A305" s="2">
        <v>227</v>
      </c>
      <c r="B305" s="41">
        <f t="shared" si="87"/>
        <v>50979</v>
      </c>
      <c r="C305" s="24">
        <f t="shared" si="89"/>
        <v>0</v>
      </c>
      <c r="D305" s="24">
        <f t="shared" si="86"/>
        <v>0</v>
      </c>
    </row>
    <row r="306" spans="1:4" ht="15" hidden="1">
      <c r="A306" s="2">
        <v>228</v>
      </c>
      <c r="B306" s="41">
        <f t="shared" si="87"/>
        <v>51010</v>
      </c>
      <c r="C306" s="24">
        <f>P63</f>
        <v>0</v>
      </c>
      <c r="D306" s="24">
        <f t="shared" si="86"/>
        <v>0</v>
      </c>
    </row>
    <row r="307" spans="1:4" ht="15" hidden="1">
      <c r="A307" s="2">
        <v>229</v>
      </c>
      <c r="B307" s="41">
        <f t="shared" si="87"/>
        <v>51041</v>
      </c>
      <c r="C307" s="24">
        <f>S52</f>
        <v>0</v>
      </c>
      <c r="D307" s="24">
        <f t="shared" si="86"/>
        <v>0</v>
      </c>
    </row>
    <row r="308" spans="1:4" ht="15" hidden="1">
      <c r="A308" s="2">
        <v>230</v>
      </c>
      <c r="B308" s="41">
        <f t="shared" si="87"/>
        <v>51071</v>
      </c>
      <c r="C308" s="24">
        <f aca="true" t="shared" si="90" ref="C308:C318">S53</f>
        <v>0</v>
      </c>
      <c r="D308" s="24">
        <f t="shared" si="86"/>
        <v>0</v>
      </c>
    </row>
    <row r="309" spans="1:4" ht="15" hidden="1">
      <c r="A309" s="2">
        <v>231</v>
      </c>
      <c r="B309" s="41">
        <f t="shared" si="87"/>
        <v>51102</v>
      </c>
      <c r="C309" s="24">
        <f t="shared" si="90"/>
        <v>0</v>
      </c>
      <c r="D309" s="24">
        <f t="shared" si="86"/>
        <v>0</v>
      </c>
    </row>
    <row r="310" spans="1:4" ht="15" hidden="1">
      <c r="A310" s="2">
        <v>232</v>
      </c>
      <c r="B310" s="41">
        <f t="shared" si="87"/>
        <v>51132</v>
      </c>
      <c r="C310" s="24">
        <f t="shared" si="90"/>
        <v>0</v>
      </c>
      <c r="D310" s="24">
        <f t="shared" si="86"/>
        <v>0</v>
      </c>
    </row>
    <row r="311" spans="1:4" ht="15" hidden="1">
      <c r="A311" s="2">
        <v>233</v>
      </c>
      <c r="B311" s="41">
        <f t="shared" si="87"/>
        <v>51163</v>
      </c>
      <c r="C311" s="24">
        <f t="shared" si="90"/>
        <v>0</v>
      </c>
      <c r="D311" s="24">
        <f t="shared" si="86"/>
        <v>0</v>
      </c>
    </row>
    <row r="312" spans="1:4" ht="15" hidden="1">
      <c r="A312" s="2">
        <v>234</v>
      </c>
      <c r="B312" s="41">
        <f t="shared" si="87"/>
        <v>51194</v>
      </c>
      <c r="C312" s="24">
        <f t="shared" si="90"/>
        <v>0</v>
      </c>
      <c r="D312" s="24">
        <f t="shared" si="86"/>
        <v>0</v>
      </c>
    </row>
    <row r="313" spans="1:4" ht="15" hidden="1">
      <c r="A313" s="2">
        <v>235</v>
      </c>
      <c r="B313" s="41">
        <f t="shared" si="87"/>
        <v>51223</v>
      </c>
      <c r="C313" s="24">
        <f t="shared" si="90"/>
        <v>0</v>
      </c>
      <c r="D313" s="24">
        <f t="shared" si="86"/>
        <v>0</v>
      </c>
    </row>
    <row r="314" spans="1:4" ht="15" hidden="1">
      <c r="A314" s="2">
        <v>236</v>
      </c>
      <c r="B314" s="41">
        <f t="shared" si="87"/>
        <v>51254</v>
      </c>
      <c r="C314" s="24">
        <f t="shared" si="90"/>
        <v>0</v>
      </c>
      <c r="D314" s="24">
        <f t="shared" si="86"/>
        <v>0</v>
      </c>
    </row>
    <row r="315" spans="1:4" ht="15" hidden="1">
      <c r="A315" s="2">
        <v>237</v>
      </c>
      <c r="B315" s="41">
        <f t="shared" si="87"/>
        <v>51284</v>
      </c>
      <c r="C315" s="24">
        <f t="shared" si="90"/>
        <v>0</v>
      </c>
      <c r="D315" s="24">
        <f t="shared" si="86"/>
        <v>0</v>
      </c>
    </row>
    <row r="316" spans="1:4" ht="15" hidden="1">
      <c r="A316" s="2">
        <v>238</v>
      </c>
      <c r="B316" s="41">
        <f t="shared" si="87"/>
        <v>51315</v>
      </c>
      <c r="C316" s="24">
        <f t="shared" si="90"/>
        <v>0</v>
      </c>
      <c r="D316" s="24">
        <f t="shared" si="86"/>
        <v>0</v>
      </c>
    </row>
    <row r="317" spans="1:4" ht="15" hidden="1">
      <c r="A317" s="2">
        <v>239</v>
      </c>
      <c r="B317" s="41">
        <f t="shared" si="87"/>
        <v>51345</v>
      </c>
      <c r="C317" s="24">
        <f t="shared" si="90"/>
        <v>0</v>
      </c>
      <c r="D317" s="24">
        <f t="shared" si="86"/>
        <v>0</v>
      </c>
    </row>
    <row r="318" spans="1:4" ht="15" hidden="1">
      <c r="A318" s="2">
        <v>240</v>
      </c>
      <c r="B318" s="41">
        <f t="shared" si="87"/>
        <v>51376</v>
      </c>
      <c r="C318" s="24">
        <f t="shared" si="90"/>
        <v>0</v>
      </c>
      <c r="D318" s="24">
        <f t="shared" si="86"/>
        <v>0</v>
      </c>
    </row>
    <row r="319" ht="15" hidden="1"/>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sheetData>
  <sheetProtection password="CA9C" sheet="1" formatCells="0" formatColumns="0" formatRows="0" insertColumns="0" insertRows="0" insertHyperlinks="0" deleteColumns="0" deleteRows="0" sort="0" autoFilter="0" pivotTables="0"/>
  <mergeCells count="69">
    <mergeCell ref="T35:V35"/>
    <mergeCell ref="A50:A51"/>
    <mergeCell ref="K50:M50"/>
    <mergeCell ref="N50:P50"/>
    <mergeCell ref="T50:V50"/>
    <mergeCell ref="E35:G35"/>
    <mergeCell ref="H35:J35"/>
    <mergeCell ref="K35:M35"/>
    <mergeCell ref="N35:P35"/>
    <mergeCell ref="E50:G50"/>
    <mergeCell ref="T20:V20"/>
    <mergeCell ref="A66:H66"/>
    <mergeCell ref="N20:P20"/>
    <mergeCell ref="H15:I15"/>
    <mergeCell ref="A35:A36"/>
    <mergeCell ref="H50:J50"/>
    <mergeCell ref="Q20:S20"/>
    <mergeCell ref="Q35:S35"/>
    <mergeCell ref="E20:G20"/>
    <mergeCell ref="J16:O16"/>
    <mergeCell ref="A67:H67"/>
    <mergeCell ref="J14:O14"/>
    <mergeCell ref="J15:O15"/>
    <mergeCell ref="A4:I4"/>
    <mergeCell ref="A2:I2"/>
    <mergeCell ref="A6:G6"/>
    <mergeCell ref="A3:I3"/>
    <mergeCell ref="A15:G15"/>
    <mergeCell ref="J11:O11"/>
    <mergeCell ref="H6:I6"/>
    <mergeCell ref="C73:E73"/>
    <mergeCell ref="A73:B73"/>
    <mergeCell ref="C76:E76"/>
    <mergeCell ref="C75:E75"/>
    <mergeCell ref="A75:B76"/>
    <mergeCell ref="A68:H68"/>
    <mergeCell ref="A69:K69"/>
    <mergeCell ref="A70:K70"/>
    <mergeCell ref="A71:K71"/>
    <mergeCell ref="A1:I1"/>
    <mergeCell ref="K20:M20"/>
    <mergeCell ref="A5:I5"/>
    <mergeCell ref="A20:A21"/>
    <mergeCell ref="H9:I9"/>
    <mergeCell ref="L19:O19"/>
    <mergeCell ref="L12:N12"/>
    <mergeCell ref="B20:D20"/>
    <mergeCell ref="A14:G14"/>
    <mergeCell ref="H16:I16"/>
    <mergeCell ref="H10:I10"/>
    <mergeCell ref="H12:I12"/>
    <mergeCell ref="A12:F12"/>
    <mergeCell ref="H7:I7"/>
    <mergeCell ref="H8:I8"/>
    <mergeCell ref="H11:I11"/>
    <mergeCell ref="A7:G7"/>
    <mergeCell ref="A8:G8"/>
    <mergeCell ref="A9:G9"/>
    <mergeCell ref="A10:G10"/>
    <mergeCell ref="A13:I13"/>
    <mergeCell ref="A11:G11"/>
    <mergeCell ref="H14:I14"/>
    <mergeCell ref="B50:D50"/>
    <mergeCell ref="H20:J20"/>
    <mergeCell ref="A16:G16"/>
    <mergeCell ref="A17:G17"/>
    <mergeCell ref="H17:I17"/>
    <mergeCell ref="A18:G18"/>
    <mergeCell ref="H18:I18"/>
  </mergeCells>
  <printOptions/>
  <pageMargins left="0.8267716535433072" right="0.6299212598425197" top="0.5905511811023623" bottom="0.3937007874015748" header="0.5118110236220472" footer="0.1968503937007874"/>
  <pageSetup fitToHeight="2" horizontalDpi="1200" verticalDpi="1200" orientation="landscape" paperSize="9" scale="63" r:id="rId3"/>
  <drawing r:id="rId2"/>
  <legacyDrawing r:id="rId1"/>
</worksheet>
</file>

<file path=xl/worksheets/sheet2.xml><?xml version="1.0" encoding="utf-8"?>
<worksheet xmlns="http://schemas.openxmlformats.org/spreadsheetml/2006/main" xmlns:r="http://schemas.openxmlformats.org/officeDocument/2006/relationships">
  <dimension ref="A1:IM336"/>
  <sheetViews>
    <sheetView tabSelected="1" view="pageBreakPreview" zoomScale="60" zoomScalePageLayoutView="0" workbookViewId="0" topLeftCell="A3">
      <selection activeCell="K84" sqref="K84"/>
    </sheetView>
  </sheetViews>
  <sheetFormatPr defaultColWidth="9.00390625" defaultRowHeight="12.75"/>
  <cols>
    <col min="1" max="1" width="10.75390625" style="0" customWidth="1"/>
    <col min="2" max="2" width="14.25390625" style="0" customWidth="1"/>
    <col min="3" max="3" width="12.00390625" style="0" customWidth="1"/>
    <col min="4" max="5" width="12.375" style="0" customWidth="1"/>
    <col min="6" max="6" width="13.125" style="0" customWidth="1"/>
    <col min="7" max="7" width="11.625" style="0" customWidth="1"/>
    <col min="8" max="8" width="12.125" style="0" customWidth="1"/>
    <col min="9" max="9" width="12.25390625" style="0" customWidth="1"/>
    <col min="10" max="11" width="14.125" style="0" customWidth="1"/>
    <col min="12" max="13" width="12.375" style="0" customWidth="1"/>
    <col min="14" max="14" width="12.125" style="0" customWidth="1"/>
    <col min="15" max="15" width="11.00390625" style="0" customWidth="1"/>
    <col min="16" max="17" width="12.00390625" style="0" customWidth="1"/>
    <col min="18" max="18" width="11.25390625" style="0" customWidth="1"/>
    <col min="19" max="19" width="10.625" style="0" customWidth="1"/>
    <col min="20" max="20" width="11.625" style="0" customWidth="1"/>
    <col min="21" max="21" width="13.25390625" style="0" customWidth="1"/>
    <col min="22" max="22" width="11.125" style="0" hidden="1" customWidth="1"/>
    <col min="23" max="23" width="10.375" style="0" hidden="1" customWidth="1"/>
    <col min="24" max="25" width="12.75390625" style="0" hidden="1" customWidth="1"/>
    <col min="26" max="26" width="11.75390625" style="0" hidden="1" customWidth="1"/>
    <col min="27" max="27" width="11.125" style="0" hidden="1" customWidth="1"/>
    <col min="28" max="28" width="11.625" style="0" hidden="1" customWidth="1"/>
    <col min="29" max="29" width="10.75390625" style="0" hidden="1" customWidth="1"/>
    <col min="30" max="32" width="9.125" style="0" hidden="1" customWidth="1"/>
    <col min="33" max="33" width="8.375" style="0" hidden="1" customWidth="1"/>
    <col min="34" max="34" width="5.25390625" style="0" hidden="1" customWidth="1"/>
    <col min="35" max="39" width="9.125" style="0" hidden="1" customWidth="1"/>
    <col min="40" max="56" width="9.125" style="0" customWidth="1"/>
    <col min="247" max="247" width="13.75390625" style="0" customWidth="1"/>
  </cols>
  <sheetData>
    <row r="1" spans="1:34" ht="27.75" customHeight="1" hidden="1">
      <c r="A1" s="149" t="s">
        <v>71</v>
      </c>
      <c r="B1" s="149"/>
      <c r="C1" s="149"/>
      <c r="D1" s="149"/>
      <c r="E1" s="149"/>
      <c r="F1" s="149"/>
      <c r="G1" s="149"/>
      <c r="H1" s="149"/>
      <c r="I1" s="149"/>
      <c r="J1" s="149"/>
      <c r="K1" s="149"/>
      <c r="L1" s="3"/>
      <c r="M1" s="3"/>
      <c r="N1" s="3"/>
      <c r="O1" s="3"/>
      <c r="P1" s="3"/>
      <c r="Q1" s="3"/>
      <c r="R1" s="3"/>
      <c r="S1" s="2"/>
      <c r="T1" s="1"/>
      <c r="U1" s="1"/>
      <c r="V1" s="1"/>
      <c r="W1" s="2"/>
      <c r="X1" s="2"/>
      <c r="Y1" s="2"/>
      <c r="Z1" s="2"/>
      <c r="AA1" s="2"/>
      <c r="AB1" s="2"/>
      <c r="AC1" s="2"/>
      <c r="AD1" s="2"/>
      <c r="AE1" s="2"/>
      <c r="AF1" s="2"/>
      <c r="AG1" s="2"/>
      <c r="AH1" s="2"/>
    </row>
    <row r="2" spans="1:34" ht="27.75" customHeight="1" hidden="1">
      <c r="A2" s="150" t="s">
        <v>3</v>
      </c>
      <c r="B2" s="150"/>
      <c r="C2" s="150"/>
      <c r="D2" s="150"/>
      <c r="E2" s="150"/>
      <c r="F2" s="150"/>
      <c r="G2" s="150"/>
      <c r="H2" s="150"/>
      <c r="I2" s="150"/>
      <c r="J2" s="150"/>
      <c r="K2" s="150"/>
      <c r="L2" s="3"/>
      <c r="M2" s="3"/>
      <c r="N2" s="3"/>
      <c r="O2" s="3"/>
      <c r="P2" s="3"/>
      <c r="Q2" s="3"/>
      <c r="R2" s="3"/>
      <c r="S2" s="1"/>
      <c r="T2" s="1"/>
      <c r="U2" s="1"/>
      <c r="V2" s="1"/>
      <c r="W2" s="2"/>
      <c r="X2" s="2"/>
      <c r="Y2" s="2"/>
      <c r="Z2" s="2"/>
      <c r="AA2" s="2"/>
      <c r="AB2" s="2"/>
      <c r="AC2" s="2"/>
      <c r="AD2" s="2"/>
      <c r="AE2" s="2"/>
      <c r="AF2" s="2"/>
      <c r="AG2" s="2"/>
      <c r="AH2" s="2"/>
    </row>
    <row r="3" spans="1:34" ht="47.25" customHeight="1">
      <c r="A3" s="151" t="s">
        <v>99</v>
      </c>
      <c r="B3" s="152"/>
      <c r="C3" s="152"/>
      <c r="D3" s="152"/>
      <c r="E3" s="152"/>
      <c r="F3" s="152"/>
      <c r="G3" s="152"/>
      <c r="H3" s="152"/>
      <c r="I3" s="152"/>
      <c r="J3" s="152"/>
      <c r="K3" s="152"/>
      <c r="L3" s="3"/>
      <c r="M3" s="3"/>
      <c r="N3" s="3"/>
      <c r="O3" s="3"/>
      <c r="P3" s="3"/>
      <c r="Q3" s="3"/>
      <c r="R3" s="3"/>
      <c r="S3" s="1"/>
      <c r="T3" s="1"/>
      <c r="U3" s="1"/>
      <c r="V3" s="1"/>
      <c r="W3" s="2"/>
      <c r="X3" s="2"/>
      <c r="Y3" s="2"/>
      <c r="Z3" s="2"/>
      <c r="AA3" s="2"/>
      <c r="AB3" s="2"/>
      <c r="AC3" s="2"/>
      <c r="AD3" s="2"/>
      <c r="AE3" s="2"/>
      <c r="AF3" s="2"/>
      <c r="AG3" s="2"/>
      <c r="AH3" s="2"/>
    </row>
    <row r="4" spans="1:247" s="2" customFormat="1" ht="16.5" customHeight="1" hidden="1">
      <c r="A4" s="153" t="s">
        <v>19</v>
      </c>
      <c r="B4" s="153"/>
      <c r="C4" s="153"/>
      <c r="D4" s="153"/>
      <c r="E4" s="153"/>
      <c r="F4" s="153"/>
      <c r="G4" s="153"/>
      <c r="H4" s="153"/>
      <c r="I4" s="153"/>
      <c r="J4" s="153"/>
      <c r="K4" s="153"/>
      <c r="L4" s="3"/>
      <c r="M4" s="3"/>
      <c r="N4" s="3"/>
      <c r="O4" s="3"/>
      <c r="P4" s="3"/>
      <c r="Q4" s="3"/>
      <c r="R4" s="3"/>
      <c r="S4" s="1"/>
      <c r="T4" s="1"/>
      <c r="U4" s="1"/>
      <c r="V4" s="1"/>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customHeight="1" hidden="1">
      <c r="A5" s="154" t="s">
        <v>52</v>
      </c>
      <c r="B5" s="155"/>
      <c r="C5" s="155"/>
      <c r="D5" s="155"/>
      <c r="E5" s="155"/>
      <c r="F5" s="155"/>
      <c r="G5" s="155"/>
      <c r="H5" s="155"/>
      <c r="I5" s="156"/>
      <c r="J5" s="139" t="s">
        <v>53</v>
      </c>
      <c r="K5" s="143"/>
      <c r="L5" s="40"/>
      <c r="M5" s="40"/>
      <c r="N5" s="40"/>
      <c r="O5" s="38"/>
      <c r="P5" s="38"/>
      <c r="Q5" s="38"/>
      <c r="R5" s="38"/>
      <c r="S5" s="1"/>
      <c r="T5" s="1"/>
      <c r="U5" s="1"/>
      <c r="V5" s="1"/>
      <c r="W5" s="1"/>
      <c r="X5" s="1"/>
      <c r="Y5" s="1"/>
      <c r="Z5" s="1"/>
      <c r="AA5" s="1"/>
      <c r="AB5" s="1"/>
      <c r="AC5" s="1"/>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c r="A6" s="157" t="s">
        <v>72</v>
      </c>
      <c r="B6" s="158"/>
      <c r="C6" s="158"/>
      <c r="D6" s="158"/>
      <c r="E6" s="158"/>
      <c r="F6" s="158"/>
      <c r="G6" s="158"/>
      <c r="H6" s="158"/>
      <c r="I6" s="159"/>
      <c r="J6" s="109">
        <v>500000</v>
      </c>
      <c r="K6" s="109"/>
      <c r="L6" s="40"/>
      <c r="M6" s="86"/>
      <c r="N6" s="148" t="s">
        <v>98</v>
      </c>
      <c r="O6" s="148"/>
      <c r="P6" s="148"/>
      <c r="Q6" s="148"/>
      <c r="R6" s="148"/>
      <c r="S6" s="148"/>
      <c r="T6" s="1"/>
      <c r="U6" s="1"/>
      <c r="V6" s="1"/>
      <c r="W6" s="1"/>
      <c r="X6" s="1"/>
      <c r="Y6" s="1"/>
      <c r="Z6" s="1"/>
      <c r="AA6" s="1"/>
      <c r="AB6" s="1"/>
      <c r="AC6" s="1"/>
      <c r="AD6" s="70" t="s">
        <v>73</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c r="A7" s="160" t="s">
        <v>16</v>
      </c>
      <c r="B7" s="161"/>
      <c r="C7" s="161"/>
      <c r="D7" s="161"/>
      <c r="E7" s="161"/>
      <c r="F7" s="161"/>
      <c r="G7" s="161"/>
      <c r="H7" s="161"/>
      <c r="I7" s="162"/>
      <c r="J7" s="163">
        <v>0.15</v>
      </c>
      <c r="K7" s="163"/>
      <c r="L7" s="69"/>
      <c r="M7" s="69"/>
      <c r="N7" s="32"/>
      <c r="O7" s="32"/>
      <c r="P7" s="32"/>
      <c r="Q7" s="32"/>
      <c r="R7" s="32"/>
      <c r="S7" s="32"/>
      <c r="X7" s="16"/>
      <c r="Y7" s="16"/>
      <c r="Z7" s="16"/>
      <c r="AA7" s="16"/>
      <c r="AB7" s="16"/>
      <c r="AC7" s="17"/>
      <c r="AD7" s="71">
        <v>0.007</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c r="A8" s="164" t="s">
        <v>74</v>
      </c>
      <c r="B8" s="165"/>
      <c r="C8" s="165"/>
      <c r="D8" s="165"/>
      <c r="E8" s="165"/>
      <c r="F8" s="165"/>
      <c r="G8" s="165"/>
      <c r="H8" s="165"/>
      <c r="I8" s="166"/>
      <c r="J8" s="167">
        <f>J6*(1-avans2)</f>
        <v>425000</v>
      </c>
      <c r="K8" s="167"/>
      <c r="L8" s="69"/>
      <c r="M8" s="69"/>
      <c r="N8" s="32"/>
      <c r="O8" s="32"/>
      <c r="P8" s="32"/>
      <c r="Q8" s="72"/>
      <c r="R8" s="32"/>
      <c r="S8" s="32"/>
      <c r="AC8" s="18"/>
      <c r="AD8" s="71">
        <v>0.005</v>
      </c>
      <c r="AE8" s="1"/>
      <c r="AG8" s="2" t="s">
        <v>15</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 r="A9" s="168" t="s">
        <v>75</v>
      </c>
      <c r="B9" s="169"/>
      <c r="C9" s="169"/>
      <c r="D9" s="169"/>
      <c r="E9" s="169"/>
      <c r="F9" s="169"/>
      <c r="G9" s="169"/>
      <c r="H9" s="170"/>
      <c r="I9" s="73"/>
      <c r="J9" s="109">
        <v>100000</v>
      </c>
      <c r="K9" s="109"/>
      <c r="L9" s="69"/>
      <c r="M9" s="69"/>
      <c r="N9" s="32"/>
      <c r="O9" s="32"/>
      <c r="P9" s="32"/>
      <c r="Q9" s="32"/>
      <c r="R9" s="32"/>
      <c r="S9" s="32"/>
      <c r="AC9" s="18"/>
      <c r="AD9" s="1"/>
      <c r="AE9" s="1"/>
      <c r="AH9" s="74"/>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 r="A10" s="168" t="s">
        <v>76</v>
      </c>
      <c r="B10" s="169"/>
      <c r="C10" s="169"/>
      <c r="D10" s="169"/>
      <c r="E10" s="169"/>
      <c r="F10" s="169"/>
      <c r="G10" s="169"/>
      <c r="H10" s="170"/>
      <c r="I10" s="73"/>
      <c r="J10" s="109">
        <f>J9*J23</f>
        <v>0</v>
      </c>
      <c r="K10" s="109"/>
      <c r="L10" s="69"/>
      <c r="M10" s="69"/>
      <c r="N10" s="32"/>
      <c r="O10" s="32"/>
      <c r="P10" s="32"/>
      <c r="Q10" s="32"/>
      <c r="R10" s="32"/>
      <c r="S10" s="32"/>
      <c r="AC10" s="18"/>
      <c r="AD10" s="1"/>
      <c r="AE10" s="1"/>
      <c r="AH10" s="74"/>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 r="A11" s="171" t="s">
        <v>77</v>
      </c>
      <c r="B11" s="172"/>
      <c r="C11" s="172"/>
      <c r="D11" s="172"/>
      <c r="E11" s="172"/>
      <c r="F11" s="172"/>
      <c r="G11" s="172"/>
      <c r="H11" s="173"/>
      <c r="I11" s="75"/>
      <c r="J11" s="109">
        <v>0</v>
      </c>
      <c r="K11" s="109"/>
      <c r="L11" s="69"/>
      <c r="M11" s="69"/>
      <c r="N11" s="32"/>
      <c r="O11" s="32"/>
      <c r="P11" s="32"/>
      <c r="Q11" s="32"/>
      <c r="R11" s="32"/>
      <c r="S11" s="32"/>
      <c r="AC11" s="18"/>
      <c r="AD11" s="1"/>
      <c r="AE11" s="1"/>
      <c r="AH11" s="74"/>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 r="A12" s="171" t="s">
        <v>78</v>
      </c>
      <c r="B12" s="172"/>
      <c r="C12" s="172"/>
      <c r="D12" s="172"/>
      <c r="E12" s="172"/>
      <c r="F12" s="172"/>
      <c r="G12" s="172"/>
      <c r="H12" s="173"/>
      <c r="I12" s="75"/>
      <c r="J12" s="109">
        <v>60</v>
      </c>
      <c r="K12" s="109"/>
      <c r="L12" s="69"/>
      <c r="M12" s="69"/>
      <c r="N12" s="32"/>
      <c r="O12" s="32"/>
      <c r="P12" s="32"/>
      <c r="Q12" s="32"/>
      <c r="R12" s="32"/>
      <c r="S12" s="32"/>
      <c r="AC12" s="18"/>
      <c r="AD12" s="1"/>
      <c r="AE12" s="1"/>
      <c r="AH12" s="74"/>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5">
      <c r="A13" s="164" t="s">
        <v>13</v>
      </c>
      <c r="B13" s="165"/>
      <c r="C13" s="165"/>
      <c r="D13" s="165"/>
      <c r="E13" s="165"/>
      <c r="F13" s="165"/>
      <c r="G13" s="165"/>
      <c r="H13" s="165"/>
      <c r="I13" s="166"/>
      <c r="J13" s="118">
        <v>60</v>
      </c>
      <c r="K13" s="174"/>
      <c r="L13" s="69"/>
      <c r="M13" s="69"/>
      <c r="N13" s="32"/>
      <c r="O13" s="32"/>
      <c r="P13" s="32"/>
      <c r="Q13" s="32"/>
      <c r="R13" s="32"/>
      <c r="S13" s="32"/>
      <c r="X13" s="19"/>
      <c r="Y13" s="19"/>
      <c r="Z13" s="19"/>
      <c r="AA13" s="19"/>
      <c r="AB13" s="19"/>
      <c r="AC13" s="18"/>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5">
      <c r="A14" s="164" t="s">
        <v>18</v>
      </c>
      <c r="B14" s="165"/>
      <c r="C14" s="165"/>
      <c r="D14" s="165"/>
      <c r="E14" s="165"/>
      <c r="F14" s="165"/>
      <c r="G14" s="165"/>
      <c r="H14" s="165"/>
      <c r="I14" s="166"/>
      <c r="J14" s="175">
        <v>16.69</v>
      </c>
      <c r="K14" s="175">
        <v>1</v>
      </c>
      <c r="L14" s="69"/>
      <c r="M14" s="69"/>
      <c r="N14" s="32"/>
      <c r="O14" s="32"/>
      <c r="P14" s="32"/>
      <c r="Q14" s="32"/>
      <c r="R14" s="32"/>
      <c r="S14" s="32"/>
      <c r="X14" s="19"/>
      <c r="Y14" s="19"/>
      <c r="Z14" s="19"/>
      <c r="AA14" s="19"/>
      <c r="AB14" s="19"/>
      <c r="AC14" s="25"/>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4.25" customHeight="1">
      <c r="A15" s="164" t="s">
        <v>14</v>
      </c>
      <c r="B15" s="165"/>
      <c r="C15" s="165"/>
      <c r="D15" s="165"/>
      <c r="E15" s="165"/>
      <c r="F15" s="165"/>
      <c r="G15" s="165"/>
      <c r="H15" s="165"/>
      <c r="I15" s="166"/>
      <c r="J15" s="176">
        <v>2</v>
      </c>
      <c r="K15" s="177"/>
      <c r="L15" s="133"/>
      <c r="M15" s="133"/>
      <c r="N15" s="134"/>
      <c r="O15" s="134"/>
      <c r="P15" s="134"/>
      <c r="Q15" s="134"/>
      <c r="R15" s="134"/>
      <c r="S15" s="134"/>
      <c r="T15" s="1"/>
      <c r="U15" s="1"/>
      <c r="V15" s="1"/>
      <c r="W15" s="1"/>
      <c r="X15" s="1"/>
      <c r="Y15" s="1"/>
      <c r="Z15" s="1"/>
      <c r="AA15" s="1"/>
      <c r="AB15" s="1"/>
      <c r="AC15" s="20"/>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8.25" customHeight="1" hidden="1">
      <c r="A16" s="87" t="str">
        <f>CONCATENATE("Месячный платеж по кредиту, ",O34)</f>
        <v>Месячный платеж по кредиту, </v>
      </c>
      <c r="B16" s="88"/>
      <c r="C16" s="88"/>
      <c r="D16" s="88"/>
      <c r="E16" s="88"/>
      <c r="F16" s="88"/>
      <c r="G16" s="88"/>
      <c r="H16" s="44"/>
      <c r="I16" s="76"/>
      <c r="J16" s="178">
        <f>IF(data2=1,sumkred2/strok2,sumkred2*PROC2/100/((1-POWER(1+PROC2/1200,-strok2))*12))</f>
        <v>10491.63282642052</v>
      </c>
      <c r="K16" s="179"/>
      <c r="L16" s="35"/>
      <c r="M16" s="35"/>
      <c r="N16" s="27"/>
      <c r="O16" s="113"/>
      <c r="P16" s="113"/>
      <c r="Q16" s="113"/>
      <c r="R16" s="113"/>
      <c r="S16" s="37"/>
      <c r="T16" s="28"/>
      <c r="U16" s="28"/>
      <c r="V16" s="28"/>
      <c r="W16" s="1"/>
      <c r="X16" s="1"/>
      <c r="Y16" s="1"/>
      <c r="Z16" s="1"/>
      <c r="AA16" s="1"/>
      <c r="AB16" s="1"/>
      <c r="AC16" s="20"/>
      <c r="AD16" s="1"/>
      <c r="AE16" s="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75" customHeight="1">
      <c r="A17" s="87" t="s">
        <v>79</v>
      </c>
      <c r="B17" s="88"/>
      <c r="C17" s="88"/>
      <c r="D17" s="88"/>
      <c r="E17" s="88"/>
      <c r="F17" s="88"/>
      <c r="G17" s="88"/>
      <c r="H17" s="88"/>
      <c r="I17" s="88"/>
      <c r="J17" s="88"/>
      <c r="K17" s="89"/>
      <c r="L17" s="35"/>
      <c r="M17" s="35"/>
      <c r="N17" s="27"/>
      <c r="O17" s="27"/>
      <c r="P17" s="27"/>
      <c r="Q17" s="27"/>
      <c r="R17" s="27"/>
      <c r="S17" s="37"/>
      <c r="T17" s="28"/>
      <c r="U17" s="28"/>
      <c r="V17" s="28"/>
      <c r="W17" s="1"/>
      <c r="X17" s="1"/>
      <c r="Y17" s="1"/>
      <c r="Z17" s="1"/>
      <c r="AA17" s="1"/>
      <c r="AB17" s="1"/>
      <c r="AC17" s="20"/>
      <c r="AD17" s="1"/>
      <c r="AE17" s="1"/>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8.75" customHeight="1">
      <c r="A18" s="87" t="s">
        <v>80</v>
      </c>
      <c r="B18" s="88"/>
      <c r="C18" s="88"/>
      <c r="D18" s="88"/>
      <c r="E18" s="88"/>
      <c r="F18" s="88"/>
      <c r="G18" s="88"/>
      <c r="H18" s="88"/>
      <c r="I18" s="89"/>
      <c r="J18" s="180">
        <v>0.005</v>
      </c>
      <c r="K18" s="180"/>
      <c r="L18" s="77"/>
      <c r="M18" s="35"/>
      <c r="N18" s="27"/>
      <c r="O18" s="27"/>
      <c r="P18" s="27"/>
      <c r="Q18" s="27"/>
      <c r="R18" s="27"/>
      <c r="S18" s="37"/>
      <c r="T18" s="28"/>
      <c r="U18" s="28"/>
      <c r="V18" s="28"/>
      <c r="W18" s="1"/>
      <c r="X18" s="1"/>
      <c r="Y18" s="1"/>
      <c r="Z18" s="1"/>
      <c r="AA18" s="1"/>
      <c r="AB18" s="1"/>
      <c r="AC18" s="20"/>
      <c r="AD18" s="1"/>
      <c r="AE18" s="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9.5" customHeight="1">
      <c r="A19" s="87" t="s">
        <v>65</v>
      </c>
      <c r="B19" s="88"/>
      <c r="C19" s="88"/>
      <c r="D19" s="88"/>
      <c r="E19" s="88"/>
      <c r="F19" s="88"/>
      <c r="G19" s="88"/>
      <c r="H19" s="88"/>
      <c r="I19" s="89"/>
      <c r="J19" s="181">
        <v>100</v>
      </c>
      <c r="K19" s="182"/>
      <c r="L19" s="77"/>
      <c r="M19" s="35"/>
      <c r="N19" s="27"/>
      <c r="O19" s="27"/>
      <c r="P19" s="27"/>
      <c r="Q19" s="27"/>
      <c r="R19" s="27"/>
      <c r="S19" s="37"/>
      <c r="T19" s="28"/>
      <c r="U19" s="28"/>
      <c r="V19" s="28"/>
      <c r="W19" s="1"/>
      <c r="X19" s="1"/>
      <c r="Y19" s="1"/>
      <c r="Z19" s="1"/>
      <c r="AA19" s="1"/>
      <c r="AB19" s="1"/>
      <c r="AC19" s="20"/>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19.5" customHeight="1">
      <c r="A20" s="87" t="s">
        <v>81</v>
      </c>
      <c r="B20" s="88"/>
      <c r="C20" s="88"/>
      <c r="D20" s="88"/>
      <c r="E20" s="88"/>
      <c r="F20" s="88"/>
      <c r="G20" s="88"/>
      <c r="H20" s="88"/>
      <c r="I20" s="89"/>
      <c r="J20" s="183">
        <v>0.045</v>
      </c>
      <c r="K20" s="184"/>
      <c r="L20" s="77"/>
      <c r="M20" s="35"/>
      <c r="N20" s="27"/>
      <c r="O20" s="27"/>
      <c r="P20" s="27"/>
      <c r="Q20" s="27"/>
      <c r="R20" s="27"/>
      <c r="S20" s="37"/>
      <c r="T20" s="28"/>
      <c r="U20" s="28"/>
      <c r="V20" s="28"/>
      <c r="W20" s="1"/>
      <c r="X20" s="1"/>
      <c r="Y20" s="1"/>
      <c r="Z20" s="1"/>
      <c r="AA20" s="1"/>
      <c r="AB20" s="1"/>
      <c r="AC20" s="20"/>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9.5" customHeight="1">
      <c r="A21" s="87" t="s">
        <v>67</v>
      </c>
      <c r="B21" s="88"/>
      <c r="C21" s="88"/>
      <c r="D21" s="88"/>
      <c r="E21" s="88"/>
      <c r="F21" s="88"/>
      <c r="G21" s="88"/>
      <c r="H21" s="88"/>
      <c r="I21" s="89"/>
      <c r="J21" s="167">
        <v>750</v>
      </c>
      <c r="K21" s="167"/>
      <c r="L21" s="78"/>
      <c r="M21" s="35"/>
      <c r="N21" s="27"/>
      <c r="O21" s="27"/>
      <c r="P21" s="27"/>
      <c r="Q21" s="27"/>
      <c r="R21" s="27"/>
      <c r="S21" s="37"/>
      <c r="T21" s="28"/>
      <c r="U21" s="28"/>
      <c r="V21" s="28"/>
      <c r="W21" s="1"/>
      <c r="X21" s="1"/>
      <c r="Y21" s="1"/>
      <c r="Z21" s="1"/>
      <c r="AA21" s="1"/>
      <c r="AB21" s="1"/>
      <c r="AC21" s="20"/>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23.25" customHeight="1">
      <c r="A22" s="87" t="s">
        <v>68</v>
      </c>
      <c r="B22" s="88"/>
      <c r="C22" s="88"/>
      <c r="D22" s="88"/>
      <c r="E22" s="88"/>
      <c r="F22" s="88"/>
      <c r="G22" s="88"/>
      <c r="H22" s="88"/>
      <c r="I22" s="89"/>
      <c r="J22" s="185" t="s">
        <v>69</v>
      </c>
      <c r="K22" s="186"/>
      <c r="L22" s="78"/>
      <c r="M22" s="35"/>
      <c r="N22" s="27"/>
      <c r="O22" s="27"/>
      <c r="P22" s="27"/>
      <c r="Q22" s="27"/>
      <c r="R22" s="27"/>
      <c r="S22" s="37"/>
      <c r="T22" s="28"/>
      <c r="U22" s="28"/>
      <c r="V22" s="28"/>
      <c r="W22" s="1"/>
      <c r="X22" s="1"/>
      <c r="Y22" s="1"/>
      <c r="Z22" s="1"/>
      <c r="AA22" s="1"/>
      <c r="AB22" s="1"/>
      <c r="AC22" s="20"/>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32.25" customHeight="1">
      <c r="A23" s="187" t="s">
        <v>82</v>
      </c>
      <c r="B23" s="165"/>
      <c r="C23" s="165"/>
      <c r="D23" s="165"/>
      <c r="E23" s="165"/>
      <c r="F23" s="165"/>
      <c r="G23" s="165"/>
      <c r="H23" s="165"/>
      <c r="I23" s="166"/>
      <c r="J23" s="188"/>
      <c r="K23" s="188"/>
      <c r="L23" s="133"/>
      <c r="M23" s="133"/>
      <c r="N23" s="134"/>
      <c r="O23" s="134"/>
      <c r="P23" s="134"/>
      <c r="Q23" s="134"/>
      <c r="R23" s="134"/>
      <c r="S23" s="134"/>
      <c r="T23" s="28"/>
      <c r="U23" s="28"/>
      <c r="V23" s="28"/>
      <c r="W23" s="1"/>
      <c r="X23" s="1"/>
      <c r="Y23" s="1"/>
      <c r="Z23" s="1"/>
      <c r="AA23" s="1"/>
      <c r="AB23" s="1"/>
      <c r="AC23" s="25"/>
      <c r="AD23" s="1"/>
      <c r="AE23" s="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1" customFormat="1" ht="15">
      <c r="A24" s="189" t="s">
        <v>83</v>
      </c>
      <c r="B24" s="190"/>
      <c r="C24" s="190"/>
      <c r="D24" s="190"/>
      <c r="E24" s="190"/>
      <c r="F24" s="190"/>
      <c r="G24" s="190"/>
      <c r="H24" s="190"/>
      <c r="I24" s="191"/>
      <c r="J24" s="167">
        <v>0</v>
      </c>
      <c r="K24" s="167"/>
      <c r="L24" s="79"/>
      <c r="M24" s="80"/>
      <c r="N24" s="81"/>
      <c r="O24" s="81"/>
      <c r="P24" s="81"/>
      <c r="Q24" s="81"/>
      <c r="R24" s="81"/>
      <c r="S24" s="81"/>
      <c r="T24" s="28"/>
      <c r="U24" s="28"/>
      <c r="V24" s="28"/>
      <c r="AC24" s="25"/>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row>
    <row r="25" spans="1:247" s="1" customFormat="1" ht="15" hidden="1">
      <c r="A25" s="189" t="s">
        <v>84</v>
      </c>
      <c r="B25" s="192"/>
      <c r="C25" s="192"/>
      <c r="D25" s="192"/>
      <c r="E25" s="192"/>
      <c r="F25" s="192"/>
      <c r="G25" s="192"/>
      <c r="H25" s="192"/>
      <c r="I25" s="193"/>
      <c r="J25" s="183">
        <v>0</v>
      </c>
      <c r="K25" s="184"/>
      <c r="L25" s="79"/>
      <c r="M25" s="80"/>
      <c r="N25" s="81"/>
      <c r="O25" s="81"/>
      <c r="P25" s="81"/>
      <c r="Q25" s="81"/>
      <c r="R25" s="81"/>
      <c r="S25" s="81"/>
      <c r="T25" s="28"/>
      <c r="U25" s="28"/>
      <c r="V25" s="28"/>
      <c r="AC25" s="25"/>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row>
    <row r="26" spans="1:247" s="1" customFormat="1" ht="15">
      <c r="A26" s="97" t="s">
        <v>85</v>
      </c>
      <c r="B26" s="192"/>
      <c r="C26" s="192"/>
      <c r="D26" s="192"/>
      <c r="E26" s="192"/>
      <c r="F26" s="192"/>
      <c r="G26" s="192"/>
      <c r="H26" s="192"/>
      <c r="I26" s="193"/>
      <c r="J26" s="180">
        <v>0.0233</v>
      </c>
      <c r="K26" s="180"/>
      <c r="L26" s="79"/>
      <c r="M26" s="80"/>
      <c r="N26" s="81"/>
      <c r="O26" s="81"/>
      <c r="P26" s="81"/>
      <c r="Q26" s="81"/>
      <c r="R26" s="81"/>
      <c r="S26" s="81"/>
      <c r="T26" s="28"/>
      <c r="U26" s="28"/>
      <c r="V26" s="28"/>
      <c r="AC26" s="25"/>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row>
    <row r="27" spans="1:247" s="1" customFormat="1" ht="15" hidden="1">
      <c r="A27" s="189" t="s">
        <v>86</v>
      </c>
      <c r="B27" s="192"/>
      <c r="C27" s="192"/>
      <c r="D27" s="192"/>
      <c r="E27" s="192"/>
      <c r="F27" s="192"/>
      <c r="G27" s="192"/>
      <c r="H27" s="192"/>
      <c r="I27" s="193"/>
      <c r="J27" s="180">
        <v>0</v>
      </c>
      <c r="K27" s="180"/>
      <c r="L27" s="79"/>
      <c r="M27" s="80"/>
      <c r="N27" s="81"/>
      <c r="O27" s="81"/>
      <c r="P27" s="81"/>
      <c r="Q27" s="81"/>
      <c r="R27" s="81"/>
      <c r="S27" s="81"/>
      <c r="T27" s="28"/>
      <c r="U27" s="28"/>
      <c r="V27" s="28"/>
      <c r="AC27" s="25"/>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row>
    <row r="28" spans="1:247" s="1" customFormat="1" ht="15" hidden="1">
      <c r="A28" s="189" t="s">
        <v>87</v>
      </c>
      <c r="B28" s="192"/>
      <c r="C28" s="192"/>
      <c r="D28" s="192"/>
      <c r="E28" s="192"/>
      <c r="F28" s="192"/>
      <c r="G28" s="192"/>
      <c r="H28" s="192"/>
      <c r="I28" s="193"/>
      <c r="J28" s="167">
        <v>0</v>
      </c>
      <c r="K28" s="167"/>
      <c r="L28" s="79"/>
      <c r="M28" s="80"/>
      <c r="N28" s="81"/>
      <c r="O28" s="81"/>
      <c r="P28" s="81"/>
      <c r="Q28" s="81"/>
      <c r="R28" s="81"/>
      <c r="S28" s="81"/>
      <c r="T28" s="28"/>
      <c r="U28" s="28"/>
      <c r="V28" s="28"/>
      <c r="AC28" s="25"/>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row>
    <row r="29" spans="1:247" s="1" customFormat="1" ht="15" hidden="1">
      <c r="A29" s="189" t="s">
        <v>88</v>
      </c>
      <c r="B29" s="192"/>
      <c r="C29" s="192"/>
      <c r="D29" s="192"/>
      <c r="E29" s="192"/>
      <c r="F29" s="192"/>
      <c r="G29" s="192"/>
      <c r="H29" s="192"/>
      <c r="I29" s="193"/>
      <c r="J29" s="167">
        <v>0</v>
      </c>
      <c r="K29" s="167"/>
      <c r="L29" s="79"/>
      <c r="M29" s="80"/>
      <c r="N29" s="81"/>
      <c r="O29" s="81"/>
      <c r="P29" s="81"/>
      <c r="Q29" s="81"/>
      <c r="R29" s="81"/>
      <c r="S29" s="81"/>
      <c r="T29" s="28"/>
      <c r="U29" s="28"/>
      <c r="V29" s="28"/>
      <c r="AC29" s="25"/>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row>
    <row r="30" spans="1:247" s="2" customFormat="1" ht="15" hidden="1">
      <c r="A30" s="189"/>
      <c r="B30" s="192"/>
      <c r="C30" s="192"/>
      <c r="D30" s="192"/>
      <c r="E30" s="192"/>
      <c r="F30" s="192"/>
      <c r="G30" s="192"/>
      <c r="H30" s="192"/>
      <c r="I30" s="193"/>
      <c r="J30" s="83"/>
      <c r="K30" s="84"/>
      <c r="L30" s="68"/>
      <c r="M30" s="68"/>
      <c r="N30" s="69"/>
      <c r="O30" s="69"/>
      <c r="P30" s="69"/>
      <c r="Q30" s="69"/>
      <c r="R30" s="69"/>
      <c r="S30" s="69"/>
      <c r="T30" s="28"/>
      <c r="U30" s="28"/>
      <c r="V30" s="28"/>
      <c r="W30" s="1"/>
      <c r="X30" s="1"/>
      <c r="Y30" s="1"/>
      <c r="Z30" s="1"/>
      <c r="AA30" s="1"/>
      <c r="AB30" s="1"/>
      <c r="AC30" s="25"/>
      <c r="AD30" s="1"/>
      <c r="AE30" s="1"/>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2" customFormat="1" ht="15" hidden="1">
      <c r="A31" s="194" t="s">
        <v>82</v>
      </c>
      <c r="B31" s="195"/>
      <c r="C31" s="195"/>
      <c r="D31" s="195"/>
      <c r="E31" s="195"/>
      <c r="F31" s="195"/>
      <c r="G31" s="195"/>
      <c r="H31" s="195"/>
      <c r="I31" s="196"/>
      <c r="J31" s="188">
        <v>0</v>
      </c>
      <c r="K31" s="188"/>
      <c r="L31" s="68"/>
      <c r="M31" s="68"/>
      <c r="N31" s="69"/>
      <c r="O31" s="69"/>
      <c r="P31" s="69"/>
      <c r="Q31" s="69"/>
      <c r="R31" s="69"/>
      <c r="S31" s="69"/>
      <c r="T31" s="28"/>
      <c r="U31" s="28"/>
      <c r="V31" s="28"/>
      <c r="W31" s="1"/>
      <c r="X31" s="1"/>
      <c r="Y31" s="1"/>
      <c r="Z31" s="1"/>
      <c r="AA31" s="1"/>
      <c r="AB31" s="1"/>
      <c r="AC31" s="25"/>
      <c r="AD31" s="1"/>
      <c r="AE31" s="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2" customFormat="1" ht="15" hidden="1">
      <c r="A32" s="197" t="s">
        <v>89</v>
      </c>
      <c r="B32" s="190"/>
      <c r="C32" s="190"/>
      <c r="D32" s="190"/>
      <c r="E32" s="190"/>
      <c r="F32" s="190"/>
      <c r="G32" s="190"/>
      <c r="H32" s="190"/>
      <c r="I32" s="191"/>
      <c r="J32" s="198">
        <v>0</v>
      </c>
      <c r="K32" s="199"/>
      <c r="L32" s="68"/>
      <c r="M32" s="68"/>
      <c r="N32" s="69"/>
      <c r="O32" s="69"/>
      <c r="P32" s="69"/>
      <c r="Q32" s="69"/>
      <c r="R32" s="69"/>
      <c r="S32" s="69"/>
      <c r="T32" s="28"/>
      <c r="U32" s="28"/>
      <c r="V32" s="28"/>
      <c r="W32" s="1"/>
      <c r="X32" s="1"/>
      <c r="Y32" s="1"/>
      <c r="Z32" s="1"/>
      <c r="AA32" s="1"/>
      <c r="AB32" s="1"/>
      <c r="AC32" s="25"/>
      <c r="AD32" s="1"/>
      <c r="AE32" s="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2" customFormat="1" ht="19.5" customHeight="1" hidden="1">
      <c r="A33" s="200"/>
      <c r="B33" s="201"/>
      <c r="C33" s="201"/>
      <c r="D33" s="201"/>
      <c r="E33" s="201"/>
      <c r="F33" s="201"/>
      <c r="G33" s="201"/>
      <c r="H33" s="201"/>
      <c r="I33" s="202"/>
      <c r="J33" s="203"/>
      <c r="K33" s="204"/>
      <c r="L33" s="135"/>
      <c r="M33" s="133"/>
      <c r="N33" s="133"/>
      <c r="O33" s="133"/>
      <c r="P33" s="133"/>
      <c r="Q33" s="133"/>
      <c r="R33" s="133"/>
      <c r="S33" s="133"/>
      <c r="T33" s="28"/>
      <c r="U33" s="28"/>
      <c r="V33" s="28"/>
      <c r="W33" s="1"/>
      <c r="X33" s="1"/>
      <c r="Y33" s="1"/>
      <c r="Z33" s="1"/>
      <c r="AA33" s="1"/>
      <c r="AB33" s="1"/>
      <c r="AC33" s="25"/>
      <c r="AD33" s="1"/>
      <c r="AE33" s="1"/>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5.75" thickBot="1">
      <c r="A34" s="21">
        <v>2</v>
      </c>
      <c r="B34" s="1"/>
      <c r="C34" s="1"/>
      <c r="D34" s="1"/>
      <c r="E34" s="1"/>
      <c r="F34" s="1"/>
      <c r="G34" s="1"/>
      <c r="H34" s="1"/>
      <c r="I34" s="1"/>
      <c r="K34" s="34"/>
      <c r="L34" s="34"/>
      <c r="M34" s="34"/>
      <c r="N34" s="34"/>
      <c r="O34" s="119"/>
      <c r="P34" s="119"/>
      <c r="Q34" s="119"/>
      <c r="R34" s="119"/>
      <c r="S34" s="119"/>
      <c r="T34" s="34"/>
      <c r="U34" s="34"/>
      <c r="V34" s="34"/>
      <c r="W34" s="1"/>
      <c r="X34" s="1"/>
      <c r="Y34" s="1"/>
      <c r="Z34" s="1"/>
      <c r="AA34" s="1"/>
      <c r="AB34" s="39" t="s">
        <v>17</v>
      </c>
      <c r="AC34" s="22"/>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12.75" customHeight="1" thickBot="1">
      <c r="A35" s="146" t="s">
        <v>23</v>
      </c>
      <c r="B35" s="91" t="s">
        <v>25</v>
      </c>
      <c r="C35" s="92"/>
      <c r="D35" s="92"/>
      <c r="E35" s="93"/>
      <c r="F35" s="91" t="s">
        <v>26</v>
      </c>
      <c r="G35" s="92"/>
      <c r="H35" s="92"/>
      <c r="I35" s="93"/>
      <c r="J35" s="91" t="s">
        <v>27</v>
      </c>
      <c r="K35" s="92"/>
      <c r="L35" s="92"/>
      <c r="M35" s="93"/>
      <c r="N35" s="91" t="s">
        <v>28</v>
      </c>
      <c r="O35" s="92"/>
      <c r="P35" s="92"/>
      <c r="Q35" s="93"/>
      <c r="R35" s="91" t="s">
        <v>29</v>
      </c>
      <c r="S35" s="92"/>
      <c r="T35" s="92"/>
      <c r="U35" s="93"/>
      <c r="V35" s="91" t="s">
        <v>30</v>
      </c>
      <c r="W35" s="92"/>
      <c r="X35" s="92"/>
      <c r="Y35" s="93"/>
      <c r="Z35" s="91" t="s">
        <v>31</v>
      </c>
      <c r="AA35" s="92"/>
      <c r="AB35" s="92"/>
      <c r="AC35" s="93"/>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75.75" thickBot="1">
      <c r="A36" s="147"/>
      <c r="B36" s="6" t="s">
        <v>46</v>
      </c>
      <c r="C36" s="6" t="s">
        <v>47</v>
      </c>
      <c r="D36" s="6" t="s">
        <v>90</v>
      </c>
      <c r="E36" s="6" t="s">
        <v>48</v>
      </c>
      <c r="F36" s="6" t="s">
        <v>46</v>
      </c>
      <c r="G36" s="6" t="s">
        <v>47</v>
      </c>
      <c r="H36" s="6" t="s">
        <v>90</v>
      </c>
      <c r="I36" s="6" t="s">
        <v>48</v>
      </c>
      <c r="J36" s="6" t="s">
        <v>46</v>
      </c>
      <c r="K36" s="6" t="s">
        <v>47</v>
      </c>
      <c r="L36" s="6" t="s">
        <v>90</v>
      </c>
      <c r="M36" s="6" t="s">
        <v>48</v>
      </c>
      <c r="N36" s="6" t="s">
        <v>46</v>
      </c>
      <c r="O36" s="6" t="s">
        <v>47</v>
      </c>
      <c r="P36" s="6" t="s">
        <v>90</v>
      </c>
      <c r="Q36" s="6" t="s">
        <v>48</v>
      </c>
      <c r="R36" s="6" t="s">
        <v>46</v>
      </c>
      <c r="S36" s="6" t="s">
        <v>47</v>
      </c>
      <c r="T36" s="6" t="s">
        <v>90</v>
      </c>
      <c r="U36" s="6" t="s">
        <v>48</v>
      </c>
      <c r="V36" s="6" t="s">
        <v>46</v>
      </c>
      <c r="W36" s="6" t="s">
        <v>47</v>
      </c>
      <c r="X36" s="6" t="s">
        <v>90</v>
      </c>
      <c r="Y36" s="6" t="s">
        <v>48</v>
      </c>
      <c r="Z36" s="6" t="s">
        <v>46</v>
      </c>
      <c r="AA36" s="6" t="s">
        <v>47</v>
      </c>
      <c r="AB36" s="6" t="s">
        <v>90</v>
      </c>
      <c r="AC36" s="6" t="s">
        <v>48</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75" thickTop="1">
      <c r="A37" s="7" t="s">
        <v>20</v>
      </c>
      <c r="B37" s="8">
        <f>sumkred2</f>
        <v>425000</v>
      </c>
      <c r="C37" s="8">
        <f aca="true" t="shared" si="0" ref="C37:C48">IF(data2=1,B37*(PROC2/36500)*30.42,B37*(PROC2/36000)*30)</f>
        <v>5911.041666666667</v>
      </c>
      <c r="D37" s="29">
        <f>IF($A37="1 міс.",$J$26*$J$6+$J$27*B37,0)+$J$18*sumkred2+$J$19+$J$20*sumkred2+$J$24+$J$28+J25*J6+J21</f>
        <v>33750</v>
      </c>
      <c r="E37" s="29">
        <f>IF(data2=2,C37+D37,IF(data2=1,IF(C37&gt;0,C37+D37+sumproplat2,0),IF(B37&gt;sumproplat2*2,sumproplat2,B37+C37+D37)))</f>
        <v>39661.041666666664</v>
      </c>
      <c r="F37" s="9">
        <f>IF(data2=1,IF((B48-sumproplat2)&gt;1,B48-sumproplat2,0),IF(B48-(sumproplat2-C48-D48)&gt;0,B48-(E48-C48-D48),0))</f>
        <v>370959.18589945487</v>
      </c>
      <c r="G37" s="9">
        <f aca="true" t="shared" si="1" ref="G37:G48">IF(data2=1,F37*(PROC2/36500)*30.42,F37*(PROC2/36000)*30)</f>
        <v>5159.424010551585</v>
      </c>
      <c r="H37" s="29">
        <f aca="true" t="shared" si="2" ref="H37:H48">IF(AND($A37="1 міс.",F37&gt;0),$J$26*$J$6+$J$27*F37,0)+IF(F37-IF(data2=1,IF(G37&gt;0.001,G37+sumproplat2,0),IF(F37&gt;sumproplat2*2,sumproplat2,F37+G37))&lt;0,$J$29,0)</f>
        <v>11650</v>
      </c>
      <c r="I37" s="29">
        <f aca="true" t="shared" si="3" ref="I37:I48">IF(data2=1,IF(G37&gt;0.001,G37+H37+sumproplat2,0),IF(F37&gt;sumproplat2*2,sumproplat2+H37,F37+G37+H37))</f>
        <v>22141.632826420522</v>
      </c>
      <c r="J37" s="9">
        <f>IF(data2=1,IF((F48-sumproplat2)&gt;1,F48-sumproplat2,0),IF(F48-(sumproplat2-G48-H48)&gt;0,F48-(I48-G48-H48),0))</f>
        <v>301843.79332713364</v>
      </c>
      <c r="K37" s="9">
        <f aca="true" t="shared" si="4" ref="K37:K48">IF(data2=1,J37*(PROC2/36500)*30.42,J37*(PROC2/36000)*30)</f>
        <v>4198.14409219155</v>
      </c>
      <c r="L37" s="29">
        <f aca="true" t="shared" si="5" ref="L37:L48">IF(AND($A37="1 міс.",J37&gt;0),$J$26*$J$6+$J$27*J37,0)+IF(J37-IF(data2=1,IF(K37&gt;0.001,K37+sumproplat2,0),IF(J37&gt;sumproplat2*2,sumproplat2,J37+K37))&lt;0,$J$29,0)</f>
        <v>11650</v>
      </c>
      <c r="M37" s="29">
        <f aca="true" t="shared" si="6" ref="M37:M48">IF(data2=1,IF(K37&gt;0.001,K37+L37+sumproplat2,0),IF(J37&gt;sumproplat2*2,sumproplat2+L37,J37+K37+L37))</f>
        <v>22141.632826420522</v>
      </c>
      <c r="N37" s="9">
        <f>IF(data2=1,IF((J48-sumproplat2)&gt;1,J48-sumproplat2,0),IF(J48-(sumproplat2-K48-L48)&gt;0,J48-(M48-K48-L48),0))</f>
        <v>220268.41630491326</v>
      </c>
      <c r="O37" s="9">
        <f aca="true" t="shared" si="7" ref="O37:O48">IF(data2=1,N37*(PROC2/36500)*30.42,N37*(PROC2/36000)*30)</f>
        <v>3063.566556774169</v>
      </c>
      <c r="P37" s="29">
        <f aca="true" t="shared" si="8" ref="P37:P48">IF(AND($A37="1 міс.",N37&gt;0),$J$26*$J$6+$J$27*N37,0)+IF(N37-IF(data2=1,IF(O37&gt;0.001,O37+sumproplat2,0),IF(N37&gt;sumproplat2*2,sumproplat2,N37+O37))&lt;0,$J$29,0)</f>
        <v>11650</v>
      </c>
      <c r="Q37" s="29">
        <f aca="true" t="shared" si="9" ref="Q37:Q48">IF(data2=1,IF(O37&gt;0.001,O37+P37+sumproplat2,0),IF(N37&gt;sumproplat2*2,sumproplat2+P37,N37+O37+P37))</f>
        <v>22141.632826420522</v>
      </c>
      <c r="R37" s="9">
        <f>IF(data2=1,IF((N48-sumproplat2)&gt;1,N48-sumproplat2,0),IF(N48-(sumproplat2-O48-P48)&gt;0,N48-(Q48-O48-P48),0))</f>
        <v>123986.79380882159</v>
      </c>
      <c r="S37" s="9">
        <f aca="true" t="shared" si="10" ref="S37:S48">IF(data2=1,R37*(PROC2/36500)*30.42,R37*(PROC2/36000)*30)</f>
        <v>1724.4496572243604</v>
      </c>
      <c r="T37" s="29">
        <f aca="true" t="shared" si="11" ref="T37:T48">IF(AND($A37="1 міс.",R37&gt;0),$J$26*$J$6+$J$27*R37,0)+IF(R37-IF(data2=1,IF(S37&gt;0.001,S37+sumproplat2,0),IF(R37&gt;sumproplat2*2,sumproplat2,R37+S37))&lt;0,$J$29,0)</f>
        <v>11650</v>
      </c>
      <c r="U37" s="29">
        <f aca="true" t="shared" si="12" ref="U37:U48">IF(data2=1,IF(S37&gt;0.001,S37+T37+sumproplat2,0),IF(R37&gt;sumproplat2*2,sumproplat2+T37,R37+S37+T37))</f>
        <v>22141.632826420522</v>
      </c>
      <c r="V37" s="9">
        <f>IF(data2=1,IF((R48-sumproplat2)&gt;1,R48-sumproplat2,0),IF(R48-(sumproplat2-S48-T48)&gt;0,R48-(U48-S48-T48),0))</f>
        <v>0</v>
      </c>
      <c r="W37" s="9">
        <f aca="true" t="shared" si="13" ref="W37:W48">IF(data2=1,V37*(PROC2/36500)*30.42,V37*(PROC2/36000)*30)</f>
        <v>0</v>
      </c>
      <c r="X37" s="29">
        <f aca="true" t="shared" si="14" ref="X37:X48">IF(AND($A37="1 міс.",V37&gt;0),$J$26*$J$6+$J$27*V37,0)+IF(V37-IF(data2=1,IF(W37&gt;0.001,W37+sumproplat2,0),IF(V37&gt;sumproplat2*2,sumproplat2,V37+W37))&lt;0,$J$29,0)</f>
        <v>0</v>
      </c>
      <c r="Y37" s="29">
        <f aca="true" t="shared" si="15" ref="Y37:Y48">IF(data2=1,IF(W37&gt;0.001,W37+X37+sumproplat2,0),IF(V37&gt;sumproplat2*2,sumproplat2+X37,V37+W37+X37))</f>
        <v>0</v>
      </c>
      <c r="Z37" s="9">
        <f>IF(data2=1,IF((V48-sumproplat2)&gt;1,V48-sumproplat2,0),IF(V48-(sumproplat2-W48-X48)&gt;0,V48-(Y48-W48-X48),0))</f>
        <v>0</v>
      </c>
      <c r="AA37" s="9">
        <f aca="true" t="shared" si="16" ref="AA37:AA48">IF(data2=1,Z37*(PROC2/36500)*30.42,Z37*(PROC2/36000)*30)</f>
        <v>0</v>
      </c>
      <c r="AB37" s="29">
        <f aca="true" t="shared" si="17" ref="AB37:AB48">IF(AND($A37="1 міс.",Z37&gt;0),$J$26*$J$6+$J$27*Z37,0)+IF(Z37-IF(data2=1,IF(AA37&gt;0.001,AA37+sumproplat2,0),IF(Z37&gt;sumproplat2*2,sumproplat2,Z37+AA37))&lt;0,$J$29,0)</f>
        <v>0</v>
      </c>
      <c r="AC37" s="29">
        <f aca="true" t="shared" si="18" ref="AC37:AC48">IF(data2=1,IF(AA37&gt;0.001,AA37+AB37+sumproplat2,0),IF(Z37&gt;sumproplat2*2,sumproplat2+AB37,Z37+AA37+AB37))</f>
        <v>0</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
      <c r="A38" s="7" t="s">
        <v>21</v>
      </c>
      <c r="B38" s="9">
        <f aca="true" t="shared" si="19" ref="B38:B48">IF(data2=1,IF((B37-sumproplat2)&gt;1,B37-sumproplat2,0),IF(B37-(sumproplat2-C37-D37)&gt;0,B37-(E37-C37-D37),0))</f>
        <v>425000</v>
      </c>
      <c r="C38" s="9">
        <f t="shared" si="0"/>
        <v>5911.041666666667</v>
      </c>
      <c r="D38" s="29">
        <f aca="true" t="shared" si="20" ref="D38:D48">IF($A38="1 міс.",$J$26*$J$6+$J$27*B38,0)+IF(B38-IF(data2=1,IF(C38&gt;0.001,C38+sumproplat2,0),IF(B38&gt;sumproplat2*2,sumproplat2,B38+C38))&lt;0,$J$29,0)</f>
        <v>0</v>
      </c>
      <c r="E38" s="29">
        <f aca="true" t="shared" si="21" ref="E38:E48">IF(data2=1,IF(C38&gt;0.001,C38+D38+sumproplat2,0),IF(B38&gt;sumproplat2*2,sumproplat2+D38,B38+C38+D38))</f>
        <v>10491.63282642052</v>
      </c>
      <c r="F38" s="9">
        <f aca="true" t="shared" si="22" ref="F38:F48">IF(data2=1,IF((F37-sumproplat2)&gt;1,F37-sumproplat2,0),IF(F37-(sumproplat2-G37-H37)&gt;0,F37-(I37-G37-H37),0))</f>
        <v>365626.9770835859</v>
      </c>
      <c r="G38" s="9">
        <f t="shared" si="1"/>
        <v>5085.261872937541</v>
      </c>
      <c r="H38" s="29">
        <f t="shared" si="2"/>
        <v>0</v>
      </c>
      <c r="I38" s="29">
        <f t="shared" si="3"/>
        <v>10491.63282642052</v>
      </c>
      <c r="J38" s="9">
        <f aca="true" t="shared" si="23" ref="J38:J48">IF(data2=1,IF((J37-sumproplat2)&gt;1,J37-sumproplat2,0),IF(J37-(sumproplat2-K37-L37)&gt;0,J37-(M37-K37-L37),0))</f>
        <v>295550.30459290463</v>
      </c>
      <c r="K38" s="9">
        <f t="shared" si="4"/>
        <v>4110.612153046315</v>
      </c>
      <c r="L38" s="29">
        <f t="shared" si="5"/>
        <v>0</v>
      </c>
      <c r="M38" s="29">
        <f t="shared" si="6"/>
        <v>10491.63282642052</v>
      </c>
      <c r="N38" s="9">
        <f aca="true" t="shared" si="24" ref="N38:N48">IF(data2=1,IF((N37-sumproplat2)&gt;1,N37-sumproplat2,0),IF(N37-(sumproplat2-O37-P37)&gt;0,N37-(Q37-O37-P37),0))</f>
        <v>212840.3500352669</v>
      </c>
      <c r="O38" s="9">
        <f t="shared" si="7"/>
        <v>2960.2545350738374</v>
      </c>
      <c r="P38" s="29">
        <f t="shared" si="8"/>
        <v>0</v>
      </c>
      <c r="Q38" s="29">
        <f t="shared" si="9"/>
        <v>10491.63282642052</v>
      </c>
      <c r="R38" s="9">
        <f aca="true" t="shared" si="25" ref="R38:R48">IF(data2=1,IF((R37-sumproplat2)&gt;1,R37-sumproplat2,0),IF(R37-(sumproplat2-S37-T37)&gt;0,R37-(U37-S37-T37),0))</f>
        <v>115219.61063962543</v>
      </c>
      <c r="S38" s="9">
        <f t="shared" si="10"/>
        <v>1602.5127513127904</v>
      </c>
      <c r="T38" s="29">
        <f t="shared" si="11"/>
        <v>0</v>
      </c>
      <c r="U38" s="29">
        <f t="shared" si="12"/>
        <v>10491.63282642052</v>
      </c>
      <c r="V38" s="9">
        <f aca="true" t="shared" si="26" ref="V38:V48">IF(data2=1,IF((V37-sumproplat2)&gt;1,V37-sumproplat2,0),IF(V37-(sumproplat2-W37-X37)&gt;0,V37-(Y37-W37-X37),0))</f>
        <v>0</v>
      </c>
      <c r="W38" s="9">
        <f t="shared" si="13"/>
        <v>0</v>
      </c>
      <c r="X38" s="29">
        <f t="shared" si="14"/>
        <v>0</v>
      </c>
      <c r="Y38" s="29">
        <f t="shared" si="15"/>
        <v>0</v>
      </c>
      <c r="Z38" s="9">
        <f aca="true" t="shared" si="27" ref="Z38:Z48">IF(data2=1,IF((Z37-sumproplat2)&gt;1,Z37-sumproplat2,0),IF(Z37-(sumproplat2-AA37-AB37)&gt;0,Z37-(AC37-AA37-AB37),0))</f>
        <v>0</v>
      </c>
      <c r="AA38" s="9">
        <f t="shared" si="16"/>
        <v>0</v>
      </c>
      <c r="AB38" s="29">
        <f t="shared" si="17"/>
        <v>0</v>
      </c>
      <c r="AC38" s="29">
        <f t="shared" si="18"/>
        <v>0</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5">
      <c r="A39" s="7" t="s">
        <v>22</v>
      </c>
      <c r="B39" s="9">
        <f t="shared" si="19"/>
        <v>420419.40884024615</v>
      </c>
      <c r="C39" s="9">
        <f t="shared" si="0"/>
        <v>5847.333277953091</v>
      </c>
      <c r="D39" s="29">
        <f t="shared" si="20"/>
        <v>0</v>
      </c>
      <c r="E39" s="29">
        <f t="shared" si="21"/>
        <v>10491.63282642052</v>
      </c>
      <c r="F39" s="9">
        <f t="shared" si="22"/>
        <v>360220.60613010294</v>
      </c>
      <c r="G39" s="9">
        <f t="shared" si="1"/>
        <v>5010.068263592849</v>
      </c>
      <c r="H39" s="29">
        <f t="shared" si="2"/>
        <v>0</v>
      </c>
      <c r="I39" s="29">
        <f t="shared" si="3"/>
        <v>10491.63282642052</v>
      </c>
      <c r="J39" s="9">
        <f t="shared" si="23"/>
        <v>289169.28391953046</v>
      </c>
      <c r="K39" s="9">
        <f t="shared" si="4"/>
        <v>4021.862790514136</v>
      </c>
      <c r="L39" s="29">
        <f t="shared" si="5"/>
        <v>0</v>
      </c>
      <c r="M39" s="29">
        <f t="shared" si="6"/>
        <v>10491.63282642052</v>
      </c>
      <c r="N39" s="9">
        <f t="shared" si="24"/>
        <v>205308.9717439202</v>
      </c>
      <c r="O39" s="9">
        <f t="shared" si="7"/>
        <v>2855.505615338357</v>
      </c>
      <c r="P39" s="29">
        <f t="shared" si="8"/>
        <v>0</v>
      </c>
      <c r="Q39" s="29">
        <f t="shared" si="9"/>
        <v>10491.63282642052</v>
      </c>
      <c r="R39" s="9">
        <f t="shared" si="25"/>
        <v>106330.4905645177</v>
      </c>
      <c r="S39" s="9">
        <f t="shared" si="10"/>
        <v>1478.8799062681671</v>
      </c>
      <c r="T39" s="29">
        <f t="shared" si="11"/>
        <v>0</v>
      </c>
      <c r="U39" s="29">
        <f t="shared" si="12"/>
        <v>10491.63282642052</v>
      </c>
      <c r="V39" s="9">
        <f t="shared" si="26"/>
        <v>0</v>
      </c>
      <c r="W39" s="9">
        <f t="shared" si="13"/>
        <v>0</v>
      </c>
      <c r="X39" s="29">
        <f t="shared" si="14"/>
        <v>0</v>
      </c>
      <c r="Y39" s="29">
        <f t="shared" si="15"/>
        <v>0</v>
      </c>
      <c r="Z39" s="9">
        <f t="shared" si="27"/>
        <v>0</v>
      </c>
      <c r="AA39" s="9">
        <f t="shared" si="16"/>
        <v>0</v>
      </c>
      <c r="AB39" s="29">
        <f t="shared" si="17"/>
        <v>0</v>
      </c>
      <c r="AC39" s="29">
        <f t="shared" si="18"/>
        <v>0</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
      <c r="A40" s="7" t="s">
        <v>55</v>
      </c>
      <c r="B40" s="9">
        <f t="shared" si="19"/>
        <v>415775.1092917787</v>
      </c>
      <c r="C40" s="9">
        <f t="shared" si="0"/>
        <v>5782.738811733156</v>
      </c>
      <c r="D40" s="29">
        <f t="shared" si="20"/>
        <v>0</v>
      </c>
      <c r="E40" s="29">
        <f t="shared" si="21"/>
        <v>10491.63282642052</v>
      </c>
      <c r="F40" s="9">
        <f t="shared" si="22"/>
        <v>354739.04156727524</v>
      </c>
      <c r="G40" s="9">
        <f t="shared" si="1"/>
        <v>4933.828836464854</v>
      </c>
      <c r="H40" s="29">
        <f t="shared" si="2"/>
        <v>0</v>
      </c>
      <c r="I40" s="29">
        <f t="shared" si="3"/>
        <v>10491.63282642052</v>
      </c>
      <c r="J40" s="9">
        <f t="shared" si="23"/>
        <v>282699.51388362405</v>
      </c>
      <c r="K40" s="9">
        <f t="shared" si="4"/>
        <v>3931.879072264738</v>
      </c>
      <c r="L40" s="29">
        <f t="shared" si="5"/>
        <v>0</v>
      </c>
      <c r="M40" s="29">
        <f t="shared" si="6"/>
        <v>10491.63282642052</v>
      </c>
      <c r="N40" s="9">
        <f t="shared" si="24"/>
        <v>197672.84453283803</v>
      </c>
      <c r="O40" s="9">
        <f t="shared" si="7"/>
        <v>2749.299812710889</v>
      </c>
      <c r="P40" s="29">
        <f t="shared" si="8"/>
        <v>0</v>
      </c>
      <c r="Q40" s="29">
        <f t="shared" si="9"/>
        <v>10491.63282642052</v>
      </c>
      <c r="R40" s="9">
        <f t="shared" si="25"/>
        <v>97317.73764436535</v>
      </c>
      <c r="S40" s="9">
        <f t="shared" si="10"/>
        <v>1353.5275344037148</v>
      </c>
      <c r="T40" s="29">
        <f t="shared" si="11"/>
        <v>0</v>
      </c>
      <c r="U40" s="29">
        <f t="shared" si="12"/>
        <v>10491.63282642052</v>
      </c>
      <c r="V40" s="9">
        <f t="shared" si="26"/>
        <v>0</v>
      </c>
      <c r="W40" s="9">
        <f t="shared" si="13"/>
        <v>0</v>
      </c>
      <c r="X40" s="29">
        <f t="shared" si="14"/>
        <v>0</v>
      </c>
      <c r="Y40" s="29">
        <f t="shared" si="15"/>
        <v>0</v>
      </c>
      <c r="Z40" s="9">
        <f t="shared" si="27"/>
        <v>0</v>
      </c>
      <c r="AA40" s="9">
        <f t="shared" si="16"/>
        <v>0</v>
      </c>
      <c r="AB40" s="29">
        <f t="shared" si="17"/>
        <v>0</v>
      </c>
      <c r="AC40" s="29">
        <f t="shared" si="18"/>
        <v>0</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c r="A41" s="7" t="s">
        <v>56</v>
      </c>
      <c r="B41" s="9">
        <f t="shared" si="19"/>
        <v>411066.21527709137</v>
      </c>
      <c r="C41" s="9">
        <f t="shared" si="0"/>
        <v>5717.245944145546</v>
      </c>
      <c r="D41" s="29">
        <f t="shared" si="20"/>
        <v>0</v>
      </c>
      <c r="E41" s="29">
        <f t="shared" si="21"/>
        <v>10491.63282642052</v>
      </c>
      <c r="F41" s="9">
        <f t="shared" si="22"/>
        <v>349181.23757731955</v>
      </c>
      <c r="G41" s="9">
        <f t="shared" si="1"/>
        <v>4856.52904597122</v>
      </c>
      <c r="H41" s="29">
        <f t="shared" si="2"/>
        <v>0</v>
      </c>
      <c r="I41" s="29">
        <f t="shared" si="3"/>
        <v>10491.63282642052</v>
      </c>
      <c r="J41" s="9">
        <f t="shared" si="23"/>
        <v>276139.7601294683</v>
      </c>
      <c r="K41" s="9">
        <f t="shared" si="4"/>
        <v>3840.6438304673547</v>
      </c>
      <c r="L41" s="29">
        <f t="shared" si="5"/>
        <v>0</v>
      </c>
      <c r="M41" s="29">
        <f t="shared" si="6"/>
        <v>10491.63282642052</v>
      </c>
      <c r="N41" s="9">
        <f t="shared" si="24"/>
        <v>189930.5115191284</v>
      </c>
      <c r="O41" s="9">
        <f t="shared" si="7"/>
        <v>2641.616864378544</v>
      </c>
      <c r="P41" s="29">
        <f t="shared" si="8"/>
        <v>0</v>
      </c>
      <c r="Q41" s="29">
        <f t="shared" si="9"/>
        <v>10491.63282642052</v>
      </c>
      <c r="R41" s="9">
        <f t="shared" si="25"/>
        <v>88179.63235234855</v>
      </c>
      <c r="S41" s="9">
        <f t="shared" si="10"/>
        <v>1226.4317199672478</v>
      </c>
      <c r="T41" s="29">
        <f t="shared" si="11"/>
        <v>0</v>
      </c>
      <c r="U41" s="29">
        <f t="shared" si="12"/>
        <v>10491.63282642052</v>
      </c>
      <c r="V41" s="9">
        <f t="shared" si="26"/>
        <v>0</v>
      </c>
      <c r="W41" s="9">
        <f t="shared" si="13"/>
        <v>0</v>
      </c>
      <c r="X41" s="29">
        <f t="shared" si="14"/>
        <v>0</v>
      </c>
      <c r="Y41" s="29">
        <f t="shared" si="15"/>
        <v>0</v>
      </c>
      <c r="Z41" s="9">
        <f t="shared" si="27"/>
        <v>0</v>
      </c>
      <c r="AA41" s="9">
        <f t="shared" si="16"/>
        <v>0</v>
      </c>
      <c r="AB41" s="29">
        <f t="shared" si="17"/>
        <v>0</v>
      </c>
      <c r="AC41" s="29">
        <f t="shared" si="18"/>
        <v>0</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5">
      <c r="A42" s="7" t="s">
        <v>57</v>
      </c>
      <c r="B42" s="9">
        <f t="shared" si="19"/>
        <v>406291.8283948164</v>
      </c>
      <c r="C42" s="9">
        <f t="shared" si="0"/>
        <v>5650.842179924572</v>
      </c>
      <c r="D42" s="29">
        <f t="shared" si="20"/>
        <v>0</v>
      </c>
      <c r="E42" s="29">
        <f t="shared" si="21"/>
        <v>10491.63282642052</v>
      </c>
      <c r="F42" s="9">
        <f t="shared" si="22"/>
        <v>343546.13379687024</v>
      </c>
      <c r="G42" s="9">
        <f t="shared" si="1"/>
        <v>4778.1541442248035</v>
      </c>
      <c r="H42" s="29">
        <f t="shared" si="2"/>
        <v>0</v>
      </c>
      <c r="I42" s="29">
        <f t="shared" si="3"/>
        <v>10491.63282642052</v>
      </c>
      <c r="J42" s="9">
        <f t="shared" si="23"/>
        <v>269488.7711335151</v>
      </c>
      <c r="K42" s="9">
        <f t="shared" si="4"/>
        <v>3748.139658515306</v>
      </c>
      <c r="L42" s="29">
        <f t="shared" si="5"/>
        <v>0</v>
      </c>
      <c r="M42" s="29">
        <f t="shared" si="6"/>
        <v>10491.63282642052</v>
      </c>
      <c r="N42" s="9">
        <f t="shared" si="24"/>
        <v>182080.49555708643</v>
      </c>
      <c r="O42" s="9">
        <f t="shared" si="7"/>
        <v>2532.4362257064777</v>
      </c>
      <c r="P42" s="29">
        <f t="shared" si="8"/>
        <v>0</v>
      </c>
      <c r="Q42" s="29">
        <f t="shared" si="9"/>
        <v>10491.63282642052</v>
      </c>
      <c r="R42" s="9">
        <f t="shared" si="25"/>
        <v>78914.43124589528</v>
      </c>
      <c r="S42" s="9">
        <f t="shared" si="10"/>
        <v>1097.568214578327</v>
      </c>
      <c r="T42" s="29">
        <f t="shared" si="11"/>
        <v>0</v>
      </c>
      <c r="U42" s="29">
        <f t="shared" si="12"/>
        <v>10491.63282642052</v>
      </c>
      <c r="V42" s="9">
        <f t="shared" si="26"/>
        <v>0</v>
      </c>
      <c r="W42" s="9">
        <f t="shared" si="13"/>
        <v>0</v>
      </c>
      <c r="X42" s="29">
        <f t="shared" si="14"/>
        <v>0</v>
      </c>
      <c r="Y42" s="29">
        <f t="shared" si="15"/>
        <v>0</v>
      </c>
      <c r="Z42" s="9">
        <f t="shared" si="27"/>
        <v>0</v>
      </c>
      <c r="AA42" s="9">
        <f t="shared" si="16"/>
        <v>0</v>
      </c>
      <c r="AB42" s="29">
        <f t="shared" si="17"/>
        <v>0</v>
      </c>
      <c r="AC42" s="29">
        <f t="shared" si="18"/>
        <v>0</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4.25" customHeight="1">
      <c r="A43" s="7" t="s">
        <v>58</v>
      </c>
      <c r="B43" s="9">
        <f t="shared" si="19"/>
        <v>401451.03774832044</v>
      </c>
      <c r="C43" s="9">
        <f t="shared" si="0"/>
        <v>5583.514850016224</v>
      </c>
      <c r="D43" s="29">
        <f t="shared" si="20"/>
        <v>0</v>
      </c>
      <c r="E43" s="29">
        <f t="shared" si="21"/>
        <v>10491.63282642052</v>
      </c>
      <c r="F43" s="9">
        <f t="shared" si="22"/>
        <v>337832.65511467453</v>
      </c>
      <c r="G43" s="9">
        <f t="shared" si="1"/>
        <v>4698.689178219932</v>
      </c>
      <c r="H43" s="29">
        <f t="shared" si="2"/>
        <v>0</v>
      </c>
      <c r="I43" s="29">
        <f t="shared" si="3"/>
        <v>10491.63282642052</v>
      </c>
      <c r="J43" s="9">
        <f t="shared" si="23"/>
        <v>262745.2779656099</v>
      </c>
      <c r="K43" s="9">
        <f t="shared" si="4"/>
        <v>3654.348907705025</v>
      </c>
      <c r="L43" s="29">
        <f t="shared" si="5"/>
        <v>0</v>
      </c>
      <c r="M43" s="29">
        <f t="shared" si="6"/>
        <v>10491.63282642052</v>
      </c>
      <c r="N43" s="9">
        <f t="shared" si="24"/>
        <v>174121.2989563724</v>
      </c>
      <c r="O43" s="9">
        <f t="shared" si="7"/>
        <v>2421.7370663182132</v>
      </c>
      <c r="P43" s="29">
        <f t="shared" si="8"/>
        <v>0</v>
      </c>
      <c r="Q43" s="29">
        <f t="shared" si="9"/>
        <v>10491.63282642052</v>
      </c>
      <c r="R43" s="9">
        <f t="shared" si="25"/>
        <v>69520.36663405309</v>
      </c>
      <c r="S43" s="9">
        <f t="shared" si="10"/>
        <v>966.9124326019552</v>
      </c>
      <c r="T43" s="29">
        <f t="shared" si="11"/>
        <v>0</v>
      </c>
      <c r="U43" s="29">
        <f t="shared" si="12"/>
        <v>10491.63282642052</v>
      </c>
      <c r="V43" s="9">
        <f t="shared" si="26"/>
        <v>0</v>
      </c>
      <c r="W43" s="9">
        <f t="shared" si="13"/>
        <v>0</v>
      </c>
      <c r="X43" s="29">
        <f t="shared" si="14"/>
        <v>0</v>
      </c>
      <c r="Y43" s="29">
        <f t="shared" si="15"/>
        <v>0</v>
      </c>
      <c r="Z43" s="9">
        <f t="shared" si="27"/>
        <v>0</v>
      </c>
      <c r="AA43" s="9">
        <f t="shared" si="16"/>
        <v>0</v>
      </c>
      <c r="AB43" s="29">
        <f t="shared" si="17"/>
        <v>0</v>
      </c>
      <c r="AC43" s="29">
        <f t="shared" si="18"/>
        <v>0</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c r="A44" s="7" t="s">
        <v>59</v>
      </c>
      <c r="B44" s="9">
        <f t="shared" si="19"/>
        <v>396542.9197719161</v>
      </c>
      <c r="C44" s="9">
        <f t="shared" si="0"/>
        <v>5515.251109161067</v>
      </c>
      <c r="D44" s="29">
        <f t="shared" si="20"/>
        <v>0</v>
      </c>
      <c r="E44" s="29">
        <f t="shared" si="21"/>
        <v>10491.63282642052</v>
      </c>
      <c r="F44" s="9">
        <f t="shared" si="22"/>
        <v>332039.71146647393</v>
      </c>
      <c r="G44" s="9">
        <f t="shared" si="1"/>
        <v>4618.118986979543</v>
      </c>
      <c r="H44" s="29">
        <f t="shared" si="2"/>
        <v>0</v>
      </c>
      <c r="I44" s="29">
        <f t="shared" si="3"/>
        <v>10491.63282642052</v>
      </c>
      <c r="J44" s="9">
        <f t="shared" si="23"/>
        <v>255907.99404689443</v>
      </c>
      <c r="K44" s="9">
        <f t="shared" si="4"/>
        <v>3559.25368386889</v>
      </c>
      <c r="L44" s="29">
        <f t="shared" si="5"/>
        <v>0</v>
      </c>
      <c r="M44" s="29">
        <f t="shared" si="6"/>
        <v>10491.63282642052</v>
      </c>
      <c r="N44" s="9">
        <f t="shared" si="24"/>
        <v>166051.40319627008</v>
      </c>
      <c r="O44" s="9">
        <f t="shared" si="7"/>
        <v>2309.4982661214567</v>
      </c>
      <c r="P44" s="29">
        <f t="shared" si="8"/>
        <v>0</v>
      </c>
      <c r="Q44" s="29">
        <f t="shared" si="9"/>
        <v>10491.63282642052</v>
      </c>
      <c r="R44" s="9">
        <f t="shared" si="25"/>
        <v>59995.64624023453</v>
      </c>
      <c r="S44" s="9">
        <f t="shared" si="10"/>
        <v>834.4394464579286</v>
      </c>
      <c r="T44" s="29">
        <f t="shared" si="11"/>
        <v>0</v>
      </c>
      <c r="U44" s="29">
        <f t="shared" si="12"/>
        <v>10491.63282642052</v>
      </c>
      <c r="V44" s="9">
        <f t="shared" si="26"/>
        <v>0</v>
      </c>
      <c r="W44" s="9">
        <f t="shared" si="13"/>
        <v>0</v>
      </c>
      <c r="X44" s="29">
        <f t="shared" si="14"/>
        <v>0</v>
      </c>
      <c r="Y44" s="29">
        <f t="shared" si="15"/>
        <v>0</v>
      </c>
      <c r="Z44" s="9">
        <f t="shared" si="27"/>
        <v>0</v>
      </c>
      <c r="AA44" s="9">
        <f t="shared" si="16"/>
        <v>0</v>
      </c>
      <c r="AB44" s="29">
        <f t="shared" si="17"/>
        <v>0</v>
      </c>
      <c r="AC44" s="29">
        <f t="shared" si="18"/>
        <v>0</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c r="A45" s="7" t="s">
        <v>60</v>
      </c>
      <c r="B45" s="9">
        <f t="shared" si="19"/>
        <v>391566.53805465664</v>
      </c>
      <c r="C45" s="9">
        <f t="shared" si="0"/>
        <v>5446.0379334435165</v>
      </c>
      <c r="D45" s="29">
        <f t="shared" si="20"/>
        <v>0</v>
      </c>
      <c r="E45" s="29">
        <f t="shared" si="21"/>
        <v>10491.63282642052</v>
      </c>
      <c r="F45" s="9">
        <f t="shared" si="22"/>
        <v>326166.19762703293</v>
      </c>
      <c r="G45" s="9">
        <f t="shared" si="1"/>
        <v>4536.42819866265</v>
      </c>
      <c r="H45" s="29">
        <f t="shared" si="2"/>
        <v>0</v>
      </c>
      <c r="I45" s="29">
        <f t="shared" si="3"/>
        <v>10491.63282642052</v>
      </c>
      <c r="J45" s="9">
        <f t="shared" si="23"/>
        <v>248975.6149043428</v>
      </c>
      <c r="K45" s="9">
        <f t="shared" si="4"/>
        <v>3462.835843961235</v>
      </c>
      <c r="L45" s="29">
        <f t="shared" si="5"/>
        <v>0</v>
      </c>
      <c r="M45" s="29">
        <f t="shared" si="6"/>
        <v>10491.63282642052</v>
      </c>
      <c r="N45" s="9">
        <f t="shared" si="24"/>
        <v>157869.268635971</v>
      </c>
      <c r="O45" s="9">
        <f t="shared" si="7"/>
        <v>2195.6984112786304</v>
      </c>
      <c r="P45" s="29">
        <f t="shared" si="8"/>
        <v>0</v>
      </c>
      <c r="Q45" s="29">
        <f t="shared" si="9"/>
        <v>10491.63282642052</v>
      </c>
      <c r="R45" s="9">
        <f t="shared" si="25"/>
        <v>50338.45286027194</v>
      </c>
      <c r="S45" s="9">
        <f t="shared" si="10"/>
        <v>700.123981864949</v>
      </c>
      <c r="T45" s="29">
        <f t="shared" si="11"/>
        <v>0</v>
      </c>
      <c r="U45" s="29">
        <f t="shared" si="12"/>
        <v>10491.63282642052</v>
      </c>
      <c r="V45" s="9">
        <f t="shared" si="26"/>
        <v>0</v>
      </c>
      <c r="W45" s="9">
        <f t="shared" si="13"/>
        <v>0</v>
      </c>
      <c r="X45" s="29">
        <f t="shared" si="14"/>
        <v>0</v>
      </c>
      <c r="Y45" s="29">
        <f t="shared" si="15"/>
        <v>0</v>
      </c>
      <c r="Z45" s="9">
        <f t="shared" si="27"/>
        <v>0</v>
      </c>
      <c r="AA45" s="9">
        <f t="shared" si="16"/>
        <v>0</v>
      </c>
      <c r="AB45" s="29">
        <f t="shared" si="17"/>
        <v>0</v>
      </c>
      <c r="AC45" s="29">
        <f t="shared" si="18"/>
        <v>0</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c r="A46" s="7" t="s">
        <v>61</v>
      </c>
      <c r="B46" s="9">
        <f t="shared" si="19"/>
        <v>386520.94316167966</v>
      </c>
      <c r="C46" s="9">
        <f t="shared" si="0"/>
        <v>5375.862117807029</v>
      </c>
      <c r="D46" s="29">
        <f t="shared" si="20"/>
        <v>0</v>
      </c>
      <c r="E46" s="29">
        <f t="shared" si="21"/>
        <v>10491.63282642052</v>
      </c>
      <c r="F46" s="9">
        <f t="shared" si="22"/>
        <v>320210.99299927504</v>
      </c>
      <c r="G46" s="9">
        <f t="shared" si="1"/>
        <v>4453.601227631584</v>
      </c>
      <c r="H46" s="29">
        <f t="shared" si="2"/>
        <v>0</v>
      </c>
      <c r="I46" s="29">
        <f t="shared" si="3"/>
        <v>10491.63282642052</v>
      </c>
      <c r="J46" s="9">
        <f t="shared" si="23"/>
        <v>241946.8179218835</v>
      </c>
      <c r="K46" s="9">
        <f t="shared" si="4"/>
        <v>3365.0769925968634</v>
      </c>
      <c r="L46" s="29">
        <f t="shared" si="5"/>
        <v>0</v>
      </c>
      <c r="M46" s="29">
        <f t="shared" si="6"/>
        <v>10491.63282642052</v>
      </c>
      <c r="N46" s="9">
        <f t="shared" si="24"/>
        <v>149573.33422082913</v>
      </c>
      <c r="O46" s="9">
        <f t="shared" si="7"/>
        <v>2080.3157901213654</v>
      </c>
      <c r="P46" s="29">
        <f t="shared" si="8"/>
        <v>0</v>
      </c>
      <c r="Q46" s="29">
        <f t="shared" si="9"/>
        <v>10491.63282642052</v>
      </c>
      <c r="R46" s="9">
        <f t="shared" si="25"/>
        <v>40546.94401571636</v>
      </c>
      <c r="S46" s="9">
        <f t="shared" si="10"/>
        <v>563.9404130185884</v>
      </c>
      <c r="T46" s="29">
        <f t="shared" si="11"/>
        <v>0</v>
      </c>
      <c r="U46" s="29">
        <f t="shared" si="12"/>
        <v>10491.63282642052</v>
      </c>
      <c r="V46" s="9">
        <f t="shared" si="26"/>
        <v>0</v>
      </c>
      <c r="W46" s="9">
        <f t="shared" si="13"/>
        <v>0</v>
      </c>
      <c r="X46" s="29">
        <f t="shared" si="14"/>
        <v>0</v>
      </c>
      <c r="Y46" s="29">
        <f t="shared" si="15"/>
        <v>0</v>
      </c>
      <c r="Z46" s="9">
        <f t="shared" si="27"/>
        <v>0</v>
      </c>
      <c r="AA46" s="9">
        <f t="shared" si="16"/>
        <v>0</v>
      </c>
      <c r="AB46" s="29">
        <f t="shared" si="17"/>
        <v>0</v>
      </c>
      <c r="AC46" s="29">
        <f t="shared" si="18"/>
        <v>0</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c r="A47" s="7" t="s">
        <v>62</v>
      </c>
      <c r="B47" s="9">
        <f t="shared" si="19"/>
        <v>381405.17245306616</v>
      </c>
      <c r="C47" s="9">
        <f t="shared" si="0"/>
        <v>5304.710273534729</v>
      </c>
      <c r="D47" s="29">
        <f t="shared" si="20"/>
        <v>0</v>
      </c>
      <c r="E47" s="29">
        <f t="shared" si="21"/>
        <v>10491.63282642052</v>
      </c>
      <c r="F47" s="9">
        <f t="shared" si="22"/>
        <v>314172.9614004861</v>
      </c>
      <c r="G47" s="9">
        <f t="shared" si="1"/>
        <v>4369.622271478428</v>
      </c>
      <c r="H47" s="29">
        <f t="shared" si="2"/>
        <v>0</v>
      </c>
      <c r="I47" s="29">
        <f t="shared" si="3"/>
        <v>10491.63282642052</v>
      </c>
      <c r="J47" s="9">
        <f t="shared" si="23"/>
        <v>234820.26208805986</v>
      </c>
      <c r="K47" s="9">
        <f t="shared" si="4"/>
        <v>3265.9584785414327</v>
      </c>
      <c r="L47" s="29">
        <f t="shared" si="5"/>
        <v>0</v>
      </c>
      <c r="M47" s="29">
        <f t="shared" si="6"/>
        <v>10491.63282642052</v>
      </c>
      <c r="N47" s="9">
        <f t="shared" si="24"/>
        <v>141162.01718452998</v>
      </c>
      <c r="O47" s="9">
        <f t="shared" si="7"/>
        <v>1963.3283890081711</v>
      </c>
      <c r="P47" s="29">
        <f t="shared" si="8"/>
        <v>0</v>
      </c>
      <c r="Q47" s="29">
        <f t="shared" si="9"/>
        <v>10491.63282642052</v>
      </c>
      <c r="R47" s="9">
        <f t="shared" si="25"/>
        <v>30619.25160231443</v>
      </c>
      <c r="S47" s="9">
        <f t="shared" si="10"/>
        <v>425.8627577021899</v>
      </c>
      <c r="T47" s="29">
        <f t="shared" si="11"/>
        <v>0</v>
      </c>
      <c r="U47" s="29">
        <f t="shared" si="12"/>
        <v>10491.63282642052</v>
      </c>
      <c r="V47" s="9">
        <f t="shared" si="26"/>
        <v>0</v>
      </c>
      <c r="W47" s="9">
        <f t="shared" si="13"/>
        <v>0</v>
      </c>
      <c r="X47" s="29">
        <f t="shared" si="14"/>
        <v>0</v>
      </c>
      <c r="Y47" s="29">
        <f t="shared" si="15"/>
        <v>0</v>
      </c>
      <c r="Z47" s="9">
        <f t="shared" si="27"/>
        <v>0</v>
      </c>
      <c r="AA47" s="9">
        <f t="shared" si="16"/>
        <v>0</v>
      </c>
      <c r="AB47" s="29">
        <f t="shared" si="17"/>
        <v>0</v>
      </c>
      <c r="AC47" s="29">
        <f t="shared" si="18"/>
        <v>0</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
      <c r="A48" s="7" t="s">
        <v>63</v>
      </c>
      <c r="B48" s="9">
        <f t="shared" si="19"/>
        <v>376218.2499001804</v>
      </c>
      <c r="C48" s="9">
        <f t="shared" si="0"/>
        <v>5232.56882569501</v>
      </c>
      <c r="D48" s="29">
        <f t="shared" si="20"/>
        <v>0</v>
      </c>
      <c r="E48" s="29">
        <f t="shared" si="21"/>
        <v>10491.63282642052</v>
      </c>
      <c r="F48" s="9">
        <f t="shared" si="22"/>
        <v>308050.95084554405</v>
      </c>
      <c r="G48" s="9">
        <f t="shared" si="1"/>
        <v>4284.475308010109</v>
      </c>
      <c r="H48" s="29">
        <f t="shared" si="2"/>
        <v>0</v>
      </c>
      <c r="I48" s="29">
        <f t="shared" si="3"/>
        <v>10491.63282642052</v>
      </c>
      <c r="J48" s="9">
        <f t="shared" si="23"/>
        <v>227594.58774018078</v>
      </c>
      <c r="K48" s="9">
        <f t="shared" si="4"/>
        <v>3165.4613911530146</v>
      </c>
      <c r="L48" s="29">
        <f t="shared" si="5"/>
        <v>0</v>
      </c>
      <c r="M48" s="29">
        <f t="shared" si="6"/>
        <v>10491.63282642052</v>
      </c>
      <c r="N48" s="9">
        <f t="shared" si="24"/>
        <v>132633.71274711762</v>
      </c>
      <c r="O48" s="9">
        <f t="shared" si="7"/>
        <v>1844.7138881244944</v>
      </c>
      <c r="P48" s="29">
        <f t="shared" si="8"/>
        <v>0</v>
      </c>
      <c r="Q48" s="29">
        <f t="shared" si="9"/>
        <v>10491.63282642052</v>
      </c>
      <c r="R48" s="9">
        <f t="shared" si="25"/>
        <v>20553.481533596103</v>
      </c>
      <c r="S48" s="9">
        <f t="shared" si="10"/>
        <v>285.8646723297658</v>
      </c>
      <c r="T48" s="29">
        <f t="shared" si="11"/>
        <v>0</v>
      </c>
      <c r="U48" s="29">
        <f t="shared" si="12"/>
        <v>20839.346205925867</v>
      </c>
      <c r="V48" s="9">
        <f t="shared" si="26"/>
        <v>0</v>
      </c>
      <c r="W48" s="9">
        <f t="shared" si="13"/>
        <v>0</v>
      </c>
      <c r="X48" s="29">
        <f t="shared" si="14"/>
        <v>0</v>
      </c>
      <c r="Y48" s="29">
        <f t="shared" si="15"/>
        <v>0</v>
      </c>
      <c r="Z48" s="9">
        <f t="shared" si="27"/>
        <v>0</v>
      </c>
      <c r="AA48" s="9">
        <f t="shared" si="16"/>
        <v>0</v>
      </c>
      <c r="AB48" s="29">
        <f t="shared" si="17"/>
        <v>0</v>
      </c>
      <c r="AC48" s="29">
        <f t="shared" si="18"/>
        <v>0</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5.75" thickBot="1">
      <c r="A49" s="30" t="s">
        <v>24</v>
      </c>
      <c r="B49" s="11"/>
      <c r="C49" s="12">
        <f>SUM(C37:C48)</f>
        <v>67278.18865674728</v>
      </c>
      <c r="D49" s="31">
        <f>SUM(D37:D48)</f>
        <v>33750</v>
      </c>
      <c r="E49" s="31">
        <f>SUM(E37:E48)</f>
        <v>155069.00275729236</v>
      </c>
      <c r="F49" s="11"/>
      <c r="G49" s="12">
        <f>SUM(G37:G48)</f>
        <v>56784.201344725094</v>
      </c>
      <c r="H49" s="31">
        <f>SUM(H37:H48)</f>
        <v>11650</v>
      </c>
      <c r="I49" s="31">
        <f>SUM(I37:I48)</f>
        <v>137549.59391704627</v>
      </c>
      <c r="J49" s="11"/>
      <c r="K49" s="12">
        <f>SUM(K37:K48)</f>
        <v>44324.21689482586</v>
      </c>
      <c r="L49" s="31">
        <f>SUM(L37:L48)</f>
        <v>11650</v>
      </c>
      <c r="M49" s="31">
        <f>SUM(M37:M48)</f>
        <v>137549.59391704627</v>
      </c>
      <c r="N49" s="11"/>
      <c r="O49" s="12">
        <f>SUM(O37:O48)</f>
        <v>29617.971420954604</v>
      </c>
      <c r="P49" s="31">
        <f>SUM(P37:P48)</f>
        <v>11650</v>
      </c>
      <c r="Q49" s="31">
        <f>SUM(Q37:Q48)</f>
        <v>137549.59391704627</v>
      </c>
      <c r="R49" s="11"/>
      <c r="S49" s="12">
        <f>SUM(S37:S48)</f>
        <v>12260.513487729986</v>
      </c>
      <c r="T49" s="31">
        <f>SUM(T37:T48)</f>
        <v>11650</v>
      </c>
      <c r="U49" s="31">
        <f>SUM(U37:U48)</f>
        <v>147897.30729655162</v>
      </c>
      <c r="V49" s="11"/>
      <c r="W49" s="12">
        <f>SUM(W37:W48)</f>
        <v>0</v>
      </c>
      <c r="X49" s="31">
        <f>SUM(X37:X48)</f>
        <v>0</v>
      </c>
      <c r="Y49" s="31">
        <f>SUM(Y37:Y48)</f>
        <v>0</v>
      </c>
      <c r="Z49" s="11"/>
      <c r="AA49" s="12">
        <f>SUM(AA37:AA48)</f>
        <v>0</v>
      </c>
      <c r="AB49" s="31">
        <f>SUM(AB37:AB48)</f>
        <v>0</v>
      </c>
      <c r="AC49" s="31">
        <f>SUM(AC37:AC48)</f>
        <v>0</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12.75" customHeight="1" hidden="1" thickBot="1">
      <c r="A50" s="146" t="s">
        <v>23</v>
      </c>
      <c r="B50" s="91" t="s">
        <v>32</v>
      </c>
      <c r="C50" s="92"/>
      <c r="D50" s="93"/>
      <c r="E50" s="49"/>
      <c r="F50" s="91" t="s">
        <v>33</v>
      </c>
      <c r="G50" s="92"/>
      <c r="H50" s="92"/>
      <c r="I50" s="93"/>
      <c r="J50" s="91" t="s">
        <v>34</v>
      </c>
      <c r="K50" s="92"/>
      <c r="L50" s="92"/>
      <c r="M50" s="93"/>
      <c r="N50" s="91" t="s">
        <v>35</v>
      </c>
      <c r="O50" s="92"/>
      <c r="P50" s="92"/>
      <c r="Q50" s="93"/>
      <c r="R50" s="91" t="s">
        <v>36</v>
      </c>
      <c r="S50" s="92"/>
      <c r="T50" s="92"/>
      <c r="U50" s="93"/>
      <c r="V50" s="91" t="s">
        <v>37</v>
      </c>
      <c r="W50" s="92"/>
      <c r="X50" s="92"/>
      <c r="Y50" s="93"/>
      <c r="Z50" s="91" t="s">
        <v>38</v>
      </c>
      <c r="AA50" s="92"/>
      <c r="AB50" s="92"/>
      <c r="AC50" s="93"/>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75.75" hidden="1" thickBot="1">
      <c r="A51" s="147"/>
      <c r="B51" s="6" t="s">
        <v>46</v>
      </c>
      <c r="C51" s="6" t="s">
        <v>47</v>
      </c>
      <c r="D51" s="6" t="s">
        <v>90</v>
      </c>
      <c r="E51" s="6" t="s">
        <v>48</v>
      </c>
      <c r="F51" s="6" t="s">
        <v>46</v>
      </c>
      <c r="G51" s="6" t="s">
        <v>47</v>
      </c>
      <c r="H51" s="6" t="s">
        <v>90</v>
      </c>
      <c r="I51" s="6" t="s">
        <v>48</v>
      </c>
      <c r="J51" s="6" t="s">
        <v>46</v>
      </c>
      <c r="K51" s="6" t="s">
        <v>47</v>
      </c>
      <c r="L51" s="6" t="s">
        <v>90</v>
      </c>
      <c r="M51" s="6" t="s">
        <v>48</v>
      </c>
      <c r="N51" s="6" t="s">
        <v>46</v>
      </c>
      <c r="O51" s="6" t="s">
        <v>47</v>
      </c>
      <c r="P51" s="6" t="s">
        <v>90</v>
      </c>
      <c r="Q51" s="6" t="s">
        <v>48</v>
      </c>
      <c r="R51" s="6" t="s">
        <v>46</v>
      </c>
      <c r="S51" s="6" t="s">
        <v>47</v>
      </c>
      <c r="T51" s="6" t="s">
        <v>90</v>
      </c>
      <c r="U51" s="6" t="s">
        <v>48</v>
      </c>
      <c r="V51" s="6" t="s">
        <v>46</v>
      </c>
      <c r="W51" s="6" t="s">
        <v>47</v>
      </c>
      <c r="X51" s="6" t="s">
        <v>90</v>
      </c>
      <c r="Y51" s="6" t="s">
        <v>48</v>
      </c>
      <c r="Z51" s="6" t="s">
        <v>46</v>
      </c>
      <c r="AA51" s="6" t="s">
        <v>47</v>
      </c>
      <c r="AB51" s="6" t="s">
        <v>90</v>
      </c>
      <c r="AC51" s="6" t="s">
        <v>48</v>
      </c>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hidden="1">
      <c r="A52" s="7" t="s">
        <v>20</v>
      </c>
      <c r="B52" s="9">
        <f>IF(data2=1,IF((Z48-sumproplat2)&gt;1,Z48-sumproplat2,0),IF(Z48-(sumproplat2-AA48-AB48)&gt;0,Z48-(AC48-AA48-AB48),0))</f>
        <v>0</v>
      </c>
      <c r="C52" s="9">
        <f aca="true" t="shared" si="28" ref="C52:C63">IF(data2=1,B52*(PROC2/36500)*30.42,B52*(PROC2/36000)*30)</f>
        <v>0</v>
      </c>
      <c r="D52" s="29">
        <f aca="true" t="shared" si="29" ref="D52:D63">IF(AND($A52="1 міс.",B52&gt;0),$J$26*$J$6+$J$27*B52,0)+IF(B52-IF(data2=1,IF(C52&gt;0.001,C52+sumproplat2,0),IF(B52&gt;sumproplat2*2,sumproplat2,B52+C52))&lt;0,$J$29,0)</f>
        <v>0</v>
      </c>
      <c r="E52" s="29">
        <f aca="true" t="shared" si="30" ref="E52:E63">IF(data2=1,IF(C52&gt;0.001,C52+D52+sumproplat2,0),IF(B52&gt;sumproplat2*2,sumproplat2+D52,B52+C52+D52))</f>
        <v>0</v>
      </c>
      <c r="F52" s="9">
        <f>IF(data2=1,IF((B63-sumproplat2)&gt;1,B63-sumproplat2,0),IF(B63-(sumproplat2-C63-D63)&gt;0,B63-(E63-C63-D63),0))</f>
        <v>0</v>
      </c>
      <c r="G52" s="9">
        <f aca="true" t="shared" si="31" ref="G52:G63">IF(data2=1,F52*(PROC2/36500)*30.42,F52*(PROC2/36000)*30)</f>
        <v>0</v>
      </c>
      <c r="H52" s="29">
        <f aca="true" t="shared" si="32" ref="H52:H63">IF(AND($A52="1 міс.",F52&gt;0),$J$26*$J$6+$J$27*F52,0)+IF(F52-IF(data2=1,IF(G52&gt;0.001,G52+sumproplat2,0),IF(F52&gt;sumproplat2*2,sumproplat2,F52+G52))&lt;0,$J$29,0)</f>
        <v>0</v>
      </c>
      <c r="I52" s="29">
        <f aca="true" t="shared" si="33" ref="I52:I63">IF(data2=1,IF(G52&gt;0.001,G52+H52+sumproplat2,0),IF(F52&gt;sumproplat2*2,sumproplat2+H52,F52+G52+H52))</f>
        <v>0</v>
      </c>
      <c r="J52" s="9">
        <f>IF(data2=1,IF((F63-sumproplat2)&gt;1,F63-sumproplat2,0),IF(F63-(sumproplat2-G63-H63)&gt;0,F63-(I63-G63-H63),0))</f>
        <v>0</v>
      </c>
      <c r="K52" s="9">
        <f aca="true" t="shared" si="34" ref="K52:K63">IF(data2=1,J52*(PROC2/36500)*30.42,J52*(PROC2/36000)*30)</f>
        <v>0</v>
      </c>
      <c r="L52" s="29">
        <f aca="true" t="shared" si="35" ref="L52:L63">IF(AND($A52="1 міс.",J52&gt;0),$J$26*$J$6+$J$27*J52,0)+IF(J52-IF(data2=1,IF(K52&gt;0.001,K52+sumproplat2,0),IF(J52&gt;sumproplat2*2,sumproplat2,J52+K52))&lt;0,$J$29,0)</f>
        <v>0</v>
      </c>
      <c r="M52" s="29">
        <f aca="true" t="shared" si="36" ref="M52:M63">IF(data2=1,IF(K52&gt;0.001,K52+L52+sumproplat2,0),IF(J52&gt;sumproplat2*2,sumproplat2+L52,J52+K52+L52))</f>
        <v>0</v>
      </c>
      <c r="N52" s="9">
        <f>IF(data2=1,IF((J63-sumproplat2)&gt;1,J63-sumproplat2,0),IF(J63-(sumproplat2-K63-L63)&gt;0,J63-(M63-K63-L63),0))</f>
        <v>0</v>
      </c>
      <c r="O52" s="9">
        <f aca="true" t="shared" si="37" ref="O52:O63">IF(data2=1,N52*(PROC2/36500)*30.42,N52*(PROC2/36000)*30)</f>
        <v>0</v>
      </c>
      <c r="P52" s="29">
        <f aca="true" t="shared" si="38" ref="P52:P63">IF(AND($A52="1 міс.",N52&gt;0),$J$26*$J$6+$J$27*N52,0)+IF(N52-IF(data2=1,IF(O52&gt;0.001,O52+sumproplat2,0),IF(N52&gt;sumproplat2*2,sumproplat2,N52+O52))&lt;0,$J$29,0)</f>
        <v>0</v>
      </c>
      <c r="Q52" s="29">
        <f aca="true" t="shared" si="39" ref="Q52:Q63">IF(data2=1,IF(O52&gt;0.001,O52+P52+sumproplat2,0),IF(N52&gt;sumproplat2*2,sumproplat2+P52,N52+O52+P52))</f>
        <v>0</v>
      </c>
      <c r="R52" s="9">
        <f>IF(data2=1,IF((N63-sumproplat2)&gt;1,N63-sumproplat2,0),IF(N63-(sumproplat2-O63-P63)&gt;0,N63-(Q63-O63-P63),0))</f>
        <v>0</v>
      </c>
      <c r="S52" s="9">
        <f aca="true" t="shared" si="40" ref="S52:S63">IF(data2=1,R52*(PROC2/36500)*30.42,R52*(PROC2/36000)*30)</f>
        <v>0</v>
      </c>
      <c r="T52" s="29">
        <f aca="true" t="shared" si="41" ref="T52:T63">IF(AND($A52="1 міс.",R52&gt;0),$J$26*$J$6+$J$27*R52,0)+IF(R52-IF(data2=1,IF(S52&gt;0.001,S52+sumproplat2,0),IF(R52&gt;sumproplat2*2,sumproplat2,R52+S52))&lt;0,$J$29,0)</f>
        <v>0</v>
      </c>
      <c r="U52" s="29">
        <f aca="true" t="shared" si="42" ref="U52:U63">IF(data2=1,IF(S52&gt;0.001,S52+T52+sumproplat2,0),IF(R52&gt;sumproplat2*2,sumproplat2+T52,R52+S52+T52))</f>
        <v>0</v>
      </c>
      <c r="V52" s="9">
        <f>IF(data2=1,IF((R63-sumproplat2)&gt;1,R63-sumproplat2,0),IF(R63-(sumproplat2-S63-T63)&gt;0,R63-(U63-S63-T63),0))</f>
        <v>0</v>
      </c>
      <c r="W52" s="9">
        <f aca="true" t="shared" si="43" ref="W52:W63">IF(data2=1,V52*(PROC2/36500)*30.42,V52*(PROC2/36000)*30)</f>
        <v>0</v>
      </c>
      <c r="X52" s="29">
        <f aca="true" t="shared" si="44" ref="X52:X63">IF(AND($A52="1 міс.",V52&gt;0),$J$26*$J$6+$J$27*V52,0)+IF(V52-IF(data2=1,IF(W52&gt;0.001,W52+sumproplat2,0),IF(V52&gt;sumproplat2*2,sumproplat2,V52+W52))&lt;0,$J$29,0)</f>
        <v>0</v>
      </c>
      <c r="Y52" s="29">
        <f aca="true" t="shared" si="45" ref="Y52:Y63">IF(data2=1,IF(W52&gt;0.001,W52+X52+sumproplat2,0),IF(V52&gt;sumproplat2*2,sumproplat2+X52,V52+W52+X52))</f>
        <v>0</v>
      </c>
      <c r="Z52" s="9">
        <f>IF(data2=1,IF((V63-sumproplat2)&gt;1,V63-sumproplat2,0),IF(V63-(sumproplat2-W63-X63)&gt;0,V63-(Y63-W63-X63),0))</f>
        <v>0</v>
      </c>
      <c r="AA52" s="9">
        <f aca="true" t="shared" si="46" ref="AA52:AA63">IF(data2=1,Z52*(PROC2/36500)*30.42,Z52*(PROC2/36000)*30)</f>
        <v>0</v>
      </c>
      <c r="AB52" s="29">
        <f aca="true" t="shared" si="47" ref="AB52:AB63">IF(AND($A52="1 міс.",Z52&gt;0),$J$26*$J$6+$J$27*Z52,0)+IF(Z52-IF(data2=1,IF(AA52&gt;0.001,AA52+sumproplat2,0),IF(Z52&gt;sumproplat2*2,sumproplat2,Z52+AA52))&lt;0,$J$29,0)</f>
        <v>0</v>
      </c>
      <c r="AC52" s="29">
        <f aca="true" t="shared" si="48" ref="AC52:AC63">IF(data2=1,IF(AA52&gt;0.001,AA52+AB52+sumproplat2,0),IF(Z52&gt;sumproplat2*2,sumproplat2+AB52,Z52+AA52+AB52))</f>
        <v>0</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 hidden="1">
      <c r="A53" s="7" t="s">
        <v>21</v>
      </c>
      <c r="B53" s="9">
        <f aca="true" t="shared" si="49" ref="B53:B63">IF(data2=1,IF((B52-sumproplat2)&gt;1,B52-sumproplat2,0),IF(B52-(sumproplat2-C52-D52)&gt;0,B52-(E52-C52-D52),0))</f>
        <v>0</v>
      </c>
      <c r="C53" s="9">
        <f t="shared" si="28"/>
        <v>0</v>
      </c>
      <c r="D53" s="29">
        <f t="shared" si="29"/>
        <v>0</v>
      </c>
      <c r="E53" s="29">
        <f t="shared" si="30"/>
        <v>0</v>
      </c>
      <c r="F53" s="9">
        <f aca="true" t="shared" si="50" ref="F53:F63">IF(data2=1,IF((F52-sumproplat2)&gt;1,F52-sumproplat2,0),IF(F52-(sumproplat2-G52-H52)&gt;0,F52-(I52-G52-H52),0))</f>
        <v>0</v>
      </c>
      <c r="G53" s="9">
        <f t="shared" si="31"/>
        <v>0</v>
      </c>
      <c r="H53" s="29">
        <f t="shared" si="32"/>
        <v>0</v>
      </c>
      <c r="I53" s="29">
        <f t="shared" si="33"/>
        <v>0</v>
      </c>
      <c r="J53" s="9">
        <f aca="true" t="shared" si="51" ref="J53:J63">IF(data2=1,IF((J52-sumproplat2)&gt;1,J52-sumproplat2,0),IF(J52-(sumproplat2-K52-L52)&gt;0,J52-(M52-K52-L52),0))</f>
        <v>0</v>
      </c>
      <c r="K53" s="9">
        <f t="shared" si="34"/>
        <v>0</v>
      </c>
      <c r="L53" s="29">
        <f t="shared" si="35"/>
        <v>0</v>
      </c>
      <c r="M53" s="29">
        <f t="shared" si="36"/>
        <v>0</v>
      </c>
      <c r="N53" s="9">
        <f aca="true" t="shared" si="52" ref="N53:N63">IF(data2=1,IF((N52-sumproplat2)&gt;1,N52-sumproplat2,0),IF(N52-(sumproplat2-O52-P52)&gt;0,N52-(Q52-O52-P52),0))</f>
        <v>0</v>
      </c>
      <c r="O53" s="9">
        <f t="shared" si="37"/>
        <v>0</v>
      </c>
      <c r="P53" s="29">
        <f t="shared" si="38"/>
        <v>0</v>
      </c>
      <c r="Q53" s="29">
        <f t="shared" si="39"/>
        <v>0</v>
      </c>
      <c r="R53" s="9">
        <f aca="true" t="shared" si="53" ref="R53:R63">IF(data2=1,IF((R52-sumproplat2)&gt;1,R52-sumproplat2,0),IF(R52-(sumproplat2-S52-T52)&gt;0,R52-(U52-S52-T52),0))</f>
        <v>0</v>
      </c>
      <c r="S53" s="9">
        <f t="shared" si="40"/>
        <v>0</v>
      </c>
      <c r="T53" s="29">
        <f t="shared" si="41"/>
        <v>0</v>
      </c>
      <c r="U53" s="29">
        <f t="shared" si="42"/>
        <v>0</v>
      </c>
      <c r="V53" s="9">
        <f aca="true" t="shared" si="54" ref="V53:V63">IF(data2=1,IF((V52-sumproplat2)&gt;1,V52-sumproplat2,0),IF(V52-(sumproplat2-W52-X52)&gt;0,V52-(Y52-W52-X52),0))</f>
        <v>0</v>
      </c>
      <c r="W53" s="9">
        <f t="shared" si="43"/>
        <v>0</v>
      </c>
      <c r="X53" s="29">
        <f t="shared" si="44"/>
        <v>0</v>
      </c>
      <c r="Y53" s="29">
        <f t="shared" si="45"/>
        <v>0</v>
      </c>
      <c r="Z53" s="9">
        <f aca="true" t="shared" si="55" ref="Z53:Z63">IF(data2=1,IF((Z52-sumproplat2)&gt;1,Z52-sumproplat2,0),IF(Z52-(sumproplat2-AA52-AB52)&gt;0,Z52-(AC52-AA52-AB52),0))</f>
        <v>0</v>
      </c>
      <c r="AA53" s="9">
        <f t="shared" si="46"/>
        <v>0</v>
      </c>
      <c r="AB53" s="29">
        <f t="shared" si="47"/>
        <v>0</v>
      </c>
      <c r="AC53" s="29">
        <f t="shared" si="48"/>
        <v>0</v>
      </c>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5" hidden="1">
      <c r="A54" s="7" t="s">
        <v>22</v>
      </c>
      <c r="B54" s="9">
        <f t="shared" si="49"/>
        <v>0</v>
      </c>
      <c r="C54" s="9">
        <f t="shared" si="28"/>
        <v>0</v>
      </c>
      <c r="D54" s="29">
        <f t="shared" si="29"/>
        <v>0</v>
      </c>
      <c r="E54" s="29">
        <f t="shared" si="30"/>
        <v>0</v>
      </c>
      <c r="F54" s="9">
        <f t="shared" si="50"/>
        <v>0</v>
      </c>
      <c r="G54" s="9">
        <f t="shared" si="31"/>
        <v>0</v>
      </c>
      <c r="H54" s="29">
        <f t="shared" si="32"/>
        <v>0</v>
      </c>
      <c r="I54" s="29">
        <f t="shared" si="33"/>
        <v>0</v>
      </c>
      <c r="J54" s="9">
        <f t="shared" si="51"/>
        <v>0</v>
      </c>
      <c r="K54" s="9">
        <f t="shared" si="34"/>
        <v>0</v>
      </c>
      <c r="L54" s="29">
        <f t="shared" si="35"/>
        <v>0</v>
      </c>
      <c r="M54" s="29">
        <f t="shared" si="36"/>
        <v>0</v>
      </c>
      <c r="N54" s="9">
        <f t="shared" si="52"/>
        <v>0</v>
      </c>
      <c r="O54" s="9">
        <f t="shared" si="37"/>
        <v>0</v>
      </c>
      <c r="P54" s="29">
        <f t="shared" si="38"/>
        <v>0</v>
      </c>
      <c r="Q54" s="29">
        <f t="shared" si="39"/>
        <v>0</v>
      </c>
      <c r="R54" s="9">
        <f t="shared" si="53"/>
        <v>0</v>
      </c>
      <c r="S54" s="9">
        <f t="shared" si="40"/>
        <v>0</v>
      </c>
      <c r="T54" s="29">
        <f t="shared" si="41"/>
        <v>0</v>
      </c>
      <c r="U54" s="29">
        <f t="shared" si="42"/>
        <v>0</v>
      </c>
      <c r="V54" s="9">
        <f t="shared" si="54"/>
        <v>0</v>
      </c>
      <c r="W54" s="9">
        <f t="shared" si="43"/>
        <v>0</v>
      </c>
      <c r="X54" s="29">
        <f t="shared" si="44"/>
        <v>0</v>
      </c>
      <c r="Y54" s="29">
        <f t="shared" si="45"/>
        <v>0</v>
      </c>
      <c r="Z54" s="9">
        <f t="shared" si="55"/>
        <v>0</v>
      </c>
      <c r="AA54" s="9">
        <f t="shared" si="46"/>
        <v>0</v>
      </c>
      <c r="AB54" s="29">
        <f t="shared" si="47"/>
        <v>0</v>
      </c>
      <c r="AC54" s="29">
        <f t="shared" si="48"/>
        <v>0</v>
      </c>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 hidden="1">
      <c r="A55" s="7" t="s">
        <v>55</v>
      </c>
      <c r="B55" s="9">
        <f t="shared" si="49"/>
        <v>0</v>
      </c>
      <c r="C55" s="9">
        <f t="shared" si="28"/>
        <v>0</v>
      </c>
      <c r="D55" s="29">
        <f t="shared" si="29"/>
        <v>0</v>
      </c>
      <c r="E55" s="29">
        <f t="shared" si="30"/>
        <v>0</v>
      </c>
      <c r="F55" s="9">
        <f t="shared" si="50"/>
        <v>0</v>
      </c>
      <c r="G55" s="9">
        <f t="shared" si="31"/>
        <v>0</v>
      </c>
      <c r="H55" s="29">
        <f t="shared" si="32"/>
        <v>0</v>
      </c>
      <c r="I55" s="29">
        <f t="shared" si="33"/>
        <v>0</v>
      </c>
      <c r="J55" s="9">
        <f t="shared" si="51"/>
        <v>0</v>
      </c>
      <c r="K55" s="9">
        <f t="shared" si="34"/>
        <v>0</v>
      </c>
      <c r="L55" s="29">
        <f t="shared" si="35"/>
        <v>0</v>
      </c>
      <c r="M55" s="29">
        <f t="shared" si="36"/>
        <v>0</v>
      </c>
      <c r="N55" s="9">
        <f t="shared" si="52"/>
        <v>0</v>
      </c>
      <c r="O55" s="9">
        <f t="shared" si="37"/>
        <v>0</v>
      </c>
      <c r="P55" s="29">
        <f t="shared" si="38"/>
        <v>0</v>
      </c>
      <c r="Q55" s="29">
        <f t="shared" si="39"/>
        <v>0</v>
      </c>
      <c r="R55" s="9">
        <f t="shared" si="53"/>
        <v>0</v>
      </c>
      <c r="S55" s="9">
        <f t="shared" si="40"/>
        <v>0</v>
      </c>
      <c r="T55" s="29">
        <f t="shared" si="41"/>
        <v>0</v>
      </c>
      <c r="U55" s="29">
        <f t="shared" si="42"/>
        <v>0</v>
      </c>
      <c r="V55" s="9">
        <f t="shared" si="54"/>
        <v>0</v>
      </c>
      <c r="W55" s="9">
        <f t="shared" si="43"/>
        <v>0</v>
      </c>
      <c r="X55" s="29">
        <f t="shared" si="44"/>
        <v>0</v>
      </c>
      <c r="Y55" s="29">
        <f t="shared" si="45"/>
        <v>0</v>
      </c>
      <c r="Z55" s="9">
        <f t="shared" si="55"/>
        <v>0</v>
      </c>
      <c r="AA55" s="9">
        <f t="shared" si="46"/>
        <v>0</v>
      </c>
      <c r="AB55" s="29">
        <f t="shared" si="47"/>
        <v>0</v>
      </c>
      <c r="AC55" s="29">
        <f t="shared" si="48"/>
        <v>0</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hidden="1">
      <c r="A56" s="7" t="s">
        <v>56</v>
      </c>
      <c r="B56" s="9">
        <f t="shared" si="49"/>
        <v>0</v>
      </c>
      <c r="C56" s="9">
        <f t="shared" si="28"/>
        <v>0</v>
      </c>
      <c r="D56" s="29">
        <f t="shared" si="29"/>
        <v>0</v>
      </c>
      <c r="E56" s="29">
        <f t="shared" si="30"/>
        <v>0</v>
      </c>
      <c r="F56" s="9">
        <f t="shared" si="50"/>
        <v>0</v>
      </c>
      <c r="G56" s="9">
        <f t="shared" si="31"/>
        <v>0</v>
      </c>
      <c r="H56" s="29">
        <f t="shared" si="32"/>
        <v>0</v>
      </c>
      <c r="I56" s="29">
        <f t="shared" si="33"/>
        <v>0</v>
      </c>
      <c r="J56" s="9">
        <f t="shared" si="51"/>
        <v>0</v>
      </c>
      <c r="K56" s="9">
        <f t="shared" si="34"/>
        <v>0</v>
      </c>
      <c r="L56" s="29">
        <f t="shared" si="35"/>
        <v>0</v>
      </c>
      <c r="M56" s="29">
        <f t="shared" si="36"/>
        <v>0</v>
      </c>
      <c r="N56" s="9">
        <f t="shared" si="52"/>
        <v>0</v>
      </c>
      <c r="O56" s="9">
        <f t="shared" si="37"/>
        <v>0</v>
      </c>
      <c r="P56" s="29">
        <f t="shared" si="38"/>
        <v>0</v>
      </c>
      <c r="Q56" s="29">
        <f t="shared" si="39"/>
        <v>0</v>
      </c>
      <c r="R56" s="9">
        <f t="shared" si="53"/>
        <v>0</v>
      </c>
      <c r="S56" s="9">
        <f t="shared" si="40"/>
        <v>0</v>
      </c>
      <c r="T56" s="29">
        <f t="shared" si="41"/>
        <v>0</v>
      </c>
      <c r="U56" s="29">
        <f t="shared" si="42"/>
        <v>0</v>
      </c>
      <c r="V56" s="9">
        <f t="shared" si="54"/>
        <v>0</v>
      </c>
      <c r="W56" s="9">
        <f t="shared" si="43"/>
        <v>0</v>
      </c>
      <c r="X56" s="29">
        <f t="shared" si="44"/>
        <v>0</v>
      </c>
      <c r="Y56" s="29">
        <f t="shared" si="45"/>
        <v>0</v>
      </c>
      <c r="Z56" s="9">
        <f t="shared" si="55"/>
        <v>0</v>
      </c>
      <c r="AA56" s="9">
        <f t="shared" si="46"/>
        <v>0</v>
      </c>
      <c r="AB56" s="29">
        <f t="shared" si="47"/>
        <v>0</v>
      </c>
      <c r="AC56" s="29">
        <f t="shared" si="48"/>
        <v>0</v>
      </c>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hidden="1">
      <c r="A57" s="7" t="s">
        <v>57</v>
      </c>
      <c r="B57" s="9">
        <f t="shared" si="49"/>
        <v>0</v>
      </c>
      <c r="C57" s="9">
        <f t="shared" si="28"/>
        <v>0</v>
      </c>
      <c r="D57" s="29">
        <f t="shared" si="29"/>
        <v>0</v>
      </c>
      <c r="E57" s="29">
        <f t="shared" si="30"/>
        <v>0</v>
      </c>
      <c r="F57" s="9">
        <f t="shared" si="50"/>
        <v>0</v>
      </c>
      <c r="G57" s="9">
        <f t="shared" si="31"/>
        <v>0</v>
      </c>
      <c r="H57" s="29">
        <f t="shared" si="32"/>
        <v>0</v>
      </c>
      <c r="I57" s="29">
        <f t="shared" si="33"/>
        <v>0</v>
      </c>
      <c r="J57" s="9">
        <f t="shared" si="51"/>
        <v>0</v>
      </c>
      <c r="K57" s="9">
        <f t="shared" si="34"/>
        <v>0</v>
      </c>
      <c r="L57" s="29">
        <f t="shared" si="35"/>
        <v>0</v>
      </c>
      <c r="M57" s="29">
        <f t="shared" si="36"/>
        <v>0</v>
      </c>
      <c r="N57" s="9">
        <f t="shared" si="52"/>
        <v>0</v>
      </c>
      <c r="O57" s="9">
        <f t="shared" si="37"/>
        <v>0</v>
      </c>
      <c r="P57" s="29">
        <f t="shared" si="38"/>
        <v>0</v>
      </c>
      <c r="Q57" s="29">
        <f t="shared" si="39"/>
        <v>0</v>
      </c>
      <c r="R57" s="9">
        <f t="shared" si="53"/>
        <v>0</v>
      </c>
      <c r="S57" s="9">
        <f t="shared" si="40"/>
        <v>0</v>
      </c>
      <c r="T57" s="29">
        <f t="shared" si="41"/>
        <v>0</v>
      </c>
      <c r="U57" s="29">
        <f t="shared" si="42"/>
        <v>0</v>
      </c>
      <c r="V57" s="9">
        <f t="shared" si="54"/>
        <v>0</v>
      </c>
      <c r="W57" s="9">
        <f t="shared" si="43"/>
        <v>0</v>
      </c>
      <c r="X57" s="29">
        <f t="shared" si="44"/>
        <v>0</v>
      </c>
      <c r="Y57" s="29">
        <f t="shared" si="45"/>
        <v>0</v>
      </c>
      <c r="Z57" s="9">
        <f t="shared" si="55"/>
        <v>0</v>
      </c>
      <c r="AA57" s="9">
        <f t="shared" si="46"/>
        <v>0</v>
      </c>
      <c r="AB57" s="29">
        <f t="shared" si="47"/>
        <v>0</v>
      </c>
      <c r="AC57" s="29">
        <f t="shared" si="48"/>
        <v>0</v>
      </c>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hidden="1">
      <c r="A58" s="7" t="s">
        <v>58</v>
      </c>
      <c r="B58" s="9">
        <f t="shared" si="49"/>
        <v>0</v>
      </c>
      <c r="C58" s="9">
        <f t="shared" si="28"/>
        <v>0</v>
      </c>
      <c r="D58" s="29">
        <f t="shared" si="29"/>
        <v>0</v>
      </c>
      <c r="E58" s="29">
        <f t="shared" si="30"/>
        <v>0</v>
      </c>
      <c r="F58" s="9">
        <f t="shared" si="50"/>
        <v>0</v>
      </c>
      <c r="G58" s="9">
        <f t="shared" si="31"/>
        <v>0</v>
      </c>
      <c r="H58" s="29">
        <f t="shared" si="32"/>
        <v>0</v>
      </c>
      <c r="I58" s="29">
        <f t="shared" si="33"/>
        <v>0</v>
      </c>
      <c r="J58" s="9">
        <f t="shared" si="51"/>
        <v>0</v>
      </c>
      <c r="K58" s="9">
        <f t="shared" si="34"/>
        <v>0</v>
      </c>
      <c r="L58" s="29">
        <f t="shared" si="35"/>
        <v>0</v>
      </c>
      <c r="M58" s="29">
        <f t="shared" si="36"/>
        <v>0</v>
      </c>
      <c r="N58" s="9">
        <f t="shared" si="52"/>
        <v>0</v>
      </c>
      <c r="O58" s="9">
        <f t="shared" si="37"/>
        <v>0</v>
      </c>
      <c r="P58" s="29">
        <f t="shared" si="38"/>
        <v>0</v>
      </c>
      <c r="Q58" s="29">
        <f t="shared" si="39"/>
        <v>0</v>
      </c>
      <c r="R58" s="9">
        <f t="shared" si="53"/>
        <v>0</v>
      </c>
      <c r="S58" s="9">
        <f t="shared" si="40"/>
        <v>0</v>
      </c>
      <c r="T58" s="29">
        <f t="shared" si="41"/>
        <v>0</v>
      </c>
      <c r="U58" s="29">
        <f t="shared" si="42"/>
        <v>0</v>
      </c>
      <c r="V58" s="9">
        <f t="shared" si="54"/>
        <v>0</v>
      </c>
      <c r="W58" s="9">
        <f t="shared" si="43"/>
        <v>0</v>
      </c>
      <c r="X58" s="29">
        <f t="shared" si="44"/>
        <v>0</v>
      </c>
      <c r="Y58" s="29">
        <f t="shared" si="45"/>
        <v>0</v>
      </c>
      <c r="Z58" s="9">
        <f t="shared" si="55"/>
        <v>0</v>
      </c>
      <c r="AA58" s="9">
        <f t="shared" si="46"/>
        <v>0</v>
      </c>
      <c r="AB58" s="29">
        <f t="shared" si="47"/>
        <v>0</v>
      </c>
      <c r="AC58" s="29">
        <f t="shared" si="48"/>
        <v>0</v>
      </c>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hidden="1">
      <c r="A59" s="7" t="s">
        <v>59</v>
      </c>
      <c r="B59" s="9">
        <f t="shared" si="49"/>
        <v>0</v>
      </c>
      <c r="C59" s="9">
        <f t="shared" si="28"/>
        <v>0</v>
      </c>
      <c r="D59" s="29">
        <f t="shared" si="29"/>
        <v>0</v>
      </c>
      <c r="E59" s="29">
        <f t="shared" si="30"/>
        <v>0</v>
      </c>
      <c r="F59" s="9">
        <f t="shared" si="50"/>
        <v>0</v>
      </c>
      <c r="G59" s="9">
        <f t="shared" si="31"/>
        <v>0</v>
      </c>
      <c r="H59" s="29">
        <f t="shared" si="32"/>
        <v>0</v>
      </c>
      <c r="I59" s="29">
        <f t="shared" si="33"/>
        <v>0</v>
      </c>
      <c r="J59" s="9">
        <f t="shared" si="51"/>
        <v>0</v>
      </c>
      <c r="K59" s="9">
        <f t="shared" si="34"/>
        <v>0</v>
      </c>
      <c r="L59" s="29">
        <f t="shared" si="35"/>
        <v>0</v>
      </c>
      <c r="M59" s="29">
        <f t="shared" si="36"/>
        <v>0</v>
      </c>
      <c r="N59" s="9">
        <f t="shared" si="52"/>
        <v>0</v>
      </c>
      <c r="O59" s="9">
        <f t="shared" si="37"/>
        <v>0</v>
      </c>
      <c r="P59" s="29">
        <f t="shared" si="38"/>
        <v>0</v>
      </c>
      <c r="Q59" s="29">
        <f t="shared" si="39"/>
        <v>0</v>
      </c>
      <c r="R59" s="9">
        <f t="shared" si="53"/>
        <v>0</v>
      </c>
      <c r="S59" s="9">
        <f t="shared" si="40"/>
        <v>0</v>
      </c>
      <c r="T59" s="29">
        <f t="shared" si="41"/>
        <v>0</v>
      </c>
      <c r="U59" s="29">
        <f t="shared" si="42"/>
        <v>0</v>
      </c>
      <c r="V59" s="9">
        <f t="shared" si="54"/>
        <v>0</v>
      </c>
      <c r="W59" s="9">
        <f t="shared" si="43"/>
        <v>0</v>
      </c>
      <c r="X59" s="29">
        <f t="shared" si="44"/>
        <v>0</v>
      </c>
      <c r="Y59" s="29">
        <f t="shared" si="45"/>
        <v>0</v>
      </c>
      <c r="Z59" s="9">
        <f t="shared" si="55"/>
        <v>0</v>
      </c>
      <c r="AA59" s="9">
        <f t="shared" si="46"/>
        <v>0</v>
      </c>
      <c r="AB59" s="29">
        <f t="shared" si="47"/>
        <v>0</v>
      </c>
      <c r="AC59" s="29">
        <f t="shared" si="48"/>
        <v>0</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hidden="1">
      <c r="A60" s="7" t="s">
        <v>60</v>
      </c>
      <c r="B60" s="9">
        <f t="shared" si="49"/>
        <v>0</v>
      </c>
      <c r="C60" s="9">
        <f t="shared" si="28"/>
        <v>0</v>
      </c>
      <c r="D60" s="29">
        <f t="shared" si="29"/>
        <v>0</v>
      </c>
      <c r="E60" s="29">
        <f t="shared" si="30"/>
        <v>0</v>
      </c>
      <c r="F60" s="9">
        <f t="shared" si="50"/>
        <v>0</v>
      </c>
      <c r="G60" s="9">
        <f t="shared" si="31"/>
        <v>0</v>
      </c>
      <c r="H60" s="29">
        <f t="shared" si="32"/>
        <v>0</v>
      </c>
      <c r="I60" s="29">
        <f t="shared" si="33"/>
        <v>0</v>
      </c>
      <c r="J60" s="9">
        <f t="shared" si="51"/>
        <v>0</v>
      </c>
      <c r="K60" s="9">
        <f t="shared" si="34"/>
        <v>0</v>
      </c>
      <c r="L60" s="29">
        <f t="shared" si="35"/>
        <v>0</v>
      </c>
      <c r="M60" s="29">
        <f t="shared" si="36"/>
        <v>0</v>
      </c>
      <c r="N60" s="9">
        <f t="shared" si="52"/>
        <v>0</v>
      </c>
      <c r="O60" s="9">
        <f t="shared" si="37"/>
        <v>0</v>
      </c>
      <c r="P60" s="29">
        <f t="shared" si="38"/>
        <v>0</v>
      </c>
      <c r="Q60" s="29">
        <f t="shared" si="39"/>
        <v>0</v>
      </c>
      <c r="R60" s="9">
        <f t="shared" si="53"/>
        <v>0</v>
      </c>
      <c r="S60" s="9">
        <f t="shared" si="40"/>
        <v>0</v>
      </c>
      <c r="T60" s="29">
        <f t="shared" si="41"/>
        <v>0</v>
      </c>
      <c r="U60" s="29">
        <f t="shared" si="42"/>
        <v>0</v>
      </c>
      <c r="V60" s="9">
        <f t="shared" si="54"/>
        <v>0</v>
      </c>
      <c r="W60" s="9">
        <f t="shared" si="43"/>
        <v>0</v>
      </c>
      <c r="X60" s="29">
        <f t="shared" si="44"/>
        <v>0</v>
      </c>
      <c r="Y60" s="29">
        <f t="shared" si="45"/>
        <v>0</v>
      </c>
      <c r="Z60" s="9">
        <f t="shared" si="55"/>
        <v>0</v>
      </c>
      <c r="AA60" s="9">
        <f t="shared" si="46"/>
        <v>0</v>
      </c>
      <c r="AB60" s="29">
        <f t="shared" si="47"/>
        <v>0</v>
      </c>
      <c r="AC60" s="29">
        <f t="shared" si="48"/>
        <v>0</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hidden="1">
      <c r="A61" s="7" t="s">
        <v>61</v>
      </c>
      <c r="B61" s="9">
        <f t="shared" si="49"/>
        <v>0</v>
      </c>
      <c r="C61" s="9">
        <f t="shared" si="28"/>
        <v>0</v>
      </c>
      <c r="D61" s="29">
        <f t="shared" si="29"/>
        <v>0</v>
      </c>
      <c r="E61" s="29">
        <f t="shared" si="30"/>
        <v>0</v>
      </c>
      <c r="F61" s="9">
        <f t="shared" si="50"/>
        <v>0</v>
      </c>
      <c r="G61" s="9">
        <f t="shared" si="31"/>
        <v>0</v>
      </c>
      <c r="H61" s="29">
        <f t="shared" si="32"/>
        <v>0</v>
      </c>
      <c r="I61" s="29">
        <f t="shared" si="33"/>
        <v>0</v>
      </c>
      <c r="J61" s="9">
        <f t="shared" si="51"/>
        <v>0</v>
      </c>
      <c r="K61" s="9">
        <f t="shared" si="34"/>
        <v>0</v>
      </c>
      <c r="L61" s="29">
        <f t="shared" si="35"/>
        <v>0</v>
      </c>
      <c r="M61" s="29">
        <f t="shared" si="36"/>
        <v>0</v>
      </c>
      <c r="N61" s="9">
        <f t="shared" si="52"/>
        <v>0</v>
      </c>
      <c r="O61" s="9">
        <f t="shared" si="37"/>
        <v>0</v>
      </c>
      <c r="P61" s="29">
        <f t="shared" si="38"/>
        <v>0</v>
      </c>
      <c r="Q61" s="29">
        <f t="shared" si="39"/>
        <v>0</v>
      </c>
      <c r="R61" s="9">
        <f t="shared" si="53"/>
        <v>0</v>
      </c>
      <c r="S61" s="9">
        <f t="shared" si="40"/>
        <v>0</v>
      </c>
      <c r="T61" s="29">
        <f t="shared" si="41"/>
        <v>0</v>
      </c>
      <c r="U61" s="29">
        <f t="shared" si="42"/>
        <v>0</v>
      </c>
      <c r="V61" s="9">
        <f t="shared" si="54"/>
        <v>0</v>
      </c>
      <c r="W61" s="9">
        <f t="shared" si="43"/>
        <v>0</v>
      </c>
      <c r="X61" s="29">
        <f t="shared" si="44"/>
        <v>0</v>
      </c>
      <c r="Y61" s="29">
        <f t="shared" si="45"/>
        <v>0</v>
      </c>
      <c r="Z61" s="9">
        <f t="shared" si="55"/>
        <v>0</v>
      </c>
      <c r="AA61" s="9">
        <f t="shared" si="46"/>
        <v>0</v>
      </c>
      <c r="AB61" s="29">
        <f t="shared" si="47"/>
        <v>0</v>
      </c>
      <c r="AC61" s="29">
        <f t="shared" si="48"/>
        <v>0</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hidden="1">
      <c r="A62" s="7" t="s">
        <v>62</v>
      </c>
      <c r="B62" s="9">
        <f t="shared" si="49"/>
        <v>0</v>
      </c>
      <c r="C62" s="9">
        <f t="shared" si="28"/>
        <v>0</v>
      </c>
      <c r="D62" s="29">
        <f t="shared" si="29"/>
        <v>0</v>
      </c>
      <c r="E62" s="29">
        <f t="shared" si="30"/>
        <v>0</v>
      </c>
      <c r="F62" s="9">
        <f t="shared" si="50"/>
        <v>0</v>
      </c>
      <c r="G62" s="9">
        <f t="shared" si="31"/>
        <v>0</v>
      </c>
      <c r="H62" s="29">
        <f t="shared" si="32"/>
        <v>0</v>
      </c>
      <c r="I62" s="29">
        <f t="shared" si="33"/>
        <v>0</v>
      </c>
      <c r="J62" s="9">
        <f t="shared" si="51"/>
        <v>0</v>
      </c>
      <c r="K62" s="9">
        <f t="shared" si="34"/>
        <v>0</v>
      </c>
      <c r="L62" s="29">
        <f t="shared" si="35"/>
        <v>0</v>
      </c>
      <c r="M62" s="29">
        <f t="shared" si="36"/>
        <v>0</v>
      </c>
      <c r="N62" s="9">
        <f t="shared" si="52"/>
        <v>0</v>
      </c>
      <c r="O62" s="9">
        <f t="shared" si="37"/>
        <v>0</v>
      </c>
      <c r="P62" s="29">
        <f t="shared" si="38"/>
        <v>0</v>
      </c>
      <c r="Q62" s="29">
        <f t="shared" si="39"/>
        <v>0</v>
      </c>
      <c r="R62" s="9">
        <f t="shared" si="53"/>
        <v>0</v>
      </c>
      <c r="S62" s="9">
        <f t="shared" si="40"/>
        <v>0</v>
      </c>
      <c r="T62" s="29">
        <f t="shared" si="41"/>
        <v>0</v>
      </c>
      <c r="U62" s="29">
        <f t="shared" si="42"/>
        <v>0</v>
      </c>
      <c r="V62" s="9">
        <f t="shared" si="54"/>
        <v>0</v>
      </c>
      <c r="W62" s="9">
        <f t="shared" si="43"/>
        <v>0</v>
      </c>
      <c r="X62" s="29">
        <f t="shared" si="44"/>
        <v>0</v>
      </c>
      <c r="Y62" s="29">
        <f t="shared" si="45"/>
        <v>0</v>
      </c>
      <c r="Z62" s="9">
        <f t="shared" si="55"/>
        <v>0</v>
      </c>
      <c r="AA62" s="9">
        <f t="shared" si="46"/>
        <v>0</v>
      </c>
      <c r="AB62" s="29">
        <f t="shared" si="47"/>
        <v>0</v>
      </c>
      <c r="AC62" s="29">
        <f t="shared" si="48"/>
        <v>0</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 hidden="1">
      <c r="A63" s="7" t="s">
        <v>63</v>
      </c>
      <c r="B63" s="9">
        <f t="shared" si="49"/>
        <v>0</v>
      </c>
      <c r="C63" s="9">
        <f t="shared" si="28"/>
        <v>0</v>
      </c>
      <c r="D63" s="29">
        <f t="shared" si="29"/>
        <v>0</v>
      </c>
      <c r="E63" s="29">
        <f t="shared" si="30"/>
        <v>0</v>
      </c>
      <c r="F63" s="9">
        <f t="shared" si="50"/>
        <v>0</v>
      </c>
      <c r="G63" s="9">
        <f t="shared" si="31"/>
        <v>0</v>
      </c>
      <c r="H63" s="29">
        <f t="shared" si="32"/>
        <v>0</v>
      </c>
      <c r="I63" s="29">
        <f t="shared" si="33"/>
        <v>0</v>
      </c>
      <c r="J63" s="9">
        <f t="shared" si="51"/>
        <v>0</v>
      </c>
      <c r="K63" s="9">
        <f t="shared" si="34"/>
        <v>0</v>
      </c>
      <c r="L63" s="29">
        <f t="shared" si="35"/>
        <v>0</v>
      </c>
      <c r="M63" s="29">
        <f t="shared" si="36"/>
        <v>0</v>
      </c>
      <c r="N63" s="9">
        <f t="shared" si="52"/>
        <v>0</v>
      </c>
      <c r="O63" s="9">
        <f t="shared" si="37"/>
        <v>0</v>
      </c>
      <c r="P63" s="29">
        <f t="shared" si="38"/>
        <v>0</v>
      </c>
      <c r="Q63" s="29">
        <f t="shared" si="39"/>
        <v>0</v>
      </c>
      <c r="R63" s="9">
        <f t="shared" si="53"/>
        <v>0</v>
      </c>
      <c r="S63" s="9">
        <f t="shared" si="40"/>
        <v>0</v>
      </c>
      <c r="T63" s="29">
        <f t="shared" si="41"/>
        <v>0</v>
      </c>
      <c r="U63" s="29">
        <f t="shared" si="42"/>
        <v>0</v>
      </c>
      <c r="V63" s="9">
        <f t="shared" si="54"/>
        <v>0</v>
      </c>
      <c r="W63" s="9">
        <f t="shared" si="43"/>
        <v>0</v>
      </c>
      <c r="X63" s="29">
        <f t="shared" si="44"/>
        <v>0</v>
      </c>
      <c r="Y63" s="29">
        <f t="shared" si="45"/>
        <v>0</v>
      </c>
      <c r="Z63" s="9">
        <f t="shared" si="55"/>
        <v>0</v>
      </c>
      <c r="AA63" s="9">
        <f t="shared" si="46"/>
        <v>0</v>
      </c>
      <c r="AB63" s="29">
        <f t="shared" si="47"/>
        <v>0</v>
      </c>
      <c r="AC63" s="29">
        <f t="shared" si="48"/>
        <v>0</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5.75" hidden="1" thickBot="1">
      <c r="A64" s="30" t="s">
        <v>24</v>
      </c>
      <c r="B64" s="11"/>
      <c r="C64" s="12">
        <f>SUM(C52:C63)</f>
        <v>0</v>
      </c>
      <c r="D64" s="31">
        <f>SUM(D52:D63)</f>
        <v>0</v>
      </c>
      <c r="E64" s="31">
        <f>SUM(E52:E63)</f>
        <v>0</v>
      </c>
      <c r="F64" s="11"/>
      <c r="G64" s="12">
        <f>SUM(G52:G63)</f>
        <v>0</v>
      </c>
      <c r="H64" s="31">
        <f>SUM(H52:H63)</f>
        <v>0</v>
      </c>
      <c r="I64" s="31">
        <f>SUM(I52:I63)</f>
        <v>0</v>
      </c>
      <c r="J64" s="11"/>
      <c r="K64" s="12">
        <f>SUM(K52:K63)</f>
        <v>0</v>
      </c>
      <c r="L64" s="31">
        <f>SUM(L52:L63)</f>
        <v>0</v>
      </c>
      <c r="M64" s="31">
        <f>SUM(M52:M63)</f>
        <v>0</v>
      </c>
      <c r="N64" s="11"/>
      <c r="O64" s="12">
        <f>SUM(O52:O63)</f>
        <v>0</v>
      </c>
      <c r="P64" s="31">
        <f>SUM(P52:P63)</f>
        <v>0</v>
      </c>
      <c r="Q64" s="31">
        <f>SUM(Q52:Q63)</f>
        <v>0</v>
      </c>
      <c r="R64" s="11"/>
      <c r="S64" s="12">
        <f>SUM(S52:S63)</f>
        <v>0</v>
      </c>
      <c r="T64" s="31">
        <f>SUM(T52:T63)</f>
        <v>0</v>
      </c>
      <c r="U64" s="31">
        <f>SUM(U52:U63)</f>
        <v>0</v>
      </c>
      <c r="V64" s="11"/>
      <c r="W64" s="12">
        <f>SUM(W52:W63)</f>
        <v>0</v>
      </c>
      <c r="X64" s="31">
        <f>SUM(X52:X63)</f>
        <v>0</v>
      </c>
      <c r="Y64" s="31">
        <f>SUM(Y52:Y63)</f>
        <v>0</v>
      </c>
      <c r="Z64" s="11"/>
      <c r="AA64" s="12">
        <f>SUM(AA52:AA63)</f>
        <v>0</v>
      </c>
      <c r="AB64" s="31">
        <f>SUM(AB52:AB63)</f>
        <v>0</v>
      </c>
      <c r="AC64" s="31">
        <f>SUM(AC52:AC63)</f>
        <v>0</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12.75" customHeight="1" hidden="1" thickBot="1">
      <c r="A65" s="146" t="s">
        <v>23</v>
      </c>
      <c r="B65" s="91" t="s">
        <v>39</v>
      </c>
      <c r="C65" s="92"/>
      <c r="D65" s="92"/>
      <c r="E65" s="93"/>
      <c r="F65" s="91" t="s">
        <v>40</v>
      </c>
      <c r="G65" s="92"/>
      <c r="H65" s="93"/>
      <c r="I65" s="49"/>
      <c r="J65" s="91" t="s">
        <v>41</v>
      </c>
      <c r="K65" s="92"/>
      <c r="L65" s="92"/>
      <c r="M65" s="93"/>
      <c r="N65" s="91" t="s">
        <v>42</v>
      </c>
      <c r="O65" s="92"/>
      <c r="P65" s="92"/>
      <c r="Q65" s="93"/>
      <c r="R65" s="91" t="s">
        <v>43</v>
      </c>
      <c r="S65" s="92"/>
      <c r="T65" s="92"/>
      <c r="U65" s="93"/>
      <c r="V65" s="91" t="s">
        <v>44</v>
      </c>
      <c r="W65" s="92"/>
      <c r="X65" s="92"/>
      <c r="Y65" s="93"/>
      <c r="Z65" s="91" t="s">
        <v>45</v>
      </c>
      <c r="AA65" s="92"/>
      <c r="AB65" s="92"/>
      <c r="AC65" s="93"/>
      <c r="AD65" s="13"/>
      <c r="AE65" s="13"/>
      <c r="AF65" s="13"/>
      <c r="AG65" s="13"/>
      <c r="AH65" s="13"/>
      <c r="AI65" s="13"/>
      <c r="AJ65" s="13"/>
      <c r="AK65" s="13"/>
      <c r="AL65" s="13"/>
      <c r="AM65" s="13"/>
      <c r="AN65" s="13"/>
      <c r="AO65" s="13"/>
      <c r="AP65" s="13"/>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75.75" hidden="1" thickBot="1">
      <c r="A66" s="147"/>
      <c r="B66" s="6" t="s">
        <v>46</v>
      </c>
      <c r="C66" s="6" t="s">
        <v>47</v>
      </c>
      <c r="D66" s="6" t="s">
        <v>90</v>
      </c>
      <c r="E66" s="6" t="s">
        <v>48</v>
      </c>
      <c r="F66" s="6" t="s">
        <v>46</v>
      </c>
      <c r="G66" s="6" t="s">
        <v>47</v>
      </c>
      <c r="H66" s="6" t="s">
        <v>90</v>
      </c>
      <c r="I66" s="6" t="s">
        <v>48</v>
      </c>
      <c r="J66" s="6" t="s">
        <v>46</v>
      </c>
      <c r="K66" s="6" t="s">
        <v>47</v>
      </c>
      <c r="L66" s="6" t="s">
        <v>90</v>
      </c>
      <c r="M66" s="6" t="s">
        <v>48</v>
      </c>
      <c r="N66" s="6" t="s">
        <v>46</v>
      </c>
      <c r="O66" s="6" t="s">
        <v>47</v>
      </c>
      <c r="P66" s="6" t="s">
        <v>90</v>
      </c>
      <c r="Q66" s="6" t="s">
        <v>48</v>
      </c>
      <c r="R66" s="6" t="s">
        <v>46</v>
      </c>
      <c r="S66" s="6" t="s">
        <v>47</v>
      </c>
      <c r="T66" s="6" t="s">
        <v>90</v>
      </c>
      <c r="U66" s="6" t="s">
        <v>48</v>
      </c>
      <c r="V66" s="6" t="s">
        <v>46</v>
      </c>
      <c r="W66" s="6" t="s">
        <v>47</v>
      </c>
      <c r="X66" s="6" t="s">
        <v>90</v>
      </c>
      <c r="Y66" s="6" t="s">
        <v>48</v>
      </c>
      <c r="Z66" s="6" t="s">
        <v>46</v>
      </c>
      <c r="AA66" s="6" t="s">
        <v>47</v>
      </c>
      <c r="AB66" s="6" t="s">
        <v>90</v>
      </c>
      <c r="AC66" s="6" t="s">
        <v>48</v>
      </c>
      <c r="AD66" s="13"/>
      <c r="AE66" s="13"/>
      <c r="AF66" s="13"/>
      <c r="AG66" s="13"/>
      <c r="AH66" s="13"/>
      <c r="AI66" s="13"/>
      <c r="AJ66" s="13"/>
      <c r="AK66" s="13"/>
      <c r="AL66" s="13"/>
      <c r="AM66" s="13"/>
      <c r="AN66" s="13"/>
      <c r="AO66" s="13"/>
      <c r="AP66" s="13"/>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hidden="1">
      <c r="A67" s="7" t="s">
        <v>20</v>
      </c>
      <c r="B67" s="9">
        <f>IF(data2=1,IF((Z63-sumproplat2)&gt;1,Z63-sumproplat2,0),IF(Z63-(sumproplat2-AA63-AB63)&gt;0,Z63-(AC63-AA63-AB63),0))</f>
        <v>0</v>
      </c>
      <c r="C67" s="9">
        <f aca="true" t="shared" si="56" ref="C67:C78">IF(data2=1,B67*(PROC2/36500)*30.42,B67*(PROC2/36000)*30)</f>
        <v>0</v>
      </c>
      <c r="D67" s="29">
        <f aca="true" t="shared" si="57" ref="D67:D78">IF(AND($A67="1 міс.",B67&gt;0),$J$26*$J$6+$J$27*B67,0)+IF(B67-IF(data2=1,IF(C67&gt;0.001,C67+sumproplat2,0),IF(B67&gt;sumproplat2*2,sumproplat2,B67+C67))&lt;0,$J$29,0)</f>
        <v>0</v>
      </c>
      <c r="E67" s="29">
        <f aca="true" t="shared" si="58" ref="E67:E78">IF(data2=1,IF(C67&gt;0.001,C67+D67+sumproplat2,0),IF(B67&gt;sumproplat2*2,sumproplat2+D67,B67+C67+D67))</f>
        <v>0</v>
      </c>
      <c r="F67" s="9">
        <f>IF(data2=1,IF((B78-sumproplat2)&gt;1,B78-sumproplat2,0),IF(B78-(sumproplat2-C78-D78)&gt;0,B78-(E78-C78-D78),0))</f>
        <v>0</v>
      </c>
      <c r="G67" s="9">
        <f aca="true" t="shared" si="59" ref="G67:G78">IF(data2=1,F67*(PROC2/36500)*30.42,F67*(PROC2/36000)*30)</f>
        <v>0</v>
      </c>
      <c r="H67" s="29">
        <f aca="true" t="shared" si="60" ref="H67:H78">IF(AND($A67="1 міс.",F67&gt;0),$J$26*$J$6+$J$27*F67,0)+IF(F67-IF(data2=1,IF(G67&gt;0.001,G67+sumproplat2,0),IF(F67&gt;sumproplat2*2,sumproplat2,F67+G67))&lt;0,$J$29,0)</f>
        <v>0</v>
      </c>
      <c r="I67" s="29">
        <f aca="true" t="shared" si="61" ref="I67:I78">IF(data2=1,IF(G67&gt;0.001,G67+H67+sumproplat2,0),IF(F67&gt;sumproplat2*2,sumproplat2+H67,F67+G67+H67))</f>
        <v>0</v>
      </c>
      <c r="J67" s="9">
        <f>IF(data2=1,IF((F78-sumproplat2)&gt;1,F78-sumproplat2,0),IF(F78-(sumproplat2-G78-H78)&gt;0,F78-(I78-G78-H78),0))</f>
        <v>0</v>
      </c>
      <c r="K67" s="9">
        <f aca="true" t="shared" si="62" ref="K67:K78">IF(data2=1,J67*(PROC2/36500)*30.42,J67*(PROC2/36000)*30)</f>
        <v>0</v>
      </c>
      <c r="L67" s="29">
        <f aca="true" t="shared" si="63" ref="L67:L78">IF(AND($A67="1 міс.",J67&gt;0),$J$26*$J$6+$J$27*J67,0)+IF(J67-IF(data2=1,IF(K67&gt;0.001,K67+sumproplat2,0),IF(J67&gt;sumproplat2*2,sumproplat2,J67+K67))&lt;0,$J$29,0)</f>
        <v>0</v>
      </c>
      <c r="M67" s="29">
        <f aca="true" t="shared" si="64" ref="M67:M78">IF(data2=1,IF(K67&gt;0.001,K67+L67+sumproplat2,0),IF(J67&gt;sumproplat2*2,sumproplat2+L67,J67+K67+L67))</f>
        <v>0</v>
      </c>
      <c r="N67" s="9">
        <f>IF(data2=1,IF((J78-sumproplat2)&gt;1,J78-sumproplat2,0),IF(J78-(sumproplat2-K78-L78)&gt;0,J78-(M78-K78-L78),0))</f>
        <v>0</v>
      </c>
      <c r="O67" s="9">
        <f aca="true" t="shared" si="65" ref="O67:O78">IF(data2=1,N67*(PROC2/36500)*30.42,N67*(PROC2/36000)*30)</f>
        <v>0</v>
      </c>
      <c r="P67" s="29">
        <f aca="true" t="shared" si="66" ref="P67:P78">IF(AND($A67="1 міс.",N67&gt;0),$J$26*$J$6+$J$27*N67,0)+IF(N67-IF(data2=1,IF(O67&gt;0.001,O67+sumproplat2,0),IF(N67&gt;sumproplat2*2,sumproplat2,N67+O67))&lt;0,$J$29,0)</f>
        <v>0</v>
      </c>
      <c r="Q67" s="29">
        <f aca="true" t="shared" si="67" ref="Q67:Q78">IF(data2=1,IF(O67&gt;0.001,O67+P67+sumproplat2,0),IF(N67&gt;sumproplat2*2,sumproplat2+P67,N67+O67+P67))</f>
        <v>0</v>
      </c>
      <c r="R67" s="9">
        <f>IF(data2=1,IF((N78-sumproplat2)&gt;1,N78-sumproplat2,0),IF(N78-(sumproplat2-O78-P78)&gt;0,N78-(Q78-O78-P78),0))</f>
        <v>0</v>
      </c>
      <c r="S67" s="9">
        <f aca="true" t="shared" si="68" ref="S67:S78">IF(data2=1,R67*(PROC2/36500)*30.42,R67*(PROC2/36000)*30)</f>
        <v>0</v>
      </c>
      <c r="T67" s="29">
        <f aca="true" t="shared" si="69" ref="T67:T78">IF(AND($A67="1 міс.",R67&gt;0),$J$26*$J$6+$J$27*R67,0)+IF(R67-IF(data2=1,IF(S67&gt;0.001,S67+sumproplat2,0),IF(R67&gt;sumproplat2*2,sumproplat2,R67+S67))&lt;0,$J$29,0)</f>
        <v>0</v>
      </c>
      <c r="U67" s="29">
        <f aca="true" t="shared" si="70" ref="U67:U78">IF(data2=1,IF(S67&gt;0.001,S67+T67+sumproplat2,0),IF(R67&gt;sumproplat2*2,sumproplat2+T67,R67+S67+T67))</f>
        <v>0</v>
      </c>
      <c r="V67" s="9">
        <f>IF(data2=1,IF((R78-sumproplat2)&gt;1,R78-sumproplat2,0),IF(R78-(sumproplat2-S78-T78)&gt;0,R78-(U78-S78-T78),0))</f>
        <v>0</v>
      </c>
      <c r="W67" s="9">
        <f aca="true" t="shared" si="71" ref="W67:W78">IF(data2=1,V67*(PROC2/36500)*30.42,V67*(PROC2/36000)*30)</f>
        <v>0</v>
      </c>
      <c r="X67" s="29">
        <f aca="true" t="shared" si="72" ref="X67:X78">IF(AND($A67="1 міс.",V67&gt;0),$J$26*$J$6+$J$27*V67,0)+IF(V67-IF(data2=1,IF(W67&gt;0.001,W67+sumproplat2,0),IF(V67&gt;sumproplat2*2,sumproplat2,V67+W67))&lt;0,$J$29,0)</f>
        <v>0</v>
      </c>
      <c r="Y67" s="29">
        <f aca="true" t="shared" si="73" ref="Y67:Y78">IF(data2=1,IF(W67&gt;0.001,W67+X67+sumproplat2,0),IF(V67&gt;sumproplat2*2,sumproplat2+X67,V67+W67+X67))</f>
        <v>0</v>
      </c>
      <c r="Z67" s="9">
        <f>IF(data2=1,IF((V78-sumproplat2)&gt;1,V78-sumproplat2,0),IF(V78-(sumproplat2-W78-X78)&gt;0,V78-(Y78-W78-X78),0))</f>
        <v>0</v>
      </c>
      <c r="AA67" s="9">
        <f aca="true" t="shared" si="74" ref="AA67:AA78">IF(data2=1,Z67*(PROC2/36500)*30.42,Z67*(PROC2/36000)*30)</f>
        <v>0</v>
      </c>
      <c r="AB67" s="29">
        <f aca="true" t="shared" si="75" ref="AB67:AB78">IF(AND($A67="1 міс.",Z67&gt;0),$J$26*$J$6+$J$27*Z67,0)+IF(Z67-IF(data2=1,IF(AA67&gt;0.001,AA67+sumproplat2,0),IF(Z67&gt;sumproplat2*2,sumproplat2,Z67+AA67))&lt;0,$J$29,0)</f>
        <v>0</v>
      </c>
      <c r="AC67" s="29">
        <f aca="true" t="shared" si="76" ref="AC67:AC78">IF(data2=1,IF(AA67&gt;0.001,AA67+AB67+sumproplat2,0),IF(Z67&gt;sumproplat2*2,sumproplat2+AB67,Z67+AA67+AB67))</f>
        <v>0</v>
      </c>
      <c r="AD67" s="13"/>
      <c r="AE67" s="13"/>
      <c r="AF67" s="13"/>
      <c r="AG67" s="13"/>
      <c r="AH67" s="13"/>
      <c r="AI67" s="13"/>
      <c r="AJ67" s="13"/>
      <c r="AK67" s="13"/>
      <c r="AL67" s="13"/>
      <c r="AM67" s="13"/>
      <c r="AN67" s="13"/>
      <c r="AO67" s="13"/>
      <c r="AP67" s="13"/>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 hidden="1">
      <c r="A68" s="7" t="s">
        <v>21</v>
      </c>
      <c r="B68" s="9">
        <f aca="true" t="shared" si="77" ref="B68:B78">IF(data2=1,IF((B67-sumproplat2)&gt;1,B67-sumproplat2,0),IF(B67-(sumproplat2-C67-D67)&gt;0,B67-(E67-C67-D67),0))</f>
        <v>0</v>
      </c>
      <c r="C68" s="9">
        <f t="shared" si="56"/>
        <v>0</v>
      </c>
      <c r="D68" s="29">
        <f t="shared" si="57"/>
        <v>0</v>
      </c>
      <c r="E68" s="29">
        <f t="shared" si="58"/>
        <v>0</v>
      </c>
      <c r="F68" s="9">
        <f aca="true" t="shared" si="78" ref="F68:F78">IF(data2=1,IF((F67-sumproplat2)&gt;1,F67-sumproplat2,0),IF(F67-(sumproplat2-G67-H67)&gt;0,F67-(I67-G67-H67),0))</f>
        <v>0</v>
      </c>
      <c r="G68" s="9">
        <f t="shared" si="59"/>
        <v>0</v>
      </c>
      <c r="H68" s="29">
        <f t="shared" si="60"/>
        <v>0</v>
      </c>
      <c r="I68" s="29">
        <f t="shared" si="61"/>
        <v>0</v>
      </c>
      <c r="J68" s="9">
        <f aca="true" t="shared" si="79" ref="J68:J78">IF(data2=1,IF((J67-sumproplat2)&gt;1,J67-sumproplat2,0),IF(J67-(sumproplat2-K67-L67)&gt;0,J67-(M67-K67-L67),0))</f>
        <v>0</v>
      </c>
      <c r="K68" s="9">
        <f t="shared" si="62"/>
        <v>0</v>
      </c>
      <c r="L68" s="29">
        <f t="shared" si="63"/>
        <v>0</v>
      </c>
      <c r="M68" s="29">
        <f t="shared" si="64"/>
        <v>0</v>
      </c>
      <c r="N68" s="9">
        <f aca="true" t="shared" si="80" ref="N68:N78">IF(data2=1,IF((N67-sumproplat2)&gt;1,N67-sumproplat2,0),IF(N67-(sumproplat2-O67-P67)&gt;0,N67-(Q67-O67-P67),0))</f>
        <v>0</v>
      </c>
      <c r="O68" s="9">
        <f t="shared" si="65"/>
        <v>0</v>
      </c>
      <c r="P68" s="29">
        <f t="shared" si="66"/>
        <v>0</v>
      </c>
      <c r="Q68" s="29">
        <f t="shared" si="67"/>
        <v>0</v>
      </c>
      <c r="R68" s="9">
        <f aca="true" t="shared" si="81" ref="R68:R78">IF(data2=1,IF((R67-sumproplat2)&gt;1,R67-sumproplat2,0),IF(R67-(sumproplat2-S67-T67)&gt;0,R67-(U67-S67-T67),0))</f>
        <v>0</v>
      </c>
      <c r="S68" s="9">
        <f t="shared" si="68"/>
        <v>0</v>
      </c>
      <c r="T68" s="29">
        <f t="shared" si="69"/>
        <v>0</v>
      </c>
      <c r="U68" s="29">
        <f t="shared" si="70"/>
        <v>0</v>
      </c>
      <c r="V68" s="9">
        <f aca="true" t="shared" si="82" ref="V68:V78">IF(data2=1,IF((V67-sumproplat2)&gt;1,V67-sumproplat2,0),IF(V67-(sumproplat2-W67-X67)&gt;0,V67-(Y67-W67-X67),0))</f>
        <v>0</v>
      </c>
      <c r="W68" s="9">
        <f t="shared" si="71"/>
        <v>0</v>
      </c>
      <c r="X68" s="29">
        <f t="shared" si="72"/>
        <v>0</v>
      </c>
      <c r="Y68" s="29">
        <f t="shared" si="73"/>
        <v>0</v>
      </c>
      <c r="Z68" s="9">
        <f aca="true" t="shared" si="83" ref="Z68:Z78">IF(data2=1,IF((Z67-sumproplat2)&gt;1,Z67-sumproplat2,0),IF(Z67-(sumproplat2-AA67-AB67)&gt;0,Z67-(AC67-AA67-AB67),0))</f>
        <v>0</v>
      </c>
      <c r="AA68" s="9">
        <f t="shared" si="74"/>
        <v>0</v>
      </c>
      <c r="AB68" s="29">
        <f t="shared" si="75"/>
        <v>0</v>
      </c>
      <c r="AC68" s="29">
        <f t="shared" si="76"/>
        <v>0</v>
      </c>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5" hidden="1">
      <c r="A69" s="7" t="s">
        <v>22</v>
      </c>
      <c r="B69" s="9">
        <f t="shared" si="77"/>
        <v>0</v>
      </c>
      <c r="C69" s="9">
        <f t="shared" si="56"/>
        <v>0</v>
      </c>
      <c r="D69" s="29">
        <f t="shared" si="57"/>
        <v>0</v>
      </c>
      <c r="E69" s="29">
        <f t="shared" si="58"/>
        <v>0</v>
      </c>
      <c r="F69" s="9">
        <f t="shared" si="78"/>
        <v>0</v>
      </c>
      <c r="G69" s="9">
        <f t="shared" si="59"/>
        <v>0</v>
      </c>
      <c r="H69" s="29">
        <f t="shared" si="60"/>
        <v>0</v>
      </c>
      <c r="I69" s="29">
        <f t="shared" si="61"/>
        <v>0</v>
      </c>
      <c r="J69" s="9">
        <f t="shared" si="79"/>
        <v>0</v>
      </c>
      <c r="K69" s="9">
        <f t="shared" si="62"/>
        <v>0</v>
      </c>
      <c r="L69" s="29">
        <f t="shared" si="63"/>
        <v>0</v>
      </c>
      <c r="M69" s="29">
        <f t="shared" si="64"/>
        <v>0</v>
      </c>
      <c r="N69" s="9">
        <f t="shared" si="80"/>
        <v>0</v>
      </c>
      <c r="O69" s="9">
        <f t="shared" si="65"/>
        <v>0</v>
      </c>
      <c r="P69" s="29">
        <f t="shared" si="66"/>
        <v>0</v>
      </c>
      <c r="Q69" s="29">
        <f t="shared" si="67"/>
        <v>0</v>
      </c>
      <c r="R69" s="9">
        <f t="shared" si="81"/>
        <v>0</v>
      </c>
      <c r="S69" s="9">
        <f t="shared" si="68"/>
        <v>0</v>
      </c>
      <c r="T69" s="29">
        <f t="shared" si="69"/>
        <v>0</v>
      </c>
      <c r="U69" s="29">
        <f t="shared" si="70"/>
        <v>0</v>
      </c>
      <c r="V69" s="9">
        <f t="shared" si="82"/>
        <v>0</v>
      </c>
      <c r="W69" s="9">
        <f t="shared" si="71"/>
        <v>0</v>
      </c>
      <c r="X69" s="29">
        <f t="shared" si="72"/>
        <v>0</v>
      </c>
      <c r="Y69" s="29">
        <f t="shared" si="73"/>
        <v>0</v>
      </c>
      <c r="Z69" s="9">
        <f t="shared" si="83"/>
        <v>0</v>
      </c>
      <c r="AA69" s="9">
        <f t="shared" si="74"/>
        <v>0</v>
      </c>
      <c r="AB69" s="29">
        <f t="shared" si="75"/>
        <v>0</v>
      </c>
      <c r="AC69" s="29">
        <f t="shared" si="76"/>
        <v>0</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 hidden="1">
      <c r="A70" s="7" t="s">
        <v>55</v>
      </c>
      <c r="B70" s="9">
        <f t="shared" si="77"/>
        <v>0</v>
      </c>
      <c r="C70" s="9">
        <f t="shared" si="56"/>
        <v>0</v>
      </c>
      <c r="D70" s="29">
        <f t="shared" si="57"/>
        <v>0</v>
      </c>
      <c r="E70" s="29">
        <f t="shared" si="58"/>
        <v>0</v>
      </c>
      <c r="F70" s="9">
        <f t="shared" si="78"/>
        <v>0</v>
      </c>
      <c r="G70" s="9">
        <f t="shared" si="59"/>
        <v>0</v>
      </c>
      <c r="H70" s="29">
        <f t="shared" si="60"/>
        <v>0</v>
      </c>
      <c r="I70" s="29">
        <f t="shared" si="61"/>
        <v>0</v>
      </c>
      <c r="J70" s="9">
        <f t="shared" si="79"/>
        <v>0</v>
      </c>
      <c r="K70" s="9">
        <f t="shared" si="62"/>
        <v>0</v>
      </c>
      <c r="L70" s="29">
        <f t="shared" si="63"/>
        <v>0</v>
      </c>
      <c r="M70" s="29">
        <f t="shared" si="64"/>
        <v>0</v>
      </c>
      <c r="N70" s="9">
        <f t="shared" si="80"/>
        <v>0</v>
      </c>
      <c r="O70" s="9">
        <f t="shared" si="65"/>
        <v>0</v>
      </c>
      <c r="P70" s="29">
        <f t="shared" si="66"/>
        <v>0</v>
      </c>
      <c r="Q70" s="29">
        <f t="shared" si="67"/>
        <v>0</v>
      </c>
      <c r="R70" s="9">
        <f t="shared" si="81"/>
        <v>0</v>
      </c>
      <c r="S70" s="9">
        <f t="shared" si="68"/>
        <v>0</v>
      </c>
      <c r="T70" s="29">
        <f t="shared" si="69"/>
        <v>0</v>
      </c>
      <c r="U70" s="29">
        <f t="shared" si="70"/>
        <v>0</v>
      </c>
      <c r="V70" s="9">
        <f t="shared" si="82"/>
        <v>0</v>
      </c>
      <c r="W70" s="9">
        <f t="shared" si="71"/>
        <v>0</v>
      </c>
      <c r="X70" s="29">
        <f t="shared" si="72"/>
        <v>0</v>
      </c>
      <c r="Y70" s="29">
        <f t="shared" si="73"/>
        <v>0</v>
      </c>
      <c r="Z70" s="9">
        <f t="shared" si="83"/>
        <v>0</v>
      </c>
      <c r="AA70" s="9">
        <f t="shared" si="74"/>
        <v>0</v>
      </c>
      <c r="AB70" s="29">
        <f t="shared" si="75"/>
        <v>0</v>
      </c>
      <c r="AC70" s="29">
        <f t="shared" si="76"/>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hidden="1">
      <c r="A71" s="7" t="s">
        <v>56</v>
      </c>
      <c r="B71" s="9">
        <f t="shared" si="77"/>
        <v>0</v>
      </c>
      <c r="C71" s="9">
        <f t="shared" si="56"/>
        <v>0</v>
      </c>
      <c r="D71" s="29">
        <f t="shared" si="57"/>
        <v>0</v>
      </c>
      <c r="E71" s="29">
        <f t="shared" si="58"/>
        <v>0</v>
      </c>
      <c r="F71" s="9">
        <f t="shared" si="78"/>
        <v>0</v>
      </c>
      <c r="G71" s="9">
        <f t="shared" si="59"/>
        <v>0</v>
      </c>
      <c r="H71" s="29">
        <f t="shared" si="60"/>
        <v>0</v>
      </c>
      <c r="I71" s="29">
        <f t="shared" si="61"/>
        <v>0</v>
      </c>
      <c r="J71" s="9">
        <f t="shared" si="79"/>
        <v>0</v>
      </c>
      <c r="K71" s="9">
        <f t="shared" si="62"/>
        <v>0</v>
      </c>
      <c r="L71" s="29">
        <f t="shared" si="63"/>
        <v>0</v>
      </c>
      <c r="M71" s="29">
        <f t="shared" si="64"/>
        <v>0</v>
      </c>
      <c r="N71" s="9">
        <f t="shared" si="80"/>
        <v>0</v>
      </c>
      <c r="O71" s="9">
        <f t="shared" si="65"/>
        <v>0</v>
      </c>
      <c r="P71" s="29">
        <f t="shared" si="66"/>
        <v>0</v>
      </c>
      <c r="Q71" s="29">
        <f t="shared" si="67"/>
        <v>0</v>
      </c>
      <c r="R71" s="9">
        <f t="shared" si="81"/>
        <v>0</v>
      </c>
      <c r="S71" s="9">
        <f t="shared" si="68"/>
        <v>0</v>
      </c>
      <c r="T71" s="29">
        <f t="shared" si="69"/>
        <v>0</v>
      </c>
      <c r="U71" s="29">
        <f t="shared" si="70"/>
        <v>0</v>
      </c>
      <c r="V71" s="9">
        <f t="shared" si="82"/>
        <v>0</v>
      </c>
      <c r="W71" s="9">
        <f t="shared" si="71"/>
        <v>0</v>
      </c>
      <c r="X71" s="29">
        <f t="shared" si="72"/>
        <v>0</v>
      </c>
      <c r="Y71" s="29">
        <f t="shared" si="73"/>
        <v>0</v>
      </c>
      <c r="Z71" s="9">
        <f t="shared" si="83"/>
        <v>0</v>
      </c>
      <c r="AA71" s="9">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hidden="1">
      <c r="A72" s="7" t="s">
        <v>57</v>
      </c>
      <c r="B72" s="9">
        <f t="shared" si="77"/>
        <v>0</v>
      </c>
      <c r="C72" s="9">
        <f t="shared" si="56"/>
        <v>0</v>
      </c>
      <c r="D72" s="29">
        <f t="shared" si="57"/>
        <v>0</v>
      </c>
      <c r="E72" s="29">
        <f t="shared" si="58"/>
        <v>0</v>
      </c>
      <c r="F72" s="9">
        <f t="shared" si="78"/>
        <v>0</v>
      </c>
      <c r="G72" s="9">
        <f t="shared" si="59"/>
        <v>0</v>
      </c>
      <c r="H72" s="29">
        <f t="shared" si="60"/>
        <v>0</v>
      </c>
      <c r="I72" s="29">
        <f t="shared" si="61"/>
        <v>0</v>
      </c>
      <c r="J72" s="9">
        <f t="shared" si="79"/>
        <v>0</v>
      </c>
      <c r="K72" s="9">
        <f t="shared" si="62"/>
        <v>0</v>
      </c>
      <c r="L72" s="29">
        <f t="shared" si="63"/>
        <v>0</v>
      </c>
      <c r="M72" s="29">
        <f t="shared" si="64"/>
        <v>0</v>
      </c>
      <c r="N72" s="9">
        <f t="shared" si="80"/>
        <v>0</v>
      </c>
      <c r="O72" s="9">
        <f t="shared" si="65"/>
        <v>0</v>
      </c>
      <c r="P72" s="29">
        <f t="shared" si="66"/>
        <v>0</v>
      </c>
      <c r="Q72" s="29">
        <f t="shared" si="67"/>
        <v>0</v>
      </c>
      <c r="R72" s="9">
        <f t="shared" si="81"/>
        <v>0</v>
      </c>
      <c r="S72" s="9">
        <f t="shared" si="68"/>
        <v>0</v>
      </c>
      <c r="T72" s="29">
        <f t="shared" si="69"/>
        <v>0</v>
      </c>
      <c r="U72" s="29">
        <f t="shared" si="70"/>
        <v>0</v>
      </c>
      <c r="V72" s="9">
        <f t="shared" si="82"/>
        <v>0</v>
      </c>
      <c r="W72" s="9">
        <f t="shared" si="71"/>
        <v>0</v>
      </c>
      <c r="X72" s="29">
        <f t="shared" si="72"/>
        <v>0</v>
      </c>
      <c r="Y72" s="29">
        <f t="shared" si="73"/>
        <v>0</v>
      </c>
      <c r="Z72" s="9">
        <f t="shared" si="83"/>
        <v>0</v>
      </c>
      <c r="AA72" s="9">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hidden="1">
      <c r="A73" s="7" t="s">
        <v>58</v>
      </c>
      <c r="B73" s="9">
        <f t="shared" si="77"/>
        <v>0</v>
      </c>
      <c r="C73" s="9">
        <f t="shared" si="56"/>
        <v>0</v>
      </c>
      <c r="D73" s="29">
        <f t="shared" si="57"/>
        <v>0</v>
      </c>
      <c r="E73" s="29">
        <f t="shared" si="58"/>
        <v>0</v>
      </c>
      <c r="F73" s="9">
        <f t="shared" si="78"/>
        <v>0</v>
      </c>
      <c r="G73" s="9">
        <f t="shared" si="59"/>
        <v>0</v>
      </c>
      <c r="H73" s="29">
        <f t="shared" si="60"/>
        <v>0</v>
      </c>
      <c r="I73" s="29">
        <f t="shared" si="61"/>
        <v>0</v>
      </c>
      <c r="J73" s="9">
        <f t="shared" si="79"/>
        <v>0</v>
      </c>
      <c r="K73" s="9">
        <f t="shared" si="62"/>
        <v>0</v>
      </c>
      <c r="L73" s="29">
        <f t="shared" si="63"/>
        <v>0</v>
      </c>
      <c r="M73" s="29">
        <f t="shared" si="64"/>
        <v>0</v>
      </c>
      <c r="N73" s="9">
        <f t="shared" si="80"/>
        <v>0</v>
      </c>
      <c r="O73" s="9">
        <f t="shared" si="65"/>
        <v>0</v>
      </c>
      <c r="P73" s="29">
        <f t="shared" si="66"/>
        <v>0</v>
      </c>
      <c r="Q73" s="29">
        <f t="shared" si="67"/>
        <v>0</v>
      </c>
      <c r="R73" s="9">
        <f t="shared" si="81"/>
        <v>0</v>
      </c>
      <c r="S73" s="9">
        <f t="shared" si="68"/>
        <v>0</v>
      </c>
      <c r="T73" s="29">
        <f t="shared" si="69"/>
        <v>0</v>
      </c>
      <c r="U73" s="29">
        <f t="shared" si="70"/>
        <v>0</v>
      </c>
      <c r="V73" s="9">
        <f t="shared" si="82"/>
        <v>0</v>
      </c>
      <c r="W73" s="9">
        <f t="shared" si="71"/>
        <v>0</v>
      </c>
      <c r="X73" s="29">
        <f t="shared" si="72"/>
        <v>0</v>
      </c>
      <c r="Y73" s="29">
        <f t="shared" si="73"/>
        <v>0</v>
      </c>
      <c r="Z73" s="9">
        <f t="shared" si="83"/>
        <v>0</v>
      </c>
      <c r="AA73" s="9">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hidden="1">
      <c r="A74" s="7" t="s">
        <v>59</v>
      </c>
      <c r="B74" s="9">
        <f t="shared" si="77"/>
        <v>0</v>
      </c>
      <c r="C74" s="9">
        <f t="shared" si="56"/>
        <v>0</v>
      </c>
      <c r="D74" s="29">
        <f t="shared" si="57"/>
        <v>0</v>
      </c>
      <c r="E74" s="29">
        <f t="shared" si="58"/>
        <v>0</v>
      </c>
      <c r="F74" s="9">
        <f t="shared" si="78"/>
        <v>0</v>
      </c>
      <c r="G74" s="9">
        <f t="shared" si="59"/>
        <v>0</v>
      </c>
      <c r="H74" s="29">
        <f t="shared" si="60"/>
        <v>0</v>
      </c>
      <c r="I74" s="29">
        <f t="shared" si="61"/>
        <v>0</v>
      </c>
      <c r="J74" s="9">
        <f t="shared" si="79"/>
        <v>0</v>
      </c>
      <c r="K74" s="9">
        <f t="shared" si="62"/>
        <v>0</v>
      </c>
      <c r="L74" s="29">
        <f t="shared" si="63"/>
        <v>0</v>
      </c>
      <c r="M74" s="29">
        <f t="shared" si="64"/>
        <v>0</v>
      </c>
      <c r="N74" s="9">
        <f t="shared" si="80"/>
        <v>0</v>
      </c>
      <c r="O74" s="9">
        <f t="shared" si="65"/>
        <v>0</v>
      </c>
      <c r="P74" s="29">
        <f t="shared" si="66"/>
        <v>0</v>
      </c>
      <c r="Q74" s="29">
        <f t="shared" si="67"/>
        <v>0</v>
      </c>
      <c r="R74" s="9">
        <f t="shared" si="81"/>
        <v>0</v>
      </c>
      <c r="S74" s="9">
        <f t="shared" si="68"/>
        <v>0</v>
      </c>
      <c r="T74" s="29">
        <f t="shared" si="69"/>
        <v>0</v>
      </c>
      <c r="U74" s="29">
        <f t="shared" si="70"/>
        <v>0</v>
      </c>
      <c r="V74" s="9">
        <f t="shared" si="82"/>
        <v>0</v>
      </c>
      <c r="W74" s="9">
        <f t="shared" si="71"/>
        <v>0</v>
      </c>
      <c r="X74" s="29">
        <f t="shared" si="72"/>
        <v>0</v>
      </c>
      <c r="Y74" s="29">
        <f t="shared" si="73"/>
        <v>0</v>
      </c>
      <c r="Z74" s="9">
        <f t="shared" si="83"/>
        <v>0</v>
      </c>
      <c r="AA74" s="9">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hidden="1">
      <c r="A75" s="7" t="s">
        <v>60</v>
      </c>
      <c r="B75" s="9">
        <f t="shared" si="77"/>
        <v>0</v>
      </c>
      <c r="C75" s="9">
        <f t="shared" si="56"/>
        <v>0</v>
      </c>
      <c r="D75" s="29">
        <f t="shared" si="57"/>
        <v>0</v>
      </c>
      <c r="E75" s="29">
        <f t="shared" si="58"/>
        <v>0</v>
      </c>
      <c r="F75" s="9">
        <f t="shared" si="78"/>
        <v>0</v>
      </c>
      <c r="G75" s="9">
        <f t="shared" si="59"/>
        <v>0</v>
      </c>
      <c r="H75" s="29">
        <f t="shared" si="60"/>
        <v>0</v>
      </c>
      <c r="I75" s="29">
        <f t="shared" si="61"/>
        <v>0</v>
      </c>
      <c r="J75" s="9">
        <f t="shared" si="79"/>
        <v>0</v>
      </c>
      <c r="K75" s="9">
        <f t="shared" si="62"/>
        <v>0</v>
      </c>
      <c r="L75" s="29">
        <f t="shared" si="63"/>
        <v>0</v>
      </c>
      <c r="M75" s="29">
        <f t="shared" si="64"/>
        <v>0</v>
      </c>
      <c r="N75" s="9">
        <f t="shared" si="80"/>
        <v>0</v>
      </c>
      <c r="O75" s="9">
        <f t="shared" si="65"/>
        <v>0</v>
      </c>
      <c r="P75" s="29">
        <f t="shared" si="66"/>
        <v>0</v>
      </c>
      <c r="Q75" s="29">
        <f t="shared" si="67"/>
        <v>0</v>
      </c>
      <c r="R75" s="9">
        <f t="shared" si="81"/>
        <v>0</v>
      </c>
      <c r="S75" s="9">
        <f t="shared" si="68"/>
        <v>0</v>
      </c>
      <c r="T75" s="29">
        <f t="shared" si="69"/>
        <v>0</v>
      </c>
      <c r="U75" s="29">
        <f t="shared" si="70"/>
        <v>0</v>
      </c>
      <c r="V75" s="9">
        <f t="shared" si="82"/>
        <v>0</v>
      </c>
      <c r="W75" s="9">
        <f t="shared" si="71"/>
        <v>0</v>
      </c>
      <c r="X75" s="29">
        <f t="shared" si="72"/>
        <v>0</v>
      </c>
      <c r="Y75" s="29">
        <f t="shared" si="73"/>
        <v>0</v>
      </c>
      <c r="Z75" s="9">
        <f t="shared" si="83"/>
        <v>0</v>
      </c>
      <c r="AA75" s="9">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hidden="1">
      <c r="A76" s="7" t="s">
        <v>61</v>
      </c>
      <c r="B76" s="9">
        <f t="shared" si="77"/>
        <v>0</v>
      </c>
      <c r="C76" s="9">
        <f t="shared" si="56"/>
        <v>0</v>
      </c>
      <c r="D76" s="29">
        <f t="shared" si="57"/>
        <v>0</v>
      </c>
      <c r="E76" s="29">
        <f t="shared" si="58"/>
        <v>0</v>
      </c>
      <c r="F76" s="9">
        <f t="shared" si="78"/>
        <v>0</v>
      </c>
      <c r="G76" s="9">
        <f t="shared" si="59"/>
        <v>0</v>
      </c>
      <c r="H76" s="29">
        <f t="shared" si="60"/>
        <v>0</v>
      </c>
      <c r="I76" s="29">
        <f t="shared" si="61"/>
        <v>0</v>
      </c>
      <c r="J76" s="9">
        <f t="shared" si="79"/>
        <v>0</v>
      </c>
      <c r="K76" s="9">
        <f t="shared" si="62"/>
        <v>0</v>
      </c>
      <c r="L76" s="29">
        <f t="shared" si="63"/>
        <v>0</v>
      </c>
      <c r="M76" s="29">
        <f t="shared" si="64"/>
        <v>0</v>
      </c>
      <c r="N76" s="9">
        <f t="shared" si="80"/>
        <v>0</v>
      </c>
      <c r="O76" s="9">
        <f t="shared" si="65"/>
        <v>0</v>
      </c>
      <c r="P76" s="29">
        <f t="shared" si="66"/>
        <v>0</v>
      </c>
      <c r="Q76" s="29">
        <f t="shared" si="67"/>
        <v>0</v>
      </c>
      <c r="R76" s="9">
        <f t="shared" si="81"/>
        <v>0</v>
      </c>
      <c r="S76" s="9">
        <f t="shared" si="68"/>
        <v>0</v>
      </c>
      <c r="T76" s="29">
        <f t="shared" si="69"/>
        <v>0</v>
      </c>
      <c r="U76" s="29">
        <f t="shared" si="70"/>
        <v>0</v>
      </c>
      <c r="V76" s="9">
        <f t="shared" si="82"/>
        <v>0</v>
      </c>
      <c r="W76" s="9">
        <f t="shared" si="71"/>
        <v>0</v>
      </c>
      <c r="X76" s="29">
        <f t="shared" si="72"/>
        <v>0</v>
      </c>
      <c r="Y76" s="29">
        <f t="shared" si="73"/>
        <v>0</v>
      </c>
      <c r="Z76" s="9">
        <f t="shared" si="83"/>
        <v>0</v>
      </c>
      <c r="AA76" s="9">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hidden="1">
      <c r="A77" s="7" t="s">
        <v>62</v>
      </c>
      <c r="B77" s="9">
        <f t="shared" si="77"/>
        <v>0</v>
      </c>
      <c r="C77" s="9">
        <f t="shared" si="56"/>
        <v>0</v>
      </c>
      <c r="D77" s="29">
        <f t="shared" si="57"/>
        <v>0</v>
      </c>
      <c r="E77" s="29">
        <f t="shared" si="58"/>
        <v>0</v>
      </c>
      <c r="F77" s="9">
        <f t="shared" si="78"/>
        <v>0</v>
      </c>
      <c r="G77" s="9">
        <f t="shared" si="59"/>
        <v>0</v>
      </c>
      <c r="H77" s="29">
        <f t="shared" si="60"/>
        <v>0</v>
      </c>
      <c r="I77" s="29">
        <f t="shared" si="61"/>
        <v>0</v>
      </c>
      <c r="J77" s="9">
        <f t="shared" si="79"/>
        <v>0</v>
      </c>
      <c r="K77" s="9">
        <f t="shared" si="62"/>
        <v>0</v>
      </c>
      <c r="L77" s="29">
        <f t="shared" si="63"/>
        <v>0</v>
      </c>
      <c r="M77" s="29">
        <f t="shared" si="64"/>
        <v>0</v>
      </c>
      <c r="N77" s="9">
        <f t="shared" si="80"/>
        <v>0</v>
      </c>
      <c r="O77" s="9">
        <f t="shared" si="65"/>
        <v>0</v>
      </c>
      <c r="P77" s="29">
        <f t="shared" si="66"/>
        <v>0</v>
      </c>
      <c r="Q77" s="29">
        <f t="shared" si="67"/>
        <v>0</v>
      </c>
      <c r="R77" s="9">
        <f t="shared" si="81"/>
        <v>0</v>
      </c>
      <c r="S77" s="9">
        <f t="shared" si="68"/>
        <v>0</v>
      </c>
      <c r="T77" s="29">
        <f t="shared" si="69"/>
        <v>0</v>
      </c>
      <c r="U77" s="29">
        <f t="shared" si="70"/>
        <v>0</v>
      </c>
      <c r="V77" s="9">
        <f t="shared" si="82"/>
        <v>0</v>
      </c>
      <c r="W77" s="9">
        <f t="shared" si="71"/>
        <v>0</v>
      </c>
      <c r="X77" s="29">
        <f t="shared" si="72"/>
        <v>0</v>
      </c>
      <c r="Y77" s="29">
        <f t="shared" si="73"/>
        <v>0</v>
      </c>
      <c r="Z77" s="9">
        <f t="shared" si="83"/>
        <v>0</v>
      </c>
      <c r="AA77" s="9">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 hidden="1">
      <c r="A78" s="7" t="s">
        <v>63</v>
      </c>
      <c r="B78" s="9">
        <f t="shared" si="77"/>
        <v>0</v>
      </c>
      <c r="C78" s="9">
        <f t="shared" si="56"/>
        <v>0</v>
      </c>
      <c r="D78" s="29">
        <f t="shared" si="57"/>
        <v>0</v>
      </c>
      <c r="E78" s="29">
        <f t="shared" si="58"/>
        <v>0</v>
      </c>
      <c r="F78" s="9">
        <f t="shared" si="78"/>
        <v>0</v>
      </c>
      <c r="G78" s="9">
        <f t="shared" si="59"/>
        <v>0</v>
      </c>
      <c r="H78" s="29">
        <f t="shared" si="60"/>
        <v>0</v>
      </c>
      <c r="I78" s="29">
        <f t="shared" si="61"/>
        <v>0</v>
      </c>
      <c r="J78" s="9">
        <f t="shared" si="79"/>
        <v>0</v>
      </c>
      <c r="K78" s="9">
        <f t="shared" si="62"/>
        <v>0</v>
      </c>
      <c r="L78" s="29">
        <f t="shared" si="63"/>
        <v>0</v>
      </c>
      <c r="M78" s="29">
        <f t="shared" si="64"/>
        <v>0</v>
      </c>
      <c r="N78" s="9">
        <f t="shared" si="80"/>
        <v>0</v>
      </c>
      <c r="O78" s="9">
        <f t="shared" si="65"/>
        <v>0</v>
      </c>
      <c r="P78" s="29">
        <f t="shared" si="66"/>
        <v>0</v>
      </c>
      <c r="Q78" s="29">
        <f t="shared" si="67"/>
        <v>0</v>
      </c>
      <c r="R78" s="9">
        <f t="shared" si="81"/>
        <v>0</v>
      </c>
      <c r="S78" s="9">
        <f t="shared" si="68"/>
        <v>0</v>
      </c>
      <c r="T78" s="29">
        <f t="shared" si="69"/>
        <v>0</v>
      </c>
      <c r="U78" s="29">
        <f t="shared" si="70"/>
        <v>0</v>
      </c>
      <c r="V78" s="9">
        <f t="shared" si="82"/>
        <v>0</v>
      </c>
      <c r="W78" s="9">
        <f t="shared" si="71"/>
        <v>0</v>
      </c>
      <c r="X78" s="29">
        <f t="shared" si="72"/>
        <v>0</v>
      </c>
      <c r="Y78" s="29">
        <f t="shared" si="73"/>
        <v>0</v>
      </c>
      <c r="Z78" s="9">
        <f t="shared" si="83"/>
        <v>0</v>
      </c>
      <c r="AA78" s="9">
        <f t="shared" si="74"/>
        <v>0</v>
      </c>
      <c r="AB78" s="29">
        <f t="shared" si="75"/>
        <v>0</v>
      </c>
      <c r="AC78" s="29">
        <f t="shared" si="76"/>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75" hidden="1" thickBot="1">
      <c r="A79" s="30" t="s">
        <v>24</v>
      </c>
      <c r="B79" s="11"/>
      <c r="C79" s="12">
        <f>SUM(C67:C78)</f>
        <v>0</v>
      </c>
      <c r="D79" s="31">
        <f>SUM(D67:D78)</f>
        <v>0</v>
      </c>
      <c r="E79" s="31">
        <f>SUM(E67:E78)</f>
        <v>0</v>
      </c>
      <c r="F79" s="11"/>
      <c r="G79" s="12">
        <f>SUM(G67:G78)</f>
        <v>0</v>
      </c>
      <c r="H79" s="31">
        <f>SUM(H67:H78)</f>
        <v>0</v>
      </c>
      <c r="I79" s="31">
        <f>SUM(I67:I78)</f>
        <v>0</v>
      </c>
      <c r="J79" s="11"/>
      <c r="K79" s="12">
        <f>SUM(K67:K78)</f>
        <v>0</v>
      </c>
      <c r="L79" s="31">
        <f>SUM(L67:L78)</f>
        <v>0</v>
      </c>
      <c r="M79" s="31">
        <f>SUM(M67:M78)</f>
        <v>0</v>
      </c>
      <c r="N79" s="11"/>
      <c r="O79" s="12">
        <f>SUM(O67:O78)</f>
        <v>0</v>
      </c>
      <c r="P79" s="31">
        <f>SUM(P67:P78)</f>
        <v>0</v>
      </c>
      <c r="Q79" s="31">
        <f>SUM(Q67:Q78)</f>
        <v>0</v>
      </c>
      <c r="R79" s="11"/>
      <c r="S79" s="12">
        <f>SUM(S67:S78)</f>
        <v>0</v>
      </c>
      <c r="T79" s="31">
        <f>SUM(T67:T78)</f>
        <v>0</v>
      </c>
      <c r="U79" s="31">
        <f>SUM(U67:U78)</f>
        <v>0</v>
      </c>
      <c r="V79" s="11"/>
      <c r="W79" s="12">
        <f>SUM(W67:W78)</f>
        <v>0</v>
      </c>
      <c r="X79" s="31">
        <f>SUM(X67:X78)</f>
        <v>0</v>
      </c>
      <c r="Y79" s="31">
        <f>SUM(Y67:Y78)</f>
        <v>0</v>
      </c>
      <c r="Z79" s="11"/>
      <c r="AA79" s="12">
        <f>SUM(AA67:AA78)</f>
        <v>0</v>
      </c>
      <c r="AB79" s="31">
        <f>SUM(AB67:AB78)</f>
        <v>0</v>
      </c>
      <c r="AC79" s="31">
        <f>SUM(AC67:AC78)</f>
        <v>0</v>
      </c>
      <c r="AD79" s="13"/>
      <c r="AE79" s="13"/>
      <c r="AF79" s="13"/>
      <c r="AG79" s="13"/>
      <c r="AH79" s="13"/>
      <c r="AI79" s="13"/>
      <c r="AJ79" s="13"/>
      <c r="AK79" s="13"/>
      <c r="AL79" s="13"/>
      <c r="AM79" s="13"/>
      <c r="AN79" s="13"/>
      <c r="AO79" s="13"/>
      <c r="AP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15">
      <c r="A80" s="23"/>
      <c r="B80" s="14"/>
      <c r="C80" s="14"/>
      <c r="D80" s="14"/>
      <c r="E80" s="14"/>
      <c r="F80" s="14"/>
      <c r="G80" s="14"/>
      <c r="H80" s="14"/>
      <c r="I80" s="14"/>
      <c r="J80" s="14"/>
      <c r="K80" s="13"/>
      <c r="L80" s="13"/>
      <c r="M80" s="13"/>
      <c r="N80" s="13"/>
      <c r="O80" s="13"/>
      <c r="P80" s="13"/>
      <c r="Q80" s="13"/>
      <c r="R80" s="13"/>
      <c r="S80" s="13"/>
      <c r="T80" s="13"/>
      <c r="U80" s="13"/>
      <c r="V80" s="13"/>
      <c r="W80" s="13"/>
      <c r="X80" s="13"/>
      <c r="Y80" s="13"/>
      <c r="Z80" s="13"/>
      <c r="AA80" s="13"/>
      <c r="AB80" s="13"/>
      <c r="AC80" s="13"/>
      <c r="AD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42.75" customHeight="1">
      <c r="A81" s="132" t="s">
        <v>91</v>
      </c>
      <c r="B81" s="132"/>
      <c r="C81" s="132"/>
      <c r="D81" s="132"/>
      <c r="E81" s="132"/>
      <c r="F81" s="132"/>
      <c r="G81" s="132"/>
      <c r="H81" s="132"/>
      <c r="I81" s="132"/>
      <c r="J81" s="132"/>
      <c r="K81" s="45">
        <f>K82+K83</f>
        <v>290615.0918049828</v>
      </c>
      <c r="L81" s="46"/>
      <c r="M81" s="46"/>
      <c r="N81" s="13"/>
      <c r="O81" s="13"/>
      <c r="P81" s="13"/>
      <c r="Q81" s="13"/>
      <c r="R81" s="13"/>
      <c r="S81" s="13"/>
      <c r="T81" s="13"/>
      <c r="U81" s="13"/>
      <c r="V81" s="13"/>
      <c r="W81" s="13"/>
      <c r="X81" s="13"/>
      <c r="Y81" s="13"/>
      <c r="Z81" s="13"/>
      <c r="AA81" s="13"/>
      <c r="AB81" s="13"/>
      <c r="AC81" s="13"/>
      <c r="AD81" s="13"/>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30.75" customHeight="1">
      <c r="A82" s="132" t="s">
        <v>92</v>
      </c>
      <c r="B82" s="132"/>
      <c r="C82" s="132"/>
      <c r="D82" s="132"/>
      <c r="E82" s="132"/>
      <c r="F82" s="132"/>
      <c r="G82" s="132"/>
      <c r="H82" s="132"/>
      <c r="I82" s="132"/>
      <c r="J82" s="132"/>
      <c r="K82" s="45">
        <f>C49+G49+K49+O49+S49+W49+AA49+C64+G64+K64+O64+S64+W64+AA64+C79+G79+K79+O79+S79+W79+AA79+$J$18*sumkred2+$J$19+$J$20*sumkred2</f>
        <v>231615.0918049828</v>
      </c>
      <c r="L82" s="46"/>
      <c r="M82" s="46"/>
      <c r="N82" s="46"/>
      <c r="O82" s="3"/>
      <c r="P82" s="3"/>
      <c r="Q82" s="3"/>
      <c r="R82" s="3"/>
      <c r="S82" s="1"/>
      <c r="T82" s="1"/>
      <c r="U82" s="1"/>
      <c r="V82" s="1"/>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30.75" customHeight="1">
      <c r="A83" s="132" t="s">
        <v>93</v>
      </c>
      <c r="B83" s="132"/>
      <c r="C83" s="132"/>
      <c r="D83" s="132"/>
      <c r="E83" s="132"/>
      <c r="F83" s="132"/>
      <c r="G83" s="132"/>
      <c r="H83" s="132"/>
      <c r="I83" s="132"/>
      <c r="J83" s="132"/>
      <c r="K83" s="45">
        <f>D49+H49+L49+P49+T49+X49+AB49+D64+H64+L64+P64+T64+X64+AB64+D79+H79+L79+P79+T79+X79+AB79-($J$18*sumkred2+$J$19+$J$20*sumkred2)</f>
        <v>59000</v>
      </c>
      <c r="L83" s="46"/>
      <c r="M83" s="46"/>
      <c r="N83" s="46"/>
      <c r="O83" s="3"/>
      <c r="P83" s="3"/>
      <c r="Q83" s="3"/>
      <c r="R83" s="3"/>
      <c r="S83" s="1"/>
      <c r="T83" s="1"/>
      <c r="U83" s="1"/>
      <c r="V83" s="1"/>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29.25" customHeight="1">
      <c r="A84" s="132" t="s">
        <v>6</v>
      </c>
      <c r="B84" s="132"/>
      <c r="C84" s="132"/>
      <c r="D84" s="132"/>
      <c r="E84" s="132"/>
      <c r="F84" s="132"/>
      <c r="G84" s="132"/>
      <c r="H84" s="132"/>
      <c r="I84" s="132"/>
      <c r="J84" s="132"/>
      <c r="K84" s="45">
        <f>E49+I49+M49+Q49+U49+Y49+AC49+E64+I64+M64+Q64+U64+Y64+AC64+E79+I79+M79+Q79+U79+Y79+AC79</f>
        <v>715615.0918049827</v>
      </c>
      <c r="L84" s="46"/>
      <c r="M84" s="46"/>
      <c r="N84" s="46"/>
      <c r="O84" s="3"/>
      <c r="P84" s="3"/>
      <c r="Q84" s="3"/>
      <c r="R84" s="3"/>
      <c r="S84" s="1"/>
      <c r="T84" s="1"/>
      <c r="U84" s="1"/>
      <c r="V84" s="1"/>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25.5" customHeight="1">
      <c r="A85" s="205" t="s">
        <v>94</v>
      </c>
      <c r="B85" s="205"/>
      <c r="C85" s="205"/>
      <c r="D85" s="205"/>
      <c r="E85" s="205"/>
      <c r="F85" s="205"/>
      <c r="G85" s="205"/>
      <c r="H85" s="205"/>
      <c r="I85" s="205"/>
      <c r="J85" s="205"/>
      <c r="K85" s="85">
        <f>_XLL.ЧИСТВНДОХ(C95:C335,B95:B335)</f>
        <v>0.26539682745933535</v>
      </c>
      <c r="L85" s="46"/>
      <c r="M85" s="46"/>
      <c r="N85" s="46"/>
      <c r="O85" s="3"/>
      <c r="P85" s="3"/>
      <c r="Q85" s="3"/>
      <c r="R85" s="3"/>
      <c r="S85" s="1"/>
      <c r="T85" s="1"/>
      <c r="U85" s="1"/>
      <c r="V85" s="1"/>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45.75" customHeight="1">
      <c r="A86" s="132" t="s">
        <v>95</v>
      </c>
      <c r="B86" s="132"/>
      <c r="C86" s="132"/>
      <c r="D86" s="132"/>
      <c r="E86" s="132"/>
      <c r="F86" s="132"/>
      <c r="G86" s="132"/>
      <c r="H86" s="132"/>
      <c r="I86" s="132"/>
      <c r="J86" s="132"/>
      <c r="K86" s="132"/>
      <c r="L86" s="206"/>
      <c r="M86" s="206"/>
      <c r="N86" s="206"/>
      <c r="O86" s="3"/>
      <c r="P86" s="3"/>
      <c r="Q86" s="3"/>
      <c r="R86" s="3"/>
      <c r="S86" s="1"/>
      <c r="T86" s="1"/>
      <c r="U86" s="1"/>
      <c r="V86" s="1"/>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54" customHeight="1">
      <c r="A87" s="132" t="s">
        <v>96</v>
      </c>
      <c r="B87" s="132"/>
      <c r="C87" s="132"/>
      <c r="D87" s="132"/>
      <c r="E87" s="132"/>
      <c r="F87" s="132"/>
      <c r="G87" s="132"/>
      <c r="H87" s="132"/>
      <c r="I87" s="132"/>
      <c r="J87" s="132"/>
      <c r="K87" s="132"/>
      <c r="L87" s="132"/>
      <c r="M87" s="132"/>
      <c r="N87" s="132"/>
      <c r="O87" s="3"/>
      <c r="P87" s="3"/>
      <c r="Q87" s="3"/>
      <c r="R87" s="3"/>
      <c r="S87" s="1"/>
      <c r="T87" s="1"/>
      <c r="U87" s="1"/>
      <c r="V87" s="1"/>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39.75" customHeight="1">
      <c r="A88" s="132" t="s">
        <v>97</v>
      </c>
      <c r="B88" s="132"/>
      <c r="C88" s="132"/>
      <c r="D88" s="132"/>
      <c r="E88" s="132"/>
      <c r="F88" s="132"/>
      <c r="G88" s="132"/>
      <c r="H88" s="132"/>
      <c r="I88" s="132"/>
      <c r="J88" s="132"/>
      <c r="K88" s="132"/>
      <c r="L88" s="132"/>
      <c r="M88" s="132"/>
      <c r="N88" s="132"/>
      <c r="O88" s="3"/>
      <c r="P88" s="3"/>
      <c r="Q88" s="3"/>
      <c r="R88" s="3"/>
      <c r="S88" s="1"/>
      <c r="T88" s="1"/>
      <c r="U88" s="1"/>
      <c r="V88" s="1"/>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1:247" s="2" customFormat="1" ht="15" customHeight="1">
      <c r="K89" s="3"/>
      <c r="L89" s="3"/>
      <c r="M89" s="3"/>
      <c r="N89" s="3"/>
      <c r="O89" s="3"/>
      <c r="P89" s="3"/>
      <c r="Q89" s="3"/>
      <c r="R89" s="3"/>
      <c r="S89" s="1"/>
      <c r="T89" s="1"/>
      <c r="U89" s="1"/>
      <c r="V89" s="1"/>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 customFormat="1" ht="33.75" customHeight="1">
      <c r="A90" s="126" t="s">
        <v>10</v>
      </c>
      <c r="B90" s="126"/>
      <c r="C90" s="207">
        <f ca="1">TODAY()</f>
        <v>44071</v>
      </c>
      <c r="D90" s="207"/>
      <c r="E90" s="207"/>
      <c r="F90" s="207"/>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2" spans="1:247" s="2" customFormat="1" ht="30" customHeight="1">
      <c r="A92" s="128" t="s">
        <v>11</v>
      </c>
      <c r="B92" s="128"/>
      <c r="C92" s="127"/>
      <c r="D92" s="127"/>
      <c r="E92" s="127"/>
      <c r="F92" s="127"/>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 customFormat="1" ht="15.75" customHeight="1">
      <c r="A93" s="128"/>
      <c r="B93" s="128"/>
      <c r="C93" s="126" t="s">
        <v>51</v>
      </c>
      <c r="D93" s="126"/>
      <c r="E93" s="126"/>
      <c r="F93" s="126"/>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5" spans="2:247" s="2" customFormat="1" ht="15" hidden="1">
      <c r="B95" s="41">
        <f ca="1">TODAY()</f>
        <v>44071</v>
      </c>
      <c r="C95" s="24">
        <f>-sumkred2+D37</f>
        <v>-391250</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6" s="2" customFormat="1" ht="15" hidden="1">
      <c r="A96" s="4">
        <v>1</v>
      </c>
      <c r="B96" s="42">
        <f>_XLL.ДАТАМЕС(B95,1)</f>
        <v>44102</v>
      </c>
      <c r="C96" s="43">
        <f>E37-D37</f>
        <v>5911.041666666664</v>
      </c>
      <c r="D96" s="24"/>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 customFormat="1" ht="15" hidden="1">
      <c r="A97" s="4">
        <v>2</v>
      </c>
      <c r="B97" s="42">
        <f>_XLL.ДАТАМЕС(B96,1)</f>
        <v>44132</v>
      </c>
      <c r="C97" s="43">
        <f aca="true" t="shared" si="84" ref="C97:C107">E38</f>
        <v>10491.63282642052</v>
      </c>
      <c r="D97" s="24"/>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 customFormat="1" ht="15" hidden="1">
      <c r="A98" s="4">
        <v>3</v>
      </c>
      <c r="B98" s="42">
        <f aca="true" t="shared" si="85" ref="B98:B161">_XLL.ДАТАМЕС(B97,1)</f>
        <v>44163</v>
      </c>
      <c r="C98" s="43">
        <f t="shared" si="84"/>
        <v>10491.63282642052</v>
      </c>
      <c r="D98" s="24"/>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 customFormat="1" ht="15" hidden="1">
      <c r="A99" s="4">
        <v>4</v>
      </c>
      <c r="B99" s="42">
        <f t="shared" si="85"/>
        <v>44193</v>
      </c>
      <c r="C99" s="43">
        <f t="shared" si="84"/>
        <v>10491.63282642052</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 customFormat="1" ht="15" hidden="1">
      <c r="A100" s="4">
        <v>5</v>
      </c>
      <c r="B100" s="42">
        <f t="shared" si="85"/>
        <v>44224</v>
      </c>
      <c r="C100" s="43">
        <f t="shared" si="84"/>
        <v>10491.63282642052</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 customFormat="1" ht="15" hidden="1">
      <c r="A101" s="4">
        <v>6</v>
      </c>
      <c r="B101" s="42">
        <f t="shared" si="85"/>
        <v>44255</v>
      </c>
      <c r="C101" s="43">
        <f t="shared" si="84"/>
        <v>10491.63282642052</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 customFormat="1" ht="15" hidden="1">
      <c r="A102" s="4">
        <v>7</v>
      </c>
      <c r="B102" s="42">
        <f t="shared" si="85"/>
        <v>44283</v>
      </c>
      <c r="C102" s="43">
        <f t="shared" si="84"/>
        <v>10491.63282642052</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 customFormat="1" ht="15" hidden="1">
      <c r="A103" s="4">
        <v>8</v>
      </c>
      <c r="B103" s="42">
        <f t="shared" si="85"/>
        <v>44314</v>
      </c>
      <c r="C103" s="43">
        <f t="shared" si="84"/>
        <v>10491.63282642052</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 customFormat="1" ht="15" hidden="1">
      <c r="A104" s="4">
        <v>9</v>
      </c>
      <c r="B104" s="42">
        <f t="shared" si="85"/>
        <v>44344</v>
      </c>
      <c r="C104" s="43">
        <f t="shared" si="84"/>
        <v>10491.63282642052</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 customFormat="1" ht="15" hidden="1">
      <c r="A105" s="4">
        <v>10</v>
      </c>
      <c r="B105" s="42">
        <f t="shared" si="85"/>
        <v>44375</v>
      </c>
      <c r="C105" s="43">
        <f t="shared" si="84"/>
        <v>10491.63282642052</v>
      </c>
      <c r="D105" s="24"/>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 customFormat="1" ht="15" hidden="1">
      <c r="A106" s="4">
        <v>11</v>
      </c>
      <c r="B106" s="42">
        <f t="shared" si="85"/>
        <v>44405</v>
      </c>
      <c r="C106" s="43">
        <f t="shared" si="84"/>
        <v>10491.63282642052</v>
      </c>
      <c r="D106" s="24"/>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 customFormat="1" ht="15" hidden="1">
      <c r="A107" s="4">
        <v>12</v>
      </c>
      <c r="B107" s="42">
        <f t="shared" si="85"/>
        <v>44436</v>
      </c>
      <c r="C107" s="43">
        <f t="shared" si="84"/>
        <v>10491.63282642052</v>
      </c>
      <c r="D107" s="24"/>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 customFormat="1" ht="15" hidden="1">
      <c r="A108" s="2">
        <v>13</v>
      </c>
      <c r="B108" s="41">
        <f t="shared" si="85"/>
        <v>44467</v>
      </c>
      <c r="C108" s="24">
        <f aca="true" t="shared" si="86" ref="C108:C119">I37</f>
        <v>22141.632826420522</v>
      </c>
      <c r="D108" s="24"/>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 customFormat="1" ht="15" hidden="1">
      <c r="A109" s="2">
        <v>14</v>
      </c>
      <c r="B109" s="41">
        <f t="shared" si="85"/>
        <v>44497</v>
      </c>
      <c r="C109" s="24">
        <f t="shared" si="86"/>
        <v>10491.63282642052</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 customFormat="1" ht="15" hidden="1">
      <c r="A110" s="2">
        <v>15</v>
      </c>
      <c r="B110" s="41">
        <f t="shared" si="85"/>
        <v>44528</v>
      </c>
      <c r="C110" s="24">
        <f t="shared" si="86"/>
        <v>10491.63282642052</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 customFormat="1" ht="15" hidden="1">
      <c r="A111" s="2">
        <v>16</v>
      </c>
      <c r="B111" s="41">
        <f t="shared" si="85"/>
        <v>44558</v>
      </c>
      <c r="C111" s="24">
        <f t="shared" si="86"/>
        <v>10491.63282642052</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 customFormat="1" ht="15" hidden="1">
      <c r="A112" s="2">
        <v>17</v>
      </c>
      <c r="B112" s="41">
        <f t="shared" si="85"/>
        <v>44589</v>
      </c>
      <c r="C112" s="24">
        <f t="shared" si="86"/>
        <v>10491.63282642052</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c r="A113" s="2">
        <v>18</v>
      </c>
      <c r="B113" s="41">
        <f t="shared" si="85"/>
        <v>44620</v>
      </c>
      <c r="C113" s="24">
        <f t="shared" si="86"/>
        <v>10491.63282642052</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c r="A114" s="2">
        <v>19</v>
      </c>
      <c r="B114" s="41">
        <f t="shared" si="85"/>
        <v>44648</v>
      </c>
      <c r="C114" s="24">
        <f t="shared" si="86"/>
        <v>10491.63282642052</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c r="A115" s="2">
        <v>20</v>
      </c>
      <c r="B115" s="41">
        <f t="shared" si="85"/>
        <v>44679</v>
      </c>
      <c r="C115" s="24">
        <f t="shared" si="86"/>
        <v>10491.63282642052</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c r="A116" s="2">
        <v>21</v>
      </c>
      <c r="B116" s="41">
        <f t="shared" si="85"/>
        <v>44709</v>
      </c>
      <c r="C116" s="24">
        <f t="shared" si="86"/>
        <v>10491.63282642052</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c r="A117" s="2">
        <v>22</v>
      </c>
      <c r="B117" s="41">
        <f t="shared" si="85"/>
        <v>44740</v>
      </c>
      <c r="C117" s="24">
        <f t="shared" si="86"/>
        <v>10491.63282642052</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c r="A118" s="2">
        <v>23</v>
      </c>
      <c r="B118" s="41">
        <f t="shared" si="85"/>
        <v>44770</v>
      </c>
      <c r="C118" s="24">
        <f t="shared" si="86"/>
        <v>10491.63282642052</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c r="A119" s="2">
        <v>24</v>
      </c>
      <c r="B119" s="41">
        <f t="shared" si="85"/>
        <v>44801</v>
      </c>
      <c r="C119" s="24">
        <f t="shared" si="86"/>
        <v>10491.63282642052</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c r="A120" s="2">
        <v>25</v>
      </c>
      <c r="B120" s="41">
        <f t="shared" si="85"/>
        <v>44832</v>
      </c>
      <c r="C120" s="24">
        <f aca="true" t="shared" si="87" ref="C120:C131">M37</f>
        <v>22141.632826420522</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c r="A121" s="2">
        <v>26</v>
      </c>
      <c r="B121" s="41">
        <f t="shared" si="85"/>
        <v>44862</v>
      </c>
      <c r="C121" s="24">
        <f t="shared" si="87"/>
        <v>10491.63282642052</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c r="A122" s="2">
        <v>27</v>
      </c>
      <c r="B122" s="41">
        <f t="shared" si="85"/>
        <v>44893</v>
      </c>
      <c r="C122" s="24">
        <f t="shared" si="87"/>
        <v>10491.63282642052</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c r="A123" s="2">
        <v>28</v>
      </c>
      <c r="B123" s="41">
        <f t="shared" si="85"/>
        <v>44923</v>
      </c>
      <c r="C123" s="24">
        <f t="shared" si="87"/>
        <v>10491.63282642052</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c r="A124" s="2">
        <v>29</v>
      </c>
      <c r="B124" s="41">
        <f t="shared" si="85"/>
        <v>44954</v>
      </c>
      <c r="C124" s="24">
        <f t="shared" si="87"/>
        <v>10491.63282642052</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c r="A125" s="2">
        <v>30</v>
      </c>
      <c r="B125" s="41">
        <f t="shared" si="85"/>
        <v>44985</v>
      </c>
      <c r="C125" s="24">
        <f t="shared" si="87"/>
        <v>10491.63282642052</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c r="A126" s="2">
        <v>31</v>
      </c>
      <c r="B126" s="41">
        <f t="shared" si="85"/>
        <v>45013</v>
      </c>
      <c r="C126" s="24">
        <f t="shared" si="87"/>
        <v>10491.63282642052</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c r="A127" s="2">
        <v>32</v>
      </c>
      <c r="B127" s="41">
        <f t="shared" si="85"/>
        <v>45044</v>
      </c>
      <c r="C127" s="24">
        <f t="shared" si="87"/>
        <v>10491.63282642052</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c r="A128" s="2">
        <v>33</v>
      </c>
      <c r="B128" s="41">
        <f t="shared" si="85"/>
        <v>45074</v>
      </c>
      <c r="C128" s="24">
        <f t="shared" si="87"/>
        <v>10491.63282642052</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c r="A129" s="2">
        <v>34</v>
      </c>
      <c r="B129" s="41">
        <f t="shared" si="85"/>
        <v>45105</v>
      </c>
      <c r="C129" s="24">
        <f t="shared" si="87"/>
        <v>10491.63282642052</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c r="A130" s="2">
        <v>35</v>
      </c>
      <c r="B130" s="41">
        <f t="shared" si="85"/>
        <v>45135</v>
      </c>
      <c r="C130" s="24">
        <f t="shared" si="87"/>
        <v>10491.63282642052</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c r="A131" s="2">
        <v>36</v>
      </c>
      <c r="B131" s="41">
        <f t="shared" si="85"/>
        <v>45166</v>
      </c>
      <c r="C131" s="24">
        <f t="shared" si="87"/>
        <v>10491.63282642052</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c r="A132" s="2">
        <v>37</v>
      </c>
      <c r="B132" s="41">
        <f t="shared" si="85"/>
        <v>45197</v>
      </c>
      <c r="C132" s="24">
        <f aca="true" t="shared" si="88" ref="C132:C143">Q37</f>
        <v>22141.632826420522</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c r="A133" s="2">
        <v>38</v>
      </c>
      <c r="B133" s="41">
        <f t="shared" si="85"/>
        <v>45227</v>
      </c>
      <c r="C133" s="24">
        <f t="shared" si="88"/>
        <v>10491.63282642052</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c r="A134" s="2">
        <v>39</v>
      </c>
      <c r="B134" s="41">
        <f t="shared" si="85"/>
        <v>45258</v>
      </c>
      <c r="C134" s="24">
        <f t="shared" si="88"/>
        <v>10491.63282642052</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c r="A135" s="2">
        <v>40</v>
      </c>
      <c r="B135" s="41">
        <f t="shared" si="85"/>
        <v>45288</v>
      </c>
      <c r="C135" s="24">
        <f t="shared" si="88"/>
        <v>10491.63282642052</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c r="A136" s="2">
        <v>41</v>
      </c>
      <c r="B136" s="41">
        <f t="shared" si="85"/>
        <v>45319</v>
      </c>
      <c r="C136" s="24">
        <f t="shared" si="88"/>
        <v>10491.63282642052</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c r="A137" s="2">
        <v>42</v>
      </c>
      <c r="B137" s="41">
        <f t="shared" si="85"/>
        <v>45350</v>
      </c>
      <c r="C137" s="24">
        <f t="shared" si="88"/>
        <v>10491.63282642052</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c r="A138" s="2">
        <v>43</v>
      </c>
      <c r="B138" s="41">
        <f t="shared" si="85"/>
        <v>45379</v>
      </c>
      <c r="C138" s="24">
        <f t="shared" si="88"/>
        <v>10491.63282642052</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c r="A139" s="2">
        <v>44</v>
      </c>
      <c r="B139" s="41">
        <f t="shared" si="85"/>
        <v>45410</v>
      </c>
      <c r="C139" s="24">
        <f t="shared" si="88"/>
        <v>10491.63282642052</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c r="A140" s="2">
        <v>45</v>
      </c>
      <c r="B140" s="41">
        <f t="shared" si="85"/>
        <v>45440</v>
      </c>
      <c r="C140" s="24">
        <f t="shared" si="88"/>
        <v>10491.63282642052</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c r="A141" s="2">
        <v>46</v>
      </c>
      <c r="B141" s="41">
        <f t="shared" si="85"/>
        <v>45471</v>
      </c>
      <c r="C141" s="24">
        <f t="shared" si="88"/>
        <v>10491.63282642052</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c r="A142" s="2">
        <v>47</v>
      </c>
      <c r="B142" s="41">
        <f t="shared" si="85"/>
        <v>45501</v>
      </c>
      <c r="C142" s="24">
        <f t="shared" si="88"/>
        <v>10491.63282642052</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c r="A143" s="2">
        <v>48</v>
      </c>
      <c r="B143" s="41">
        <f t="shared" si="85"/>
        <v>45532</v>
      </c>
      <c r="C143" s="24">
        <f t="shared" si="88"/>
        <v>10491.63282642052</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c r="A144" s="2">
        <v>49</v>
      </c>
      <c r="B144" s="41">
        <f t="shared" si="85"/>
        <v>45563</v>
      </c>
      <c r="C144" s="24">
        <f aca="true" t="shared" si="89" ref="C144:C155">U37</f>
        <v>22141.632826420522</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c r="A145" s="2">
        <v>50</v>
      </c>
      <c r="B145" s="41">
        <f t="shared" si="85"/>
        <v>45593</v>
      </c>
      <c r="C145" s="24">
        <f t="shared" si="89"/>
        <v>10491.63282642052</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c r="A146" s="2">
        <v>51</v>
      </c>
      <c r="B146" s="41">
        <f t="shared" si="85"/>
        <v>45624</v>
      </c>
      <c r="C146" s="24">
        <f t="shared" si="89"/>
        <v>10491.63282642052</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c r="A147" s="2">
        <v>52</v>
      </c>
      <c r="B147" s="41">
        <f t="shared" si="85"/>
        <v>45654</v>
      </c>
      <c r="C147" s="24">
        <f t="shared" si="89"/>
        <v>10491.63282642052</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c r="A148" s="2">
        <v>53</v>
      </c>
      <c r="B148" s="41">
        <f t="shared" si="85"/>
        <v>45685</v>
      </c>
      <c r="C148" s="24">
        <f t="shared" si="89"/>
        <v>10491.63282642052</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c r="A149" s="2">
        <v>54</v>
      </c>
      <c r="B149" s="41">
        <f t="shared" si="85"/>
        <v>45716</v>
      </c>
      <c r="C149" s="24">
        <f t="shared" si="89"/>
        <v>10491.63282642052</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c r="A150" s="2">
        <v>55</v>
      </c>
      <c r="B150" s="41">
        <f t="shared" si="85"/>
        <v>45744</v>
      </c>
      <c r="C150" s="24">
        <f t="shared" si="89"/>
        <v>10491.63282642052</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c r="A151" s="2">
        <v>56</v>
      </c>
      <c r="B151" s="41">
        <f t="shared" si="85"/>
        <v>45775</v>
      </c>
      <c r="C151" s="24">
        <f t="shared" si="89"/>
        <v>10491.63282642052</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c r="A152" s="2">
        <v>57</v>
      </c>
      <c r="B152" s="41">
        <f t="shared" si="85"/>
        <v>45805</v>
      </c>
      <c r="C152" s="24">
        <f t="shared" si="89"/>
        <v>10491.63282642052</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c r="A153" s="2">
        <v>58</v>
      </c>
      <c r="B153" s="41">
        <f t="shared" si="85"/>
        <v>45836</v>
      </c>
      <c r="C153" s="24">
        <f t="shared" si="89"/>
        <v>10491.63282642052</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c r="A154" s="2">
        <v>59</v>
      </c>
      <c r="B154" s="41">
        <f t="shared" si="85"/>
        <v>45866</v>
      </c>
      <c r="C154" s="24">
        <f t="shared" si="89"/>
        <v>10491.63282642052</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c r="A155" s="2">
        <v>60</v>
      </c>
      <c r="B155" s="41">
        <f t="shared" si="85"/>
        <v>45897</v>
      </c>
      <c r="C155" s="24">
        <f t="shared" si="89"/>
        <v>20839.346205925867</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c r="A156" s="2">
        <v>61</v>
      </c>
      <c r="B156" s="41">
        <f t="shared" si="85"/>
        <v>45928</v>
      </c>
      <c r="C156" s="24">
        <f aca="true" t="shared" si="90" ref="C156:C167">Y37</f>
        <v>0</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c r="A157" s="2">
        <v>62</v>
      </c>
      <c r="B157" s="41">
        <f t="shared" si="85"/>
        <v>45958</v>
      </c>
      <c r="C157" s="24">
        <f t="shared" si="90"/>
        <v>0</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c r="A158" s="2">
        <v>63</v>
      </c>
      <c r="B158" s="41">
        <f t="shared" si="85"/>
        <v>45989</v>
      </c>
      <c r="C158" s="24">
        <f t="shared" si="90"/>
        <v>0</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c r="A159" s="2">
        <v>64</v>
      </c>
      <c r="B159" s="41">
        <f t="shared" si="85"/>
        <v>46019</v>
      </c>
      <c r="C159" s="24">
        <f t="shared" si="90"/>
        <v>0</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c r="A160" s="2">
        <v>65</v>
      </c>
      <c r="B160" s="41">
        <f t="shared" si="85"/>
        <v>46050</v>
      </c>
      <c r="C160" s="24">
        <f t="shared" si="90"/>
        <v>0</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c r="A161" s="2">
        <v>66</v>
      </c>
      <c r="B161" s="41">
        <f t="shared" si="85"/>
        <v>46081</v>
      </c>
      <c r="C161" s="24">
        <f t="shared" si="90"/>
        <v>0</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c r="A162" s="2">
        <v>67</v>
      </c>
      <c r="B162" s="41">
        <f aca="true" t="shared" si="91" ref="B162:B225">_XLL.ДАТАМЕС(B161,1)</f>
        <v>46109</v>
      </c>
      <c r="C162" s="24">
        <f t="shared" si="90"/>
        <v>0</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c r="A163" s="2">
        <v>68</v>
      </c>
      <c r="B163" s="41">
        <f t="shared" si="91"/>
        <v>46140</v>
      </c>
      <c r="C163" s="24">
        <f t="shared" si="90"/>
        <v>0</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c r="A164" s="2">
        <v>69</v>
      </c>
      <c r="B164" s="41">
        <f t="shared" si="91"/>
        <v>46170</v>
      </c>
      <c r="C164" s="24">
        <f t="shared" si="90"/>
        <v>0</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c r="A165" s="2">
        <v>70</v>
      </c>
      <c r="B165" s="41">
        <f t="shared" si="91"/>
        <v>46201</v>
      </c>
      <c r="C165" s="24">
        <f t="shared" si="90"/>
        <v>0</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c r="A166" s="2">
        <v>71</v>
      </c>
      <c r="B166" s="41">
        <f t="shared" si="91"/>
        <v>46231</v>
      </c>
      <c r="C166" s="24">
        <f t="shared" si="90"/>
        <v>0</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c r="A167" s="2">
        <v>72</v>
      </c>
      <c r="B167" s="41">
        <f t="shared" si="91"/>
        <v>46262</v>
      </c>
      <c r="C167" s="24">
        <f t="shared" si="90"/>
        <v>0</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c r="A168" s="2">
        <v>73</v>
      </c>
      <c r="B168" s="41">
        <f t="shared" si="91"/>
        <v>46293</v>
      </c>
      <c r="C168" s="24">
        <f aca="true" t="shared" si="92" ref="C168:C179">AC37</f>
        <v>0</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c r="A169" s="2">
        <v>74</v>
      </c>
      <c r="B169" s="41">
        <f t="shared" si="91"/>
        <v>46323</v>
      </c>
      <c r="C169" s="24">
        <f t="shared" si="92"/>
        <v>0</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c r="A170" s="2">
        <v>75</v>
      </c>
      <c r="B170" s="41">
        <f t="shared" si="91"/>
        <v>46354</v>
      </c>
      <c r="C170" s="24">
        <f t="shared" si="92"/>
        <v>0</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c r="A171" s="2">
        <v>76</v>
      </c>
      <c r="B171" s="41">
        <f t="shared" si="91"/>
        <v>46384</v>
      </c>
      <c r="C171" s="24">
        <f t="shared" si="92"/>
        <v>0</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c r="A172" s="2">
        <v>77</v>
      </c>
      <c r="B172" s="41">
        <f t="shared" si="91"/>
        <v>46415</v>
      </c>
      <c r="C172" s="24">
        <f t="shared" si="92"/>
        <v>0</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c r="A173" s="2">
        <v>78</v>
      </c>
      <c r="B173" s="41">
        <f t="shared" si="91"/>
        <v>46446</v>
      </c>
      <c r="C173" s="24">
        <f t="shared" si="92"/>
        <v>0</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c r="A174" s="2">
        <v>79</v>
      </c>
      <c r="B174" s="41">
        <f t="shared" si="91"/>
        <v>46474</v>
      </c>
      <c r="C174" s="24">
        <f t="shared" si="92"/>
        <v>0</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c r="A175" s="2">
        <v>80</v>
      </c>
      <c r="B175" s="41">
        <f t="shared" si="91"/>
        <v>46505</v>
      </c>
      <c r="C175" s="24">
        <f t="shared" si="92"/>
        <v>0</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c r="A176" s="2">
        <v>81</v>
      </c>
      <c r="B176" s="41">
        <f t="shared" si="91"/>
        <v>46535</v>
      </c>
      <c r="C176" s="24">
        <f t="shared" si="92"/>
        <v>0</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c r="A177" s="2">
        <v>82</v>
      </c>
      <c r="B177" s="41">
        <f t="shared" si="91"/>
        <v>46566</v>
      </c>
      <c r="C177" s="24">
        <f t="shared" si="92"/>
        <v>0</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c r="A178" s="2">
        <v>83</v>
      </c>
      <c r="B178" s="41">
        <f t="shared" si="91"/>
        <v>46596</v>
      </c>
      <c r="C178" s="24">
        <f t="shared" si="92"/>
        <v>0</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c r="A179" s="2">
        <v>84</v>
      </c>
      <c r="B179" s="41">
        <f t="shared" si="91"/>
        <v>46627</v>
      </c>
      <c r="C179" s="24">
        <f t="shared" si="92"/>
        <v>0</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c r="A180" s="2">
        <v>85</v>
      </c>
      <c r="B180" s="41">
        <f t="shared" si="91"/>
        <v>46658</v>
      </c>
      <c r="C180" s="24">
        <f aca="true" t="shared" si="93" ref="C180:C191">E52</f>
        <v>0</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c r="A181" s="2">
        <v>86</v>
      </c>
      <c r="B181" s="41">
        <f t="shared" si="91"/>
        <v>46688</v>
      </c>
      <c r="C181" s="24">
        <f t="shared" si="93"/>
        <v>0</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c r="A182" s="2">
        <v>87</v>
      </c>
      <c r="B182" s="41">
        <f t="shared" si="91"/>
        <v>46719</v>
      </c>
      <c r="C182" s="24">
        <f t="shared" si="93"/>
        <v>0</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c r="A183" s="2">
        <v>88</v>
      </c>
      <c r="B183" s="41">
        <f t="shared" si="91"/>
        <v>46749</v>
      </c>
      <c r="C183" s="24">
        <f t="shared" si="93"/>
        <v>0</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c r="A184" s="2">
        <v>89</v>
      </c>
      <c r="B184" s="41">
        <f t="shared" si="91"/>
        <v>46780</v>
      </c>
      <c r="C184" s="24">
        <f t="shared" si="93"/>
        <v>0</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c r="A185" s="2">
        <v>90</v>
      </c>
      <c r="B185" s="41">
        <f t="shared" si="91"/>
        <v>46811</v>
      </c>
      <c r="C185" s="24">
        <f t="shared" si="93"/>
        <v>0</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c r="A186" s="2">
        <v>91</v>
      </c>
      <c r="B186" s="41">
        <f t="shared" si="91"/>
        <v>46840</v>
      </c>
      <c r="C186" s="24">
        <f t="shared" si="93"/>
        <v>0</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c r="A187" s="2">
        <v>92</v>
      </c>
      <c r="B187" s="41">
        <f t="shared" si="91"/>
        <v>46871</v>
      </c>
      <c r="C187" s="24">
        <f t="shared" si="93"/>
        <v>0</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c r="A188" s="2">
        <v>93</v>
      </c>
      <c r="B188" s="41">
        <f t="shared" si="91"/>
        <v>46901</v>
      </c>
      <c r="C188" s="24">
        <f t="shared" si="93"/>
        <v>0</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c r="A189" s="2">
        <v>94</v>
      </c>
      <c r="B189" s="41">
        <f t="shared" si="91"/>
        <v>46932</v>
      </c>
      <c r="C189" s="24">
        <f t="shared" si="93"/>
        <v>0</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c r="A190" s="2">
        <v>95</v>
      </c>
      <c r="B190" s="41">
        <f t="shared" si="91"/>
        <v>46962</v>
      </c>
      <c r="C190" s="24">
        <f t="shared" si="93"/>
        <v>0</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c r="A191" s="2">
        <v>96</v>
      </c>
      <c r="B191" s="41">
        <f t="shared" si="91"/>
        <v>46993</v>
      </c>
      <c r="C191" s="24">
        <f t="shared" si="93"/>
        <v>0</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c r="A192" s="2">
        <v>97</v>
      </c>
      <c r="B192" s="41">
        <f t="shared" si="91"/>
        <v>47024</v>
      </c>
      <c r="C192" s="24">
        <f aca="true" t="shared" si="94" ref="C192:C203">I52</f>
        <v>0</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c r="A193" s="2">
        <v>98</v>
      </c>
      <c r="B193" s="41">
        <f t="shared" si="91"/>
        <v>47054</v>
      </c>
      <c r="C193" s="24">
        <f t="shared" si="94"/>
        <v>0</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c r="A194" s="2">
        <v>99</v>
      </c>
      <c r="B194" s="41">
        <f t="shared" si="91"/>
        <v>47085</v>
      </c>
      <c r="C194" s="24">
        <f t="shared" si="94"/>
        <v>0</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c r="A195" s="2">
        <v>100</v>
      </c>
      <c r="B195" s="41">
        <f t="shared" si="91"/>
        <v>47115</v>
      </c>
      <c r="C195" s="24">
        <f t="shared" si="94"/>
        <v>0</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c r="A196" s="2">
        <v>101</v>
      </c>
      <c r="B196" s="41">
        <f t="shared" si="91"/>
        <v>47146</v>
      </c>
      <c r="C196" s="24">
        <f t="shared" si="94"/>
        <v>0</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c r="A197" s="2">
        <v>102</v>
      </c>
      <c r="B197" s="41">
        <f t="shared" si="91"/>
        <v>47177</v>
      </c>
      <c r="C197" s="24">
        <f t="shared" si="94"/>
        <v>0</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c r="A198" s="2">
        <v>103</v>
      </c>
      <c r="B198" s="41">
        <f t="shared" si="91"/>
        <v>47205</v>
      </c>
      <c r="C198" s="24">
        <f t="shared" si="94"/>
        <v>0</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c r="A199" s="2">
        <v>104</v>
      </c>
      <c r="B199" s="41">
        <f t="shared" si="91"/>
        <v>47236</v>
      </c>
      <c r="C199" s="24">
        <f t="shared" si="94"/>
        <v>0</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c r="A200" s="2">
        <v>105</v>
      </c>
      <c r="B200" s="41">
        <f t="shared" si="91"/>
        <v>47266</v>
      </c>
      <c r="C200" s="24">
        <f t="shared" si="94"/>
        <v>0</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c r="A201" s="2">
        <v>106</v>
      </c>
      <c r="B201" s="41">
        <f t="shared" si="91"/>
        <v>47297</v>
      </c>
      <c r="C201" s="24">
        <f t="shared" si="94"/>
        <v>0</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c r="A202" s="2">
        <v>107</v>
      </c>
      <c r="B202" s="41">
        <f t="shared" si="91"/>
        <v>47327</v>
      </c>
      <c r="C202" s="24">
        <f t="shared" si="94"/>
        <v>0</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c r="A203" s="2">
        <v>108</v>
      </c>
      <c r="B203" s="41">
        <f t="shared" si="91"/>
        <v>47358</v>
      </c>
      <c r="C203" s="24">
        <f t="shared" si="94"/>
        <v>0</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c r="A204" s="2">
        <v>109</v>
      </c>
      <c r="B204" s="41">
        <f t="shared" si="91"/>
        <v>47389</v>
      </c>
      <c r="C204" s="24">
        <f aca="true" t="shared" si="95" ref="C204:C215">M52</f>
        <v>0</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c r="A205" s="2">
        <v>110</v>
      </c>
      <c r="B205" s="41">
        <f t="shared" si="91"/>
        <v>47419</v>
      </c>
      <c r="C205" s="24">
        <f t="shared" si="95"/>
        <v>0</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c r="A206" s="2">
        <v>111</v>
      </c>
      <c r="B206" s="41">
        <f t="shared" si="91"/>
        <v>47450</v>
      </c>
      <c r="C206" s="24">
        <f t="shared" si="95"/>
        <v>0</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c r="A207" s="2">
        <v>112</v>
      </c>
      <c r="B207" s="41">
        <f t="shared" si="91"/>
        <v>47480</v>
      </c>
      <c r="C207" s="24">
        <f t="shared" si="95"/>
        <v>0</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c r="A208" s="2">
        <v>113</v>
      </c>
      <c r="B208" s="41">
        <f t="shared" si="91"/>
        <v>47511</v>
      </c>
      <c r="C208" s="24">
        <f t="shared" si="95"/>
        <v>0</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c r="A209" s="2">
        <v>114</v>
      </c>
      <c r="B209" s="41">
        <f t="shared" si="91"/>
        <v>47542</v>
      </c>
      <c r="C209" s="24">
        <f t="shared" si="95"/>
        <v>0</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c r="A210" s="2">
        <v>115</v>
      </c>
      <c r="B210" s="41">
        <f t="shared" si="91"/>
        <v>47570</v>
      </c>
      <c r="C210" s="24">
        <f t="shared" si="95"/>
        <v>0</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c r="A211" s="2">
        <v>116</v>
      </c>
      <c r="B211" s="41">
        <f t="shared" si="91"/>
        <v>47601</v>
      </c>
      <c r="C211" s="24">
        <f t="shared" si="95"/>
        <v>0</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c r="A212" s="2">
        <v>117</v>
      </c>
      <c r="B212" s="41">
        <f t="shared" si="91"/>
        <v>47631</v>
      </c>
      <c r="C212" s="24">
        <f t="shared" si="95"/>
        <v>0</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c r="A213" s="2">
        <v>118</v>
      </c>
      <c r="B213" s="41">
        <f t="shared" si="91"/>
        <v>47662</v>
      </c>
      <c r="C213" s="24">
        <f t="shared" si="95"/>
        <v>0</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c r="A214" s="2">
        <v>119</v>
      </c>
      <c r="B214" s="41">
        <f t="shared" si="91"/>
        <v>47692</v>
      </c>
      <c r="C214" s="24">
        <f t="shared" si="95"/>
        <v>0</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c r="A215" s="2">
        <v>120</v>
      </c>
      <c r="B215" s="41">
        <f t="shared" si="91"/>
        <v>47723</v>
      </c>
      <c r="C215" s="24">
        <f t="shared" si="95"/>
        <v>0</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c r="A216" s="2">
        <v>121</v>
      </c>
      <c r="B216" s="41">
        <f t="shared" si="91"/>
        <v>47754</v>
      </c>
      <c r="C216" s="29">
        <f aca="true" t="shared" si="96" ref="C216:C227">Q52</f>
        <v>0</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c r="A217" s="2">
        <v>122</v>
      </c>
      <c r="B217" s="41">
        <f t="shared" si="91"/>
        <v>47784</v>
      </c>
      <c r="C217" s="29">
        <f t="shared" si="96"/>
        <v>0</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c r="A218" s="2">
        <v>123</v>
      </c>
      <c r="B218" s="41">
        <f t="shared" si="91"/>
        <v>47815</v>
      </c>
      <c r="C218" s="29">
        <f t="shared" si="96"/>
        <v>0</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c r="A219" s="2">
        <v>124</v>
      </c>
      <c r="B219" s="41">
        <f t="shared" si="91"/>
        <v>47845</v>
      </c>
      <c r="C219" s="29">
        <f t="shared" si="96"/>
        <v>0</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c r="A220" s="2">
        <v>125</v>
      </c>
      <c r="B220" s="41">
        <f t="shared" si="91"/>
        <v>47876</v>
      </c>
      <c r="C220" s="29">
        <f t="shared" si="96"/>
        <v>0</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c r="A221" s="2">
        <v>126</v>
      </c>
      <c r="B221" s="41">
        <f t="shared" si="91"/>
        <v>47907</v>
      </c>
      <c r="C221" s="29">
        <f t="shared" si="96"/>
        <v>0</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c r="A222" s="2">
        <v>127</v>
      </c>
      <c r="B222" s="41">
        <f t="shared" si="91"/>
        <v>47935</v>
      </c>
      <c r="C222" s="29">
        <f t="shared" si="96"/>
        <v>0</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c r="A223" s="2">
        <v>128</v>
      </c>
      <c r="B223" s="41">
        <f t="shared" si="91"/>
        <v>47966</v>
      </c>
      <c r="C223" s="29">
        <f t="shared" si="96"/>
        <v>0</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c r="A224" s="2">
        <v>129</v>
      </c>
      <c r="B224" s="41">
        <f t="shared" si="91"/>
        <v>47996</v>
      </c>
      <c r="C224" s="29">
        <f t="shared" si="96"/>
        <v>0</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c r="A225" s="2">
        <v>130</v>
      </c>
      <c r="B225" s="41">
        <f t="shared" si="91"/>
        <v>48027</v>
      </c>
      <c r="C225" s="29">
        <f t="shared" si="96"/>
        <v>0</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c r="A226" s="2">
        <v>131</v>
      </c>
      <c r="B226" s="41">
        <f aca="true" t="shared" si="97" ref="B226:B289">_XLL.ДАТАМЕС(B225,1)</f>
        <v>48057</v>
      </c>
      <c r="C226" s="29">
        <f t="shared" si="96"/>
        <v>0</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c r="A227" s="2">
        <v>132</v>
      </c>
      <c r="B227" s="41">
        <f t="shared" si="97"/>
        <v>48088</v>
      </c>
      <c r="C227" s="29">
        <f t="shared" si="96"/>
        <v>0</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c r="A228" s="2">
        <v>133</v>
      </c>
      <c r="B228" s="41">
        <f t="shared" si="97"/>
        <v>48119</v>
      </c>
      <c r="C228" s="29">
        <f aca="true" t="shared" si="98" ref="C228:C239">U52</f>
        <v>0</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c r="A229" s="2">
        <v>134</v>
      </c>
      <c r="B229" s="41">
        <f t="shared" si="97"/>
        <v>48149</v>
      </c>
      <c r="C229" s="29">
        <f t="shared" si="98"/>
        <v>0</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c r="A230" s="2">
        <v>135</v>
      </c>
      <c r="B230" s="41">
        <f t="shared" si="97"/>
        <v>48180</v>
      </c>
      <c r="C230" s="29">
        <f t="shared" si="98"/>
        <v>0</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c r="A231" s="2">
        <v>136</v>
      </c>
      <c r="B231" s="41">
        <f t="shared" si="97"/>
        <v>48210</v>
      </c>
      <c r="C231" s="29">
        <f t="shared" si="98"/>
        <v>0</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c r="A232" s="2">
        <v>137</v>
      </c>
      <c r="B232" s="41">
        <f t="shared" si="97"/>
        <v>48241</v>
      </c>
      <c r="C232" s="29">
        <f t="shared" si="98"/>
        <v>0</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c r="A233" s="2">
        <v>138</v>
      </c>
      <c r="B233" s="41">
        <f t="shared" si="97"/>
        <v>48272</v>
      </c>
      <c r="C233" s="29">
        <f t="shared" si="98"/>
        <v>0</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c r="A234" s="2">
        <v>139</v>
      </c>
      <c r="B234" s="41">
        <f t="shared" si="97"/>
        <v>48301</v>
      </c>
      <c r="C234" s="29">
        <f t="shared" si="98"/>
        <v>0</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c r="A235" s="2">
        <v>140</v>
      </c>
      <c r="B235" s="41">
        <f t="shared" si="97"/>
        <v>48332</v>
      </c>
      <c r="C235" s="29">
        <f t="shared" si="98"/>
        <v>0</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c r="A236" s="2">
        <v>141</v>
      </c>
      <c r="B236" s="41">
        <f t="shared" si="97"/>
        <v>48362</v>
      </c>
      <c r="C236" s="29">
        <f t="shared" si="98"/>
        <v>0</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c r="A237" s="2">
        <v>142</v>
      </c>
      <c r="B237" s="41">
        <f t="shared" si="97"/>
        <v>48393</v>
      </c>
      <c r="C237" s="29">
        <f t="shared" si="98"/>
        <v>0</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c r="A238" s="2">
        <v>143</v>
      </c>
      <c r="B238" s="41">
        <f t="shared" si="97"/>
        <v>48423</v>
      </c>
      <c r="C238" s="29">
        <f t="shared" si="98"/>
        <v>0</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c r="A239" s="2">
        <v>144</v>
      </c>
      <c r="B239" s="41">
        <f t="shared" si="97"/>
        <v>48454</v>
      </c>
      <c r="C239" s="29">
        <f t="shared" si="98"/>
        <v>0</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c r="A240" s="2">
        <v>145</v>
      </c>
      <c r="B240" s="41">
        <f t="shared" si="97"/>
        <v>48485</v>
      </c>
      <c r="C240" s="29">
        <f aca="true" t="shared" si="99" ref="C240:C251">Y52</f>
        <v>0</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c r="A241" s="2">
        <v>146</v>
      </c>
      <c r="B241" s="41">
        <f t="shared" si="97"/>
        <v>48515</v>
      </c>
      <c r="C241" s="29">
        <f t="shared" si="99"/>
        <v>0</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c r="A242" s="2">
        <v>147</v>
      </c>
      <c r="B242" s="41">
        <f t="shared" si="97"/>
        <v>48546</v>
      </c>
      <c r="C242" s="29">
        <f t="shared" si="99"/>
        <v>0</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c r="A243" s="2">
        <v>148</v>
      </c>
      <c r="B243" s="41">
        <f t="shared" si="97"/>
        <v>48576</v>
      </c>
      <c r="C243" s="29">
        <f t="shared" si="99"/>
        <v>0</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c r="A244" s="2">
        <v>149</v>
      </c>
      <c r="B244" s="41">
        <f t="shared" si="97"/>
        <v>48607</v>
      </c>
      <c r="C244" s="29">
        <f t="shared" si="99"/>
        <v>0</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c r="A245" s="2">
        <v>150</v>
      </c>
      <c r="B245" s="41">
        <f t="shared" si="97"/>
        <v>48638</v>
      </c>
      <c r="C245" s="29">
        <f t="shared" si="99"/>
        <v>0</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c r="A246" s="2">
        <v>151</v>
      </c>
      <c r="B246" s="41">
        <f t="shared" si="97"/>
        <v>48666</v>
      </c>
      <c r="C246" s="29">
        <f t="shared" si="99"/>
        <v>0</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c r="A247" s="2">
        <v>152</v>
      </c>
      <c r="B247" s="41">
        <f t="shared" si="97"/>
        <v>48697</v>
      </c>
      <c r="C247" s="29">
        <f t="shared" si="99"/>
        <v>0</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c r="A248" s="2">
        <v>153</v>
      </c>
      <c r="B248" s="41">
        <f t="shared" si="97"/>
        <v>48727</v>
      </c>
      <c r="C248" s="29">
        <f t="shared" si="99"/>
        <v>0</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c r="A249" s="2">
        <v>154</v>
      </c>
      <c r="B249" s="41">
        <f t="shared" si="97"/>
        <v>48758</v>
      </c>
      <c r="C249" s="29">
        <f t="shared" si="99"/>
        <v>0</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c r="A250" s="2">
        <v>155</v>
      </c>
      <c r="B250" s="41">
        <f t="shared" si="97"/>
        <v>48788</v>
      </c>
      <c r="C250" s="29">
        <f t="shared" si="99"/>
        <v>0</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c r="A251" s="2">
        <v>156</v>
      </c>
      <c r="B251" s="41">
        <f t="shared" si="97"/>
        <v>48819</v>
      </c>
      <c r="C251" s="29">
        <f t="shared" si="99"/>
        <v>0</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c r="A252" s="2">
        <v>157</v>
      </c>
      <c r="B252" s="41">
        <f t="shared" si="97"/>
        <v>48850</v>
      </c>
      <c r="C252" s="29">
        <f aca="true" t="shared" si="100" ref="C252:C263">AC52</f>
        <v>0</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c r="A253" s="2">
        <v>158</v>
      </c>
      <c r="B253" s="41">
        <f t="shared" si="97"/>
        <v>48880</v>
      </c>
      <c r="C253" s="29">
        <f t="shared" si="100"/>
        <v>0</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c r="A254" s="2">
        <v>159</v>
      </c>
      <c r="B254" s="41">
        <f t="shared" si="97"/>
        <v>48911</v>
      </c>
      <c r="C254" s="29">
        <f t="shared" si="100"/>
        <v>0</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c r="A255" s="2">
        <v>160</v>
      </c>
      <c r="B255" s="41">
        <f t="shared" si="97"/>
        <v>48941</v>
      </c>
      <c r="C255" s="29">
        <f t="shared" si="100"/>
        <v>0</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c r="A256" s="2">
        <v>161</v>
      </c>
      <c r="B256" s="41">
        <f t="shared" si="97"/>
        <v>48972</v>
      </c>
      <c r="C256" s="29">
        <f t="shared" si="100"/>
        <v>0</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c r="A257" s="2">
        <v>162</v>
      </c>
      <c r="B257" s="41">
        <f t="shared" si="97"/>
        <v>49003</v>
      </c>
      <c r="C257" s="29">
        <f t="shared" si="100"/>
        <v>0</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c r="A258" s="2">
        <v>163</v>
      </c>
      <c r="B258" s="41">
        <f t="shared" si="97"/>
        <v>49031</v>
      </c>
      <c r="C258" s="29">
        <f t="shared" si="100"/>
        <v>0</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c r="A259" s="2">
        <v>164</v>
      </c>
      <c r="B259" s="41">
        <f t="shared" si="97"/>
        <v>49062</v>
      </c>
      <c r="C259" s="29">
        <f t="shared" si="100"/>
        <v>0</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c r="A260" s="2">
        <v>165</v>
      </c>
      <c r="B260" s="41">
        <f t="shared" si="97"/>
        <v>49092</v>
      </c>
      <c r="C260" s="29">
        <f t="shared" si="100"/>
        <v>0</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c r="A261" s="2">
        <v>166</v>
      </c>
      <c r="B261" s="41">
        <f t="shared" si="97"/>
        <v>49123</v>
      </c>
      <c r="C261" s="29">
        <f t="shared" si="100"/>
        <v>0</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c r="A262" s="2">
        <v>167</v>
      </c>
      <c r="B262" s="41">
        <f t="shared" si="97"/>
        <v>49153</v>
      </c>
      <c r="C262" s="29">
        <f t="shared" si="100"/>
        <v>0</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c r="A263" s="2">
        <v>168</v>
      </c>
      <c r="B263" s="41">
        <f t="shared" si="97"/>
        <v>49184</v>
      </c>
      <c r="C263" s="29">
        <f t="shared" si="100"/>
        <v>0</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c r="A264" s="2">
        <v>169</v>
      </c>
      <c r="B264" s="41">
        <f t="shared" si="97"/>
        <v>49215</v>
      </c>
      <c r="C264" s="29">
        <f aca="true" t="shared" si="101" ref="C264:C275">E67</f>
        <v>0</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c r="A265" s="2">
        <v>170</v>
      </c>
      <c r="B265" s="41">
        <f t="shared" si="97"/>
        <v>49245</v>
      </c>
      <c r="C265" s="29">
        <f t="shared" si="101"/>
        <v>0</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c r="A266" s="2">
        <v>171</v>
      </c>
      <c r="B266" s="41">
        <f t="shared" si="97"/>
        <v>49276</v>
      </c>
      <c r="C266" s="29">
        <f t="shared" si="101"/>
        <v>0</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c r="A267" s="2">
        <v>172</v>
      </c>
      <c r="B267" s="41">
        <f t="shared" si="97"/>
        <v>49306</v>
      </c>
      <c r="C267" s="29">
        <f t="shared" si="101"/>
        <v>0</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c r="A268" s="2">
        <v>173</v>
      </c>
      <c r="B268" s="41">
        <f t="shared" si="97"/>
        <v>49337</v>
      </c>
      <c r="C268" s="29">
        <f t="shared" si="101"/>
        <v>0</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c r="A269" s="2">
        <v>174</v>
      </c>
      <c r="B269" s="41">
        <f t="shared" si="97"/>
        <v>49368</v>
      </c>
      <c r="C269" s="29">
        <f t="shared" si="101"/>
        <v>0</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c r="A270" s="2">
        <v>175</v>
      </c>
      <c r="B270" s="41">
        <f t="shared" si="97"/>
        <v>49396</v>
      </c>
      <c r="C270" s="29">
        <f t="shared" si="101"/>
        <v>0</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c r="A271" s="2">
        <v>176</v>
      </c>
      <c r="B271" s="41">
        <f t="shared" si="97"/>
        <v>49427</v>
      </c>
      <c r="C271" s="29">
        <f t="shared" si="101"/>
        <v>0</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c r="A272" s="2">
        <v>177</v>
      </c>
      <c r="B272" s="41">
        <f t="shared" si="97"/>
        <v>49457</v>
      </c>
      <c r="C272" s="29">
        <f t="shared" si="101"/>
        <v>0</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c r="A273" s="2">
        <v>178</v>
      </c>
      <c r="B273" s="41">
        <f t="shared" si="97"/>
        <v>49488</v>
      </c>
      <c r="C273" s="29">
        <f t="shared" si="101"/>
        <v>0</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c r="A274" s="2">
        <v>179</v>
      </c>
      <c r="B274" s="41">
        <f t="shared" si="97"/>
        <v>49518</v>
      </c>
      <c r="C274" s="29">
        <f t="shared" si="101"/>
        <v>0</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c r="A275" s="2">
        <v>180</v>
      </c>
      <c r="B275" s="41">
        <f t="shared" si="97"/>
        <v>49549</v>
      </c>
      <c r="C275" s="29">
        <f t="shared" si="101"/>
        <v>0</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c r="A276" s="2">
        <v>181</v>
      </c>
      <c r="B276" s="41">
        <f t="shared" si="97"/>
        <v>49580</v>
      </c>
      <c r="C276" s="29">
        <f aca="true" t="shared" si="102" ref="C276:C287">I67</f>
        <v>0</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c r="A277" s="2">
        <v>182</v>
      </c>
      <c r="B277" s="41">
        <f t="shared" si="97"/>
        <v>49610</v>
      </c>
      <c r="C277" s="29">
        <f t="shared" si="102"/>
        <v>0</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c r="A278" s="2">
        <v>183</v>
      </c>
      <c r="B278" s="41">
        <f t="shared" si="97"/>
        <v>49641</v>
      </c>
      <c r="C278" s="29">
        <f t="shared" si="102"/>
        <v>0</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c r="A279" s="2">
        <v>184</v>
      </c>
      <c r="B279" s="41">
        <f t="shared" si="97"/>
        <v>49671</v>
      </c>
      <c r="C279" s="29">
        <f t="shared" si="102"/>
        <v>0</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c r="A280" s="2">
        <v>185</v>
      </c>
      <c r="B280" s="41">
        <f t="shared" si="97"/>
        <v>49702</v>
      </c>
      <c r="C280" s="29">
        <f t="shared" si="102"/>
        <v>0</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c r="A281" s="2">
        <v>186</v>
      </c>
      <c r="B281" s="41">
        <f t="shared" si="97"/>
        <v>49733</v>
      </c>
      <c r="C281" s="29">
        <f t="shared" si="102"/>
        <v>0</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c r="A282" s="2">
        <v>187</v>
      </c>
      <c r="B282" s="41">
        <f t="shared" si="97"/>
        <v>49762</v>
      </c>
      <c r="C282" s="29">
        <f t="shared" si="102"/>
        <v>0</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c r="A283" s="2">
        <v>188</v>
      </c>
      <c r="B283" s="41">
        <f t="shared" si="97"/>
        <v>49793</v>
      </c>
      <c r="C283" s="29">
        <f t="shared" si="102"/>
        <v>0</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c r="A284" s="2">
        <v>189</v>
      </c>
      <c r="B284" s="41">
        <f t="shared" si="97"/>
        <v>49823</v>
      </c>
      <c r="C284" s="29">
        <f t="shared" si="102"/>
        <v>0</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c r="A285" s="2">
        <v>190</v>
      </c>
      <c r="B285" s="41">
        <f t="shared" si="97"/>
        <v>49854</v>
      </c>
      <c r="C285" s="29">
        <f t="shared" si="102"/>
        <v>0</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c r="A286" s="2">
        <v>191</v>
      </c>
      <c r="B286" s="41">
        <f t="shared" si="97"/>
        <v>49884</v>
      </c>
      <c r="C286" s="29">
        <f t="shared" si="102"/>
        <v>0</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c r="A287" s="2">
        <v>192</v>
      </c>
      <c r="B287" s="41">
        <f t="shared" si="97"/>
        <v>49915</v>
      </c>
      <c r="C287" s="29">
        <f t="shared" si="102"/>
        <v>0</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c r="A288" s="2">
        <v>193</v>
      </c>
      <c r="B288" s="41">
        <f t="shared" si="97"/>
        <v>49946</v>
      </c>
      <c r="C288" s="29">
        <f aca="true" t="shared" si="103" ref="C288:C299">M67</f>
        <v>0</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c r="A289" s="2">
        <v>194</v>
      </c>
      <c r="B289" s="41">
        <f t="shared" si="97"/>
        <v>49976</v>
      </c>
      <c r="C289" s="29">
        <f t="shared" si="103"/>
        <v>0</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c r="A290" s="2">
        <v>195</v>
      </c>
      <c r="B290" s="41">
        <f aca="true" t="shared" si="104" ref="B290:B335">_XLL.ДАТАМЕС(B289,1)</f>
        <v>50007</v>
      </c>
      <c r="C290" s="29">
        <f t="shared" si="103"/>
        <v>0</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c r="A291" s="2">
        <v>196</v>
      </c>
      <c r="B291" s="41">
        <f t="shared" si="104"/>
        <v>50037</v>
      </c>
      <c r="C291" s="29">
        <f t="shared" si="103"/>
        <v>0</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c r="A292" s="2">
        <v>197</v>
      </c>
      <c r="B292" s="41">
        <f t="shared" si="104"/>
        <v>50068</v>
      </c>
      <c r="C292" s="29">
        <f t="shared" si="103"/>
        <v>0</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c r="A293" s="2">
        <v>198</v>
      </c>
      <c r="B293" s="41">
        <f t="shared" si="104"/>
        <v>50099</v>
      </c>
      <c r="C293" s="29">
        <f t="shared" si="103"/>
        <v>0</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c r="A294" s="2">
        <v>199</v>
      </c>
      <c r="B294" s="41">
        <f t="shared" si="104"/>
        <v>50127</v>
      </c>
      <c r="C294" s="29">
        <f t="shared" si="103"/>
        <v>0</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c r="A295" s="2">
        <v>200</v>
      </c>
      <c r="B295" s="41">
        <f t="shared" si="104"/>
        <v>50158</v>
      </c>
      <c r="C295" s="29">
        <f t="shared" si="103"/>
        <v>0</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c r="A296" s="2">
        <v>201</v>
      </c>
      <c r="B296" s="41">
        <f t="shared" si="104"/>
        <v>50188</v>
      </c>
      <c r="C296" s="29">
        <f t="shared" si="103"/>
        <v>0</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c r="A297" s="2">
        <v>202</v>
      </c>
      <c r="B297" s="41">
        <f t="shared" si="104"/>
        <v>50219</v>
      </c>
      <c r="C297" s="29">
        <f t="shared" si="103"/>
        <v>0</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c r="A298" s="2">
        <v>203</v>
      </c>
      <c r="B298" s="41">
        <f t="shared" si="104"/>
        <v>50249</v>
      </c>
      <c r="C298" s="29">
        <f t="shared" si="103"/>
        <v>0</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c r="A299" s="2">
        <v>204</v>
      </c>
      <c r="B299" s="41">
        <f t="shared" si="104"/>
        <v>50280</v>
      </c>
      <c r="C299" s="29">
        <f t="shared" si="103"/>
        <v>0</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c r="A300" s="2">
        <v>205</v>
      </c>
      <c r="B300" s="41">
        <f t="shared" si="104"/>
        <v>50311</v>
      </c>
      <c r="C300" s="29">
        <f aca="true" t="shared" si="105" ref="C300:C311">Q67</f>
        <v>0</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c r="A301" s="2">
        <v>206</v>
      </c>
      <c r="B301" s="41">
        <f t="shared" si="104"/>
        <v>50341</v>
      </c>
      <c r="C301" s="29">
        <f t="shared" si="105"/>
        <v>0</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c r="A302" s="2">
        <v>207</v>
      </c>
      <c r="B302" s="41">
        <f t="shared" si="104"/>
        <v>50372</v>
      </c>
      <c r="C302" s="29">
        <f t="shared" si="105"/>
        <v>0</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c r="A303" s="2">
        <v>208</v>
      </c>
      <c r="B303" s="41">
        <f t="shared" si="104"/>
        <v>50402</v>
      </c>
      <c r="C303" s="29">
        <f t="shared" si="105"/>
        <v>0</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c r="A304" s="2">
        <v>209</v>
      </c>
      <c r="B304" s="41">
        <f t="shared" si="104"/>
        <v>50433</v>
      </c>
      <c r="C304" s="29">
        <f t="shared" si="105"/>
        <v>0</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c r="A305" s="2">
        <v>210</v>
      </c>
      <c r="B305" s="41">
        <f t="shared" si="104"/>
        <v>50464</v>
      </c>
      <c r="C305" s="29">
        <f t="shared" si="105"/>
        <v>0</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c r="A306" s="2">
        <v>211</v>
      </c>
      <c r="B306" s="41">
        <f t="shared" si="104"/>
        <v>50492</v>
      </c>
      <c r="C306" s="29">
        <f t="shared" si="105"/>
        <v>0</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c r="A307" s="2">
        <v>212</v>
      </c>
      <c r="B307" s="41">
        <f t="shared" si="104"/>
        <v>50523</v>
      </c>
      <c r="C307" s="29">
        <f t="shared" si="105"/>
        <v>0</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c r="A308" s="2">
        <v>213</v>
      </c>
      <c r="B308" s="41">
        <f t="shared" si="104"/>
        <v>50553</v>
      </c>
      <c r="C308" s="29">
        <f t="shared" si="105"/>
        <v>0</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c r="A309" s="2">
        <v>214</v>
      </c>
      <c r="B309" s="41">
        <f t="shared" si="104"/>
        <v>50584</v>
      </c>
      <c r="C309" s="29">
        <f t="shared" si="105"/>
        <v>0</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c r="A310" s="2">
        <v>215</v>
      </c>
      <c r="B310" s="41">
        <f t="shared" si="104"/>
        <v>50614</v>
      </c>
      <c r="C310" s="29">
        <f t="shared" si="105"/>
        <v>0</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c r="A311" s="2">
        <v>216</v>
      </c>
      <c r="B311" s="41">
        <f t="shared" si="104"/>
        <v>50645</v>
      </c>
      <c r="C311" s="29">
        <f t="shared" si="105"/>
        <v>0</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c r="A312" s="2">
        <v>217</v>
      </c>
      <c r="B312" s="41">
        <f t="shared" si="104"/>
        <v>50676</v>
      </c>
      <c r="C312" s="24">
        <f aca="true" t="shared" si="106" ref="C312:C323">U67</f>
        <v>0</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c r="A313" s="2">
        <v>218</v>
      </c>
      <c r="B313" s="41">
        <f t="shared" si="104"/>
        <v>50706</v>
      </c>
      <c r="C313" s="24">
        <f t="shared" si="106"/>
        <v>0</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c r="A314" s="2">
        <v>219</v>
      </c>
      <c r="B314" s="41">
        <f t="shared" si="104"/>
        <v>50737</v>
      </c>
      <c r="C314" s="24">
        <f t="shared" si="106"/>
        <v>0</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c r="A315" s="2">
        <v>220</v>
      </c>
      <c r="B315" s="41">
        <f t="shared" si="104"/>
        <v>50767</v>
      </c>
      <c r="C315" s="24">
        <f t="shared" si="106"/>
        <v>0</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c r="A316" s="2">
        <v>221</v>
      </c>
      <c r="B316" s="41">
        <f t="shared" si="104"/>
        <v>50798</v>
      </c>
      <c r="C316" s="24">
        <f t="shared" si="106"/>
        <v>0</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c r="A317" s="2">
        <v>222</v>
      </c>
      <c r="B317" s="41">
        <f t="shared" si="104"/>
        <v>50829</v>
      </c>
      <c r="C317" s="24">
        <f t="shared" si="106"/>
        <v>0</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c r="A318" s="2">
        <v>223</v>
      </c>
      <c r="B318" s="41">
        <f t="shared" si="104"/>
        <v>50857</v>
      </c>
      <c r="C318" s="24">
        <f t="shared" si="106"/>
        <v>0</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c r="A319" s="2">
        <v>224</v>
      </c>
      <c r="B319" s="41">
        <f t="shared" si="104"/>
        <v>50888</v>
      </c>
      <c r="C319" s="24">
        <f t="shared" si="106"/>
        <v>0</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c r="A320" s="2">
        <v>225</v>
      </c>
      <c r="B320" s="41">
        <f t="shared" si="104"/>
        <v>50918</v>
      </c>
      <c r="C320" s="24">
        <f t="shared" si="106"/>
        <v>0</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c r="A321" s="2">
        <v>226</v>
      </c>
      <c r="B321" s="41">
        <f t="shared" si="104"/>
        <v>50949</v>
      </c>
      <c r="C321" s="24">
        <f t="shared" si="106"/>
        <v>0</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c r="A322" s="2">
        <v>227</v>
      </c>
      <c r="B322" s="41">
        <f t="shared" si="104"/>
        <v>50979</v>
      </c>
      <c r="C322" s="24">
        <f t="shared" si="106"/>
        <v>0</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c r="A323" s="2">
        <v>228</v>
      </c>
      <c r="B323" s="41">
        <f t="shared" si="104"/>
        <v>51010</v>
      </c>
      <c r="C323" s="24">
        <f t="shared" si="106"/>
        <v>0</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c r="A324" s="2">
        <v>229</v>
      </c>
      <c r="B324" s="41">
        <f t="shared" si="104"/>
        <v>51041</v>
      </c>
      <c r="C324" s="24">
        <f aca="true" t="shared" si="107" ref="C324:C335">Y67</f>
        <v>0</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c r="A325" s="2">
        <v>230</v>
      </c>
      <c r="B325" s="41">
        <f t="shared" si="104"/>
        <v>51071</v>
      </c>
      <c r="C325" s="24">
        <f t="shared" si="107"/>
        <v>0</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c r="A326" s="2">
        <v>231</v>
      </c>
      <c r="B326" s="41">
        <f t="shared" si="104"/>
        <v>51102</v>
      </c>
      <c r="C326" s="24">
        <f t="shared" si="107"/>
        <v>0</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c r="A327" s="2">
        <v>232</v>
      </c>
      <c r="B327" s="41">
        <f t="shared" si="104"/>
        <v>51132</v>
      </c>
      <c r="C327" s="24">
        <f t="shared" si="107"/>
        <v>0</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c r="A328" s="2">
        <v>233</v>
      </c>
      <c r="B328" s="41">
        <f t="shared" si="104"/>
        <v>51163</v>
      </c>
      <c r="C328" s="24">
        <f t="shared" si="107"/>
        <v>0</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c r="A329" s="2">
        <v>234</v>
      </c>
      <c r="B329" s="41">
        <f t="shared" si="104"/>
        <v>51194</v>
      </c>
      <c r="C329" s="24">
        <f t="shared" si="107"/>
        <v>0</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c r="A330" s="2">
        <v>235</v>
      </c>
      <c r="B330" s="41">
        <f t="shared" si="104"/>
        <v>51223</v>
      </c>
      <c r="C330" s="24">
        <f t="shared" si="107"/>
        <v>0</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c r="A331" s="2">
        <v>236</v>
      </c>
      <c r="B331" s="41">
        <f t="shared" si="104"/>
        <v>51254</v>
      </c>
      <c r="C331" s="24">
        <f t="shared" si="107"/>
        <v>0</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c r="A332" s="2">
        <v>237</v>
      </c>
      <c r="B332" s="41">
        <f t="shared" si="104"/>
        <v>51284</v>
      </c>
      <c r="C332" s="24">
        <f t="shared" si="107"/>
        <v>0</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c r="A333" s="2">
        <v>238</v>
      </c>
      <c r="B333" s="41">
        <f t="shared" si="104"/>
        <v>51315</v>
      </c>
      <c r="C333" s="24">
        <f t="shared" si="107"/>
        <v>0</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c r="A334" s="2">
        <v>239</v>
      </c>
      <c r="B334" s="41">
        <f t="shared" si="104"/>
        <v>51345</v>
      </c>
      <c r="C334" s="24">
        <f t="shared" si="107"/>
        <v>0</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2" customFormat="1" ht="15" hidden="1">
      <c r="A335" s="2">
        <v>240</v>
      </c>
      <c r="B335" s="41">
        <f t="shared" si="104"/>
        <v>51376</v>
      </c>
      <c r="C335" s="24">
        <f t="shared" si="107"/>
        <v>0</v>
      </c>
      <c r="D335" s="24"/>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6:247" s="2" customFormat="1" ht="15" hidden="1">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row>
  </sheetData>
  <sheetProtection/>
  <mergeCells count="103">
    <mergeCell ref="A92:B93"/>
    <mergeCell ref="C92:F92"/>
    <mergeCell ref="C93:F93"/>
    <mergeCell ref="A85:J85"/>
    <mergeCell ref="A86:N86"/>
    <mergeCell ref="A87:N87"/>
    <mergeCell ref="A88:N88"/>
    <mergeCell ref="A90:B90"/>
    <mergeCell ref="C90:F90"/>
    <mergeCell ref="V65:Y65"/>
    <mergeCell ref="Z65:AC65"/>
    <mergeCell ref="A81:J81"/>
    <mergeCell ref="A82:J82"/>
    <mergeCell ref="A83:J83"/>
    <mergeCell ref="A84:J84"/>
    <mergeCell ref="A65:A66"/>
    <mergeCell ref="B65:E65"/>
    <mergeCell ref="F65:H65"/>
    <mergeCell ref="J65:M65"/>
    <mergeCell ref="V35:Y35"/>
    <mergeCell ref="Z35:AC35"/>
    <mergeCell ref="A50:A51"/>
    <mergeCell ref="B50:D50"/>
    <mergeCell ref="F50:I50"/>
    <mergeCell ref="J50:M50"/>
    <mergeCell ref="N50:Q50"/>
    <mergeCell ref="R50:U50"/>
    <mergeCell ref="F35:I35"/>
    <mergeCell ref="J35:M35"/>
    <mergeCell ref="N35:Q35"/>
    <mergeCell ref="R35:U35"/>
    <mergeCell ref="N65:Q65"/>
    <mergeCell ref="R65:U65"/>
    <mergeCell ref="A32:I32"/>
    <mergeCell ref="J32:K32"/>
    <mergeCell ref="A33:I33"/>
    <mergeCell ref="J33:K33"/>
    <mergeCell ref="V50:Y50"/>
    <mergeCell ref="Z50:AC50"/>
    <mergeCell ref="L33:S33"/>
    <mergeCell ref="O34:S34"/>
    <mergeCell ref="A35:A36"/>
    <mergeCell ref="B35:E35"/>
    <mergeCell ref="A28:I28"/>
    <mergeCell ref="J28:K28"/>
    <mergeCell ref="A29:I29"/>
    <mergeCell ref="J29:K29"/>
    <mergeCell ref="A30:I30"/>
    <mergeCell ref="A31:I31"/>
    <mergeCell ref="J31:K31"/>
    <mergeCell ref="A25:I25"/>
    <mergeCell ref="J25:K25"/>
    <mergeCell ref="A26:I26"/>
    <mergeCell ref="J26:K26"/>
    <mergeCell ref="A27:I27"/>
    <mergeCell ref="J27:K27"/>
    <mergeCell ref="A22:I22"/>
    <mergeCell ref="J22:K22"/>
    <mergeCell ref="A23:I23"/>
    <mergeCell ref="J23:K23"/>
    <mergeCell ref="L23:S23"/>
    <mergeCell ref="A24:I24"/>
    <mergeCell ref="J24:K24"/>
    <mergeCell ref="A19:I19"/>
    <mergeCell ref="J19:K19"/>
    <mergeCell ref="A20:I20"/>
    <mergeCell ref="J20:K20"/>
    <mergeCell ref="A21:I21"/>
    <mergeCell ref="J21:K21"/>
    <mergeCell ref="L15:S15"/>
    <mergeCell ref="A16:G16"/>
    <mergeCell ref="J16:K16"/>
    <mergeCell ref="O16:R16"/>
    <mergeCell ref="A17:K17"/>
    <mergeCell ref="A18:I18"/>
    <mergeCell ref="J18:K18"/>
    <mergeCell ref="A13:I13"/>
    <mergeCell ref="J13:K13"/>
    <mergeCell ref="A14:I14"/>
    <mergeCell ref="J14:K14"/>
    <mergeCell ref="A15:I15"/>
    <mergeCell ref="J15:K15"/>
    <mergeCell ref="A10:H10"/>
    <mergeCell ref="J10:K10"/>
    <mergeCell ref="A11:H11"/>
    <mergeCell ref="J11:K11"/>
    <mergeCell ref="A12:H12"/>
    <mergeCell ref="J12:K12"/>
    <mergeCell ref="A7:I7"/>
    <mergeCell ref="J7:K7"/>
    <mergeCell ref="A8:I8"/>
    <mergeCell ref="J8:K8"/>
    <mergeCell ref="A9:H9"/>
    <mergeCell ref="J9:K9"/>
    <mergeCell ref="N6:S6"/>
    <mergeCell ref="A1:K1"/>
    <mergeCell ref="A2:K2"/>
    <mergeCell ref="A3:K3"/>
    <mergeCell ref="A4:K4"/>
    <mergeCell ref="A5:I5"/>
    <mergeCell ref="J5:K5"/>
    <mergeCell ref="A6:I6"/>
    <mergeCell ref="J6:K6"/>
  </mergeCells>
  <printOptions/>
  <pageMargins left="0.03937007874015748" right="0.03937007874015748" top="0.15748031496062992" bottom="0.15748031496062992" header="0.03937007874015748" footer="0.03937007874015748"/>
  <pageSetup horizontalDpi="600" verticalDpi="600" orientation="landscape" paperSize="9" scale="5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Хапіліна Олена Анатоліївна</cp:lastModifiedBy>
  <cp:lastPrinted>2019-11-07T15:38:51Z</cp:lastPrinted>
  <dcterms:created xsi:type="dcterms:W3CDTF">2007-05-30T09:57:41Z</dcterms:created>
  <dcterms:modified xsi:type="dcterms:W3CDTF">2020-08-28T19:41:16Z</dcterms:modified>
  <cp:category/>
  <cp:version/>
  <cp:contentType/>
  <cp:contentStatus/>
</cp:coreProperties>
</file>