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Постанова 141\істотні характеристики\Без застави\2021\14.07.21\"/>
    </mc:Choice>
  </mc:AlternateContent>
  <bookViews>
    <workbookView xWindow="60" yWindow="45" windowWidth="14955" windowHeight="11640" firstSheet="2" activeTab="2"/>
  </bookViews>
  <sheets>
    <sheet name="ПАСПОРТ" sheetId="5" state="hidden" r:id="rId1"/>
    <sheet name="Додаток до Паспорту" sheetId="6" state="hidden" r:id="rId2"/>
    <sheet name="Калькулятор" sheetId="7" r:id="rId3"/>
  </sheets>
  <definedNames>
    <definedName name="_xlnm._FilterDatabase" localSheetId="1" hidden="1">'Додаток до Паспорту'!$A$79:$AJ$79</definedName>
    <definedName name="avans" localSheetId="1">'Додаток до Паспорту'!$H$10</definedName>
    <definedName name="avans2" localSheetId="2">Калькулятор!$J$7</definedName>
    <definedName name="avans2">#REF!</definedName>
    <definedName name="data" localSheetId="1">'Додаток до Паспорту'!$H$14</definedName>
    <definedName name="data2" localSheetId="2">Калькулятор!$J$15</definedName>
    <definedName name="data2">#REF!</definedName>
    <definedName name="PROC" localSheetId="1">'Додаток до Паспорту'!$H$13</definedName>
    <definedName name="PROC2" localSheetId="2">Калькулятор!$J$14</definedName>
    <definedName name="proc2">#REF!</definedName>
    <definedName name="stoimost" localSheetId="1">'Додаток до Паспорту'!#REF!</definedName>
    <definedName name="stoimost2">#REF!</definedName>
    <definedName name="strok" localSheetId="1">'Додаток до Паспорту'!$H$12</definedName>
    <definedName name="strok2" localSheetId="2">Калькулятор!$J$13</definedName>
    <definedName name="strok2">#REF!</definedName>
    <definedName name="sumkred" localSheetId="1">'Додаток до Паспорту'!$H$11</definedName>
    <definedName name="sumkred2" localSheetId="2">Калькулятор!$J$8</definedName>
    <definedName name="sumkred2">#REF!</definedName>
    <definedName name="sumproc" localSheetId="1">'Додаток до Паспорту'!#REF!</definedName>
    <definedName name="sumproplat" localSheetId="1">'Додаток до Паспорту'!$H$15</definedName>
    <definedName name="sumproplat2" localSheetId="2">Калькулятор!$J$16</definedName>
    <definedName name="sumproplat2">#REF!</definedName>
    <definedName name="Z_61A07DFC_D147_11D6_B93C_0010B563CE7A_.wvu.Cols" localSheetId="1" hidden="1">'Додаток до Паспорту'!$R:$IV</definedName>
    <definedName name="Z_61A07DFC_D147_11D6_B93C_0010B563CE7A_.wvu.PrintArea" localSheetId="1" hidden="1">'Додаток до Паспорту'!$A$8:$I$66</definedName>
    <definedName name="Z_61A07DFC_D147_11D6_B93C_0010B563CE7A_.wvu.Rows" localSheetId="1" hidden="1">'Додаток до Паспорту'!$67:$65536</definedName>
    <definedName name="_xlnm.Print_Area" localSheetId="1">'Додаток до Паспорту'!$A$3:$P$77</definedName>
    <definedName name="_xlnm.Print_Area" localSheetId="0">ПАСПОРТ!$A$3:$B$55</definedName>
  </definedNames>
  <calcPr calcId="162913"/>
</workbook>
</file>

<file path=xl/calcChain.xml><?xml version="1.0" encoding="utf-8"?>
<calcChain xmlns="http://schemas.openxmlformats.org/spreadsheetml/2006/main">
  <c r="A3" i="7" l="1"/>
  <c r="C323" i="7"/>
  <c r="C322" i="7"/>
  <c r="C321" i="7"/>
  <c r="C320" i="7"/>
  <c r="C319" i="7"/>
  <c r="C318" i="7"/>
  <c r="C317" i="7"/>
  <c r="C316" i="7"/>
  <c r="C315" i="7"/>
  <c r="C314" i="7"/>
  <c r="C313" i="7"/>
  <c r="C312" i="7"/>
  <c r="C311" i="7"/>
  <c r="C310" i="7"/>
  <c r="C309" i="7"/>
  <c r="C308" i="7"/>
  <c r="C307" i="7"/>
  <c r="C306" i="7"/>
  <c r="C305" i="7"/>
  <c r="C304" i="7"/>
  <c r="C303" i="7"/>
  <c r="C302" i="7"/>
  <c r="C301" i="7"/>
  <c r="C300" i="7"/>
  <c r="C239" i="7"/>
  <c r="C238" i="7"/>
  <c r="C237" i="7"/>
  <c r="C236" i="7"/>
  <c r="C235" i="7"/>
  <c r="C234" i="7"/>
  <c r="C233" i="7"/>
  <c r="C232" i="7"/>
  <c r="C231" i="7"/>
  <c r="C230" i="7"/>
  <c r="C229" i="7"/>
  <c r="C228" i="7"/>
  <c r="C227" i="7"/>
  <c r="C226" i="7"/>
  <c r="C225" i="7"/>
  <c r="C224" i="7"/>
  <c r="C223" i="7"/>
  <c r="C222" i="7"/>
  <c r="C221" i="7"/>
  <c r="C220" i="7"/>
  <c r="C219" i="7"/>
  <c r="C218" i="7"/>
  <c r="C217" i="7"/>
  <c r="C216" i="7"/>
  <c r="C155" i="7"/>
  <c r="C154" i="7"/>
  <c r="C153" i="7"/>
  <c r="C152" i="7"/>
  <c r="C151" i="7"/>
  <c r="C150" i="7"/>
  <c r="C149" i="7"/>
  <c r="C148" i="7"/>
  <c r="C147" i="7"/>
  <c r="C146" i="7"/>
  <c r="C145" i="7"/>
  <c r="C144" i="7"/>
  <c r="C143" i="7"/>
  <c r="C142" i="7"/>
  <c r="C141" i="7"/>
  <c r="C140" i="7"/>
  <c r="C139" i="7"/>
  <c r="C138" i="7"/>
  <c r="C137" i="7"/>
  <c r="C136" i="7"/>
  <c r="C135" i="7"/>
  <c r="C134" i="7"/>
  <c r="C133" i="7"/>
  <c r="C132" i="7"/>
  <c r="B95" i="7"/>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C90" i="7"/>
  <c r="B37" i="7"/>
  <c r="D37" i="7"/>
  <c r="J16" i="7"/>
  <c r="A16" i="7"/>
  <c r="J10" i="7"/>
  <c r="H11" i="6"/>
  <c r="H15" i="6" s="1"/>
  <c r="C79" i="6"/>
  <c r="B79" i="6"/>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C74" i="6"/>
  <c r="A15" i="6"/>
  <c r="B48" i="5"/>
  <c r="B53" i="5"/>
  <c r="A48" i="5"/>
  <c r="B23" i="6"/>
  <c r="C23" i="6"/>
  <c r="C37" i="7"/>
  <c r="E37" i="7" s="1"/>
  <c r="C95" i="7"/>
  <c r="D23" i="6" l="1"/>
  <c r="V67" i="7"/>
  <c r="B38" i="7"/>
  <c r="V52" i="7"/>
  <c r="V37" i="7"/>
  <c r="C96" i="7"/>
  <c r="B24" i="6"/>
  <c r="D38" i="7" l="1"/>
  <c r="E38" i="7" s="1"/>
  <c r="C38" i="7"/>
  <c r="W67" i="7"/>
  <c r="X67" i="7"/>
  <c r="W37" i="7"/>
  <c r="C24" i="6"/>
  <c r="D24" i="6"/>
  <c r="C81" i="6" s="1"/>
  <c r="B25" i="6"/>
  <c r="W52" i="7"/>
  <c r="C80" i="6"/>
  <c r="V68" i="7" l="1"/>
  <c r="W68" i="7" s="1"/>
  <c r="B39" i="7"/>
  <c r="C39" i="7" s="1"/>
  <c r="D25" i="6"/>
  <c r="C25" i="6"/>
  <c r="B26" i="6" s="1"/>
  <c r="Y67" i="7"/>
  <c r="C97" i="7"/>
  <c r="D80" i="6"/>
  <c r="X52" i="7"/>
  <c r="V53" i="7" s="1"/>
  <c r="X37" i="7"/>
  <c r="D39" i="7" l="1"/>
  <c r="E39" i="7" s="1"/>
  <c r="C98" i="7" s="1"/>
  <c r="X68" i="7"/>
  <c r="Y68" i="7" s="1"/>
  <c r="C325" i="7" s="1"/>
  <c r="C26" i="6"/>
  <c r="B27" i="6" s="1"/>
  <c r="D26" i="6"/>
  <c r="C83" i="6" s="1"/>
  <c r="W53" i="7"/>
  <c r="X53" i="7" s="1"/>
  <c r="V54" i="7" s="1"/>
  <c r="C324" i="7"/>
  <c r="V38" i="7"/>
  <c r="Y37" i="7"/>
  <c r="V69" i="7"/>
  <c r="Y52" i="7"/>
  <c r="C82" i="6"/>
  <c r="B40" i="7" l="1"/>
  <c r="C40" i="7" s="1"/>
  <c r="W54" i="7"/>
  <c r="X54" i="7"/>
  <c r="V55" i="7" s="1"/>
  <c r="C27" i="6"/>
  <c r="D27" i="6"/>
  <c r="C84" i="6" s="1"/>
  <c r="B28" i="6"/>
  <c r="W38" i="7"/>
  <c r="W69" i="7"/>
  <c r="X69" i="7"/>
  <c r="D82" i="6"/>
  <c r="D81" i="6"/>
  <c r="C240" i="7"/>
  <c r="C156" i="7"/>
  <c r="Y53" i="7"/>
  <c r="C241" i="7" s="1"/>
  <c r="D40" i="7" l="1"/>
  <c r="E40" i="7" s="1"/>
  <c r="Y69" i="7"/>
  <c r="C326" i="7" s="1"/>
  <c r="Y54" i="7"/>
  <c r="C242" i="7" s="1"/>
  <c r="W55" i="7"/>
  <c r="X55" i="7"/>
  <c r="Y55" i="7" s="1"/>
  <c r="D28" i="6"/>
  <c r="C28" i="6"/>
  <c r="X38" i="7"/>
  <c r="V70" i="7"/>
  <c r="D83" i="6"/>
  <c r="C243" i="7" l="1"/>
  <c r="Y38" i="7"/>
  <c r="V56" i="7"/>
  <c r="C85" i="6"/>
  <c r="V39" i="7"/>
  <c r="B29" i="6"/>
  <c r="C99" i="7"/>
  <c r="B41" i="7"/>
  <c r="W70" i="7"/>
  <c r="X70" i="7" s="1"/>
  <c r="Y70" i="7" s="1"/>
  <c r="C327" i="7" l="1"/>
  <c r="W39" i="7"/>
  <c r="X39" i="7" s="1"/>
  <c r="Y39" i="7" s="1"/>
  <c r="C157" i="7"/>
  <c r="V71" i="7"/>
  <c r="D84" i="6"/>
  <c r="C41" i="7"/>
  <c r="D41" i="7"/>
  <c r="D29" i="6"/>
  <c r="C29" i="6"/>
  <c r="B30" i="6"/>
  <c r="W56" i="7"/>
  <c r="X56" i="7" l="1"/>
  <c r="Y56" i="7" s="1"/>
  <c r="C244" i="7" s="1"/>
  <c r="C158" i="7"/>
  <c r="C30" i="6"/>
  <c r="D30" i="6"/>
  <c r="C87" i="6" s="1"/>
  <c r="B31" i="6"/>
  <c r="C86" i="6"/>
  <c r="W71" i="7"/>
  <c r="X71" i="7" s="1"/>
  <c r="V72" i="7" s="1"/>
  <c r="E41" i="7"/>
  <c r="V40" i="7"/>
  <c r="V57" i="7" l="1"/>
  <c r="W57" i="7" s="1"/>
  <c r="W72" i="7"/>
  <c r="X72" i="7"/>
  <c r="V73" i="7" s="1"/>
  <c r="D31" i="6"/>
  <c r="C88" i="6" s="1"/>
  <c r="C31" i="6"/>
  <c r="B32" i="6" s="1"/>
  <c r="X57" i="7"/>
  <c r="V58" i="7" s="1"/>
  <c r="W40" i="7"/>
  <c r="X40" i="7" s="1"/>
  <c r="Y71" i="7"/>
  <c r="C100" i="7"/>
  <c r="B42" i="7"/>
  <c r="D86" i="6"/>
  <c r="D85" i="6"/>
  <c r="Y72" i="7" l="1"/>
  <c r="C329" i="7" s="1"/>
  <c r="Y40" i="7"/>
  <c r="V41" i="7"/>
  <c r="W58" i="7"/>
  <c r="C32" i="6"/>
  <c r="B33" i="6"/>
  <c r="D32" i="6"/>
  <c r="C89" i="6" s="1"/>
  <c r="C328" i="7"/>
  <c r="W73" i="7"/>
  <c r="X73" i="7" s="1"/>
  <c r="Y73" i="7" s="1"/>
  <c r="C42" i="7"/>
  <c r="D42" i="7"/>
  <c r="E42" i="7" s="1"/>
  <c r="C101" i="7" s="1"/>
  <c r="Y57" i="7"/>
  <c r="D88" i="6"/>
  <c r="D87" i="6"/>
  <c r="C330" i="7" l="1"/>
  <c r="C245" i="7"/>
  <c r="D33" i="6"/>
  <c r="C90" i="6" s="1"/>
  <c r="B34" i="6"/>
  <c r="C33" i="6"/>
  <c r="X58" i="7"/>
  <c r="Y58" i="7" s="1"/>
  <c r="C246" i="7" s="1"/>
  <c r="W41" i="7"/>
  <c r="X41" i="7"/>
  <c r="V74" i="7"/>
  <c r="B43" i="7"/>
  <c r="D89" i="6"/>
  <c r="C159" i="7"/>
  <c r="V42" i="7" l="1"/>
  <c r="W42" i="7" s="1"/>
  <c r="W74" i="7"/>
  <c r="X74" i="7"/>
  <c r="Y74" i="7" s="1"/>
  <c r="C331" i="7" s="1"/>
  <c r="C34" i="6"/>
  <c r="C35" i="6" s="1"/>
  <c r="D34" i="6"/>
  <c r="D43" i="7"/>
  <c r="E43" i="7" s="1"/>
  <c r="C102" i="7" s="1"/>
  <c r="C43" i="7"/>
  <c r="Y41" i="7"/>
  <c r="V59" i="7"/>
  <c r="B44" i="7" l="1"/>
  <c r="D44" i="7" s="1"/>
  <c r="E44" i="7" s="1"/>
  <c r="C103" i="7" s="1"/>
  <c r="V75" i="7"/>
  <c r="W75" i="7" s="1"/>
  <c r="C91" i="6"/>
  <c r="D35" i="6"/>
  <c r="X42" i="7"/>
  <c r="Y42" i="7" s="1"/>
  <c r="C161" i="7" s="1"/>
  <c r="W59" i="7"/>
  <c r="X59" i="7"/>
  <c r="E23" i="6"/>
  <c r="C160" i="7"/>
  <c r="C44" i="7" l="1"/>
  <c r="X75" i="7"/>
  <c r="Y75" i="7" s="1"/>
  <c r="C332" i="7" s="1"/>
  <c r="Y59" i="7"/>
  <c r="C247" i="7" s="1"/>
  <c r="B45" i="7"/>
  <c r="D45" i="7" s="1"/>
  <c r="V60" i="7"/>
  <c r="V76" i="7"/>
  <c r="W76" i="7" s="1"/>
  <c r="X76" i="7" s="1"/>
  <c r="Y76" i="7" s="1"/>
  <c r="C333" i="7" s="1"/>
  <c r="V43" i="7"/>
  <c r="D90" i="6"/>
  <c r="W60" i="7"/>
  <c r="X60" i="7" s="1"/>
  <c r="G23" i="6"/>
  <c r="F23" i="6"/>
  <c r="C45" i="7" l="1"/>
  <c r="V61" i="7"/>
  <c r="Y60" i="7"/>
  <c r="C248" i="7" s="1"/>
  <c r="W61" i="7"/>
  <c r="C92" i="6"/>
  <c r="E24" i="6"/>
  <c r="V77" i="7"/>
  <c r="E45" i="7"/>
  <c r="C104" i="7" s="1"/>
  <c r="W43" i="7"/>
  <c r="X43" i="7" s="1"/>
  <c r="X61" i="7" l="1"/>
  <c r="V62" i="7" s="1"/>
  <c r="W62" i="7" s="1"/>
  <c r="G24" i="6"/>
  <c r="F24" i="6"/>
  <c r="Y43" i="7"/>
  <c r="C162" i="7" s="1"/>
  <c r="V44" i="7"/>
  <c r="D91" i="6"/>
  <c r="W77" i="7"/>
  <c r="X77" i="7"/>
  <c r="Y77" i="7" s="1"/>
  <c r="C334" i="7" s="1"/>
  <c r="B46" i="7"/>
  <c r="X62" i="7" l="1"/>
  <c r="V63" i="7" s="1"/>
  <c r="X63" i="7" s="1"/>
  <c r="X64" i="7" s="1"/>
  <c r="Y61" i="7"/>
  <c r="C249" i="7" s="1"/>
  <c r="V78" i="7"/>
  <c r="W78" i="7" s="1"/>
  <c r="W79" i="7" s="1"/>
  <c r="Y62" i="7"/>
  <c r="C250" i="7" s="1"/>
  <c r="W63" i="7"/>
  <c r="W64" i="7" s="1"/>
  <c r="W44" i="7"/>
  <c r="X44" i="7"/>
  <c r="V45" i="7" s="1"/>
  <c r="E25" i="6"/>
  <c r="D46" i="7"/>
  <c r="E46" i="7" s="1"/>
  <c r="C105" i="7" s="1"/>
  <c r="C46" i="7"/>
  <c r="C93" i="6"/>
  <c r="B47" i="7" l="1"/>
  <c r="C47" i="7" s="1"/>
  <c r="Y44" i="7"/>
  <c r="C163" i="7" s="1"/>
  <c r="D92" i="6"/>
  <c r="W45" i="7"/>
  <c r="X45" i="7" s="1"/>
  <c r="V46" i="7" s="1"/>
  <c r="Y63" i="7"/>
  <c r="G25" i="6"/>
  <c r="F25" i="6"/>
  <c r="E26" i="6"/>
  <c r="X78" i="7"/>
  <c r="X79" i="7" s="1"/>
  <c r="Z52" i="7"/>
  <c r="D47" i="7" l="1"/>
  <c r="Z67" i="7"/>
  <c r="Y45" i="7"/>
  <c r="C164" i="7" s="1"/>
  <c r="W46" i="7"/>
  <c r="X46" i="7" s="1"/>
  <c r="Y46" i="7" s="1"/>
  <c r="C165" i="7" s="1"/>
  <c r="AB67" i="7"/>
  <c r="AA67" i="7"/>
  <c r="Y78" i="7"/>
  <c r="C251" i="7"/>
  <c r="Y64" i="7"/>
  <c r="E47" i="7"/>
  <c r="C106" i="7" s="1"/>
  <c r="F26" i="6"/>
  <c r="E27" i="6"/>
  <c r="G26" i="6"/>
  <c r="C95" i="6" s="1"/>
  <c r="AA52" i="7"/>
  <c r="AB52" i="7"/>
  <c r="Z53" i="7" s="1"/>
  <c r="C94" i="6"/>
  <c r="Z68" i="7" l="1"/>
  <c r="AA68" i="7" s="1"/>
  <c r="AB68" i="7" s="1"/>
  <c r="V47" i="7"/>
  <c r="W47" i="7" s="1"/>
  <c r="X47" i="7" s="1"/>
  <c r="V48" i="7" s="1"/>
  <c r="AA53" i="7"/>
  <c r="AB53" i="7"/>
  <c r="Z54" i="7" s="1"/>
  <c r="AC52" i="7"/>
  <c r="F27" i="6"/>
  <c r="E28" i="6" s="1"/>
  <c r="G27" i="6"/>
  <c r="D94" i="6"/>
  <c r="D93" i="6"/>
  <c r="C335" i="7"/>
  <c r="Y79" i="7"/>
  <c r="AC67" i="7"/>
  <c r="B48" i="7"/>
  <c r="AC53" i="7" l="1"/>
  <c r="C253" i="7" s="1"/>
  <c r="AC68" i="7"/>
  <c r="AA54" i="7"/>
  <c r="AB54" i="7" s="1"/>
  <c r="Z55" i="7" s="1"/>
  <c r="G28" i="6"/>
  <c r="C97" i="6" s="1"/>
  <c r="E29" i="6"/>
  <c r="F28" i="6"/>
  <c r="W48" i="7"/>
  <c r="W49" i="7" s="1"/>
  <c r="Y47" i="7"/>
  <c r="C166" i="7" s="1"/>
  <c r="C48" i="7"/>
  <c r="C49" i="7" s="1"/>
  <c r="D48" i="7"/>
  <c r="D49" i="7" s="1"/>
  <c r="Z69" i="7"/>
  <c r="C96" i="6"/>
  <c r="C252" i="7"/>
  <c r="X48" i="7" l="1"/>
  <c r="X49" i="7" s="1"/>
  <c r="AA55" i="7"/>
  <c r="AB55" i="7" s="1"/>
  <c r="D96" i="6"/>
  <c r="D95" i="6"/>
  <c r="AA69" i="7"/>
  <c r="AB69" i="7"/>
  <c r="G29" i="6"/>
  <c r="E30" i="6" s="1"/>
  <c r="F29" i="6"/>
  <c r="E48" i="7"/>
  <c r="F37" i="7" s="1"/>
  <c r="AC54" i="7"/>
  <c r="Y48" i="7" l="1"/>
  <c r="Z37" i="7"/>
  <c r="Z56" i="7"/>
  <c r="F30" i="6"/>
  <c r="G30" i="6"/>
  <c r="C99" i="6" s="1"/>
  <c r="G37" i="7"/>
  <c r="H37" i="7"/>
  <c r="AA56" i="7"/>
  <c r="AB56" i="7" s="1"/>
  <c r="AC55" i="7"/>
  <c r="C255" i="7" s="1"/>
  <c r="C98" i="6"/>
  <c r="C254" i="7"/>
  <c r="C107" i="7"/>
  <c r="E49" i="7"/>
  <c r="AC69" i="7"/>
  <c r="Z70" i="7"/>
  <c r="AA37" i="7" l="1"/>
  <c r="AB37" i="7" s="1"/>
  <c r="C167" i="7"/>
  <c r="Y49" i="7"/>
  <c r="Z57" i="7"/>
  <c r="E31" i="6"/>
  <c r="AA70" i="7"/>
  <c r="D98" i="6"/>
  <c r="D97" i="6"/>
  <c r="AC56" i="7"/>
  <c r="C256" i="7" s="1"/>
  <c r="I37" i="7"/>
  <c r="F38" i="7" s="1"/>
  <c r="AB57" i="7" l="1"/>
  <c r="Z58" i="7" s="1"/>
  <c r="AA58" i="7" s="1"/>
  <c r="AB58" i="7" s="1"/>
  <c r="Z59" i="7" s="1"/>
  <c r="AA57" i="7"/>
  <c r="Z38" i="7"/>
  <c r="AC37" i="7"/>
  <c r="C168" i="7" s="1"/>
  <c r="G38" i="7"/>
  <c r="H38" i="7"/>
  <c r="I38" i="7" s="1"/>
  <c r="F31" i="6"/>
  <c r="E32" i="6" s="1"/>
  <c r="G31" i="6"/>
  <c r="C100" i="6" s="1"/>
  <c r="C108" i="7"/>
  <c r="AB70" i="7"/>
  <c r="AC70" i="7" s="1"/>
  <c r="AC57" i="7" l="1"/>
  <c r="C257" i="7" s="1"/>
  <c r="AC58" i="7"/>
  <c r="AA38" i="7"/>
  <c r="AB38" i="7"/>
  <c r="Z39" i="7" s="1"/>
  <c r="C109" i="7"/>
  <c r="E33" i="6"/>
  <c r="F32" i="6"/>
  <c r="G32" i="6"/>
  <c r="C101" i="6" s="1"/>
  <c r="C258" i="7"/>
  <c r="D99" i="6"/>
  <c r="AA59" i="7"/>
  <c r="Z71" i="7"/>
  <c r="F39" i="7"/>
  <c r="AA39" i="7" l="1"/>
  <c r="AB39" i="7" s="1"/>
  <c r="AB59" i="7"/>
  <c r="Z60" i="7" s="1"/>
  <c r="AC38" i="7"/>
  <c r="C169" i="7" s="1"/>
  <c r="G33" i="6"/>
  <c r="C102" i="6" s="1"/>
  <c r="F33" i="6"/>
  <c r="E34" i="6"/>
  <c r="AA71" i="7"/>
  <c r="AB71" i="7" s="1"/>
  <c r="AC71" i="7" s="1"/>
  <c r="D101" i="6"/>
  <c r="H39" i="7"/>
  <c r="G39" i="7"/>
  <c r="D100" i="6"/>
  <c r="Z40" i="7" l="1"/>
  <c r="AC39" i="7"/>
  <c r="C170" i="7" s="1"/>
  <c r="AC59" i="7"/>
  <c r="C259" i="7" s="1"/>
  <c r="Z72" i="7"/>
  <c r="G34" i="6"/>
  <c r="F34" i="6"/>
  <c r="F35" i="6" s="1"/>
  <c r="I39" i="7"/>
  <c r="AA60" i="7"/>
  <c r="AB60" i="7" s="1"/>
  <c r="AC60" i="7" s="1"/>
  <c r="C260" i="7" s="1"/>
  <c r="AA40" i="7" l="1"/>
  <c r="AB40" i="7" s="1"/>
  <c r="C103" i="6"/>
  <c r="G35" i="6"/>
  <c r="C110" i="7"/>
  <c r="Z61" i="7"/>
  <c r="F40" i="7"/>
  <c r="AA72" i="7"/>
  <c r="AB72" i="7" s="1"/>
  <c r="Z73" i="7" s="1"/>
  <c r="H23" i="6"/>
  <c r="AC40" i="7" l="1"/>
  <c r="C171" i="7" s="1"/>
  <c r="Z41" i="7"/>
  <c r="AA73" i="7"/>
  <c r="AB73" i="7"/>
  <c r="AC73" i="7" s="1"/>
  <c r="H40" i="7"/>
  <c r="I40" i="7" s="1"/>
  <c r="F41" i="7" s="1"/>
  <c r="G40" i="7"/>
  <c r="AC72" i="7"/>
  <c r="D102" i="6"/>
  <c r="I23" i="6"/>
  <c r="J23" i="6"/>
  <c r="H24" i="6"/>
  <c r="AA61" i="7"/>
  <c r="AB61" i="7"/>
  <c r="AA41" i="7" l="1"/>
  <c r="AB41" i="7" s="1"/>
  <c r="AC61" i="7"/>
  <c r="C261" i="7" s="1"/>
  <c r="Z74" i="7"/>
  <c r="AA74" i="7" s="1"/>
  <c r="G41" i="7"/>
  <c r="H41" i="7"/>
  <c r="I41" i="7" s="1"/>
  <c r="Z62" i="7"/>
  <c r="J24" i="6"/>
  <c r="C105" i="6" s="1"/>
  <c r="I24" i="6"/>
  <c r="H25" i="6" s="1"/>
  <c r="C111" i="7"/>
  <c r="C104" i="6"/>
  <c r="Z42" i="7" l="1"/>
  <c r="AA42" i="7" s="1"/>
  <c r="AC41" i="7"/>
  <c r="C172" i="7" s="1"/>
  <c r="AB74" i="7"/>
  <c r="Z75" i="7" s="1"/>
  <c r="AA75" i="7" s="1"/>
  <c r="C112" i="7"/>
  <c r="I25" i="6"/>
  <c r="H26" i="6" s="1"/>
  <c r="J25" i="6"/>
  <c r="AA62" i="7"/>
  <c r="F42" i="7"/>
  <c r="D104" i="6"/>
  <c r="D103" i="6"/>
  <c r="AB42" i="7" l="1"/>
  <c r="AC42" i="7" s="1"/>
  <c r="C173" i="7" s="1"/>
  <c r="AB75" i="7"/>
  <c r="Z76" i="7" s="1"/>
  <c r="AA76" i="7" s="1"/>
  <c r="AB62" i="7"/>
  <c r="AC62" i="7" s="1"/>
  <c r="C262" i="7" s="1"/>
  <c r="AC74" i="7"/>
  <c r="J26" i="6"/>
  <c r="C107" i="6" s="1"/>
  <c r="I26" i="6"/>
  <c r="H27" i="6"/>
  <c r="C106" i="6"/>
  <c r="G42" i="7"/>
  <c r="H42" i="7"/>
  <c r="I42" i="7"/>
  <c r="C113" i="7" s="1"/>
  <c r="AC75" i="7" l="1"/>
  <c r="AB76" i="7"/>
  <c r="AC76" i="7" s="1"/>
  <c r="Z43" i="7"/>
  <c r="Z77" i="7"/>
  <c r="AA77" i="7" s="1"/>
  <c r="AB77" i="7" s="1"/>
  <c r="F43" i="7"/>
  <c r="G43" i="7" s="1"/>
  <c r="Z63" i="7"/>
  <c r="H43" i="7"/>
  <c r="I43" i="7" s="1"/>
  <c r="C114" i="7" s="1"/>
  <c r="I27" i="6"/>
  <c r="H28" i="6" s="1"/>
  <c r="J27" i="6"/>
  <c r="D106" i="6"/>
  <c r="D105" i="6"/>
  <c r="AA43" i="7" l="1"/>
  <c r="AB43" i="7"/>
  <c r="Z44" i="7" s="1"/>
  <c r="AA44" i="7" s="1"/>
  <c r="AB44" i="7" s="1"/>
  <c r="Z45" i="7" s="1"/>
  <c r="AB45" i="7" s="1"/>
  <c r="AA63" i="7"/>
  <c r="AB63" i="7"/>
  <c r="AB64" i="7" s="1"/>
  <c r="F44" i="7"/>
  <c r="I28" i="6"/>
  <c r="J28" i="6"/>
  <c r="C109" i="6" s="1"/>
  <c r="AA45" i="7"/>
  <c r="Z78" i="7"/>
  <c r="C108" i="6"/>
  <c r="AC44" i="7"/>
  <c r="C175" i="7" s="1"/>
  <c r="AC77" i="7"/>
  <c r="AC43" i="7" l="1"/>
  <c r="C174" i="7" s="1"/>
  <c r="AC45" i="7"/>
  <c r="C176" i="7" s="1"/>
  <c r="Z46" i="7"/>
  <c r="AA46" i="7" s="1"/>
  <c r="AB46" i="7" s="1"/>
  <c r="AC46" i="7" s="1"/>
  <c r="C177" i="7" s="1"/>
  <c r="AA64" i="7"/>
  <c r="B67" i="7"/>
  <c r="AC63" i="7"/>
  <c r="H29" i="6"/>
  <c r="D108" i="6"/>
  <c r="D107" i="6"/>
  <c r="AA78" i="7"/>
  <c r="AA79" i="7" s="1"/>
  <c r="G44" i="7"/>
  <c r="H44" i="7"/>
  <c r="I44" i="7" s="1"/>
  <c r="C115" i="7" s="1"/>
  <c r="C263" i="7" l="1"/>
  <c r="AC64" i="7"/>
  <c r="C67" i="7"/>
  <c r="D67" i="7"/>
  <c r="B68" i="7" s="1"/>
  <c r="C68" i="7" s="1"/>
  <c r="D68" i="7" s="1"/>
  <c r="AB78" i="7"/>
  <c r="AB79" i="7" s="1"/>
  <c r="F45" i="7"/>
  <c r="Z47" i="7"/>
  <c r="H30" i="6"/>
  <c r="I29" i="6"/>
  <c r="J29" i="6"/>
  <c r="B69" i="7" l="1"/>
  <c r="E67" i="7"/>
  <c r="C264" i="7" s="1"/>
  <c r="E68" i="7"/>
  <c r="C265" i="7" s="1"/>
  <c r="AC78" i="7"/>
  <c r="AC79" i="7" s="1"/>
  <c r="I30" i="6"/>
  <c r="H31" i="6" s="1"/>
  <c r="J30" i="6"/>
  <c r="C111" i="6" s="1"/>
  <c r="AA47" i="7"/>
  <c r="AB47" i="7"/>
  <c r="AC47" i="7" s="1"/>
  <c r="C178" i="7" s="1"/>
  <c r="C69" i="7"/>
  <c r="C110" i="6"/>
  <c r="H45" i="7"/>
  <c r="I45" i="7" s="1"/>
  <c r="C116" i="7" s="1"/>
  <c r="G45" i="7"/>
  <c r="J31" i="6" l="1"/>
  <c r="C112" i="6" s="1"/>
  <c r="I31" i="6"/>
  <c r="H32" i="6" s="1"/>
  <c r="Z48" i="7"/>
  <c r="F46" i="7"/>
  <c r="D111" i="6"/>
  <c r="D69" i="7"/>
  <c r="E69" i="7" s="1"/>
  <c r="D110" i="6"/>
  <c r="D109" i="6"/>
  <c r="B70" i="7" l="1"/>
  <c r="J32" i="6"/>
  <c r="C113" i="6" s="1"/>
  <c r="I32" i="6"/>
  <c r="H33" i="6" s="1"/>
  <c r="C266" i="7"/>
  <c r="C70" i="7"/>
  <c r="D70" i="7" s="1"/>
  <c r="B71" i="7" s="1"/>
  <c r="G46" i="7"/>
  <c r="H46" i="7"/>
  <c r="I46" i="7" s="1"/>
  <c r="C117" i="7" s="1"/>
  <c r="AA48" i="7"/>
  <c r="AA49" i="7" s="1"/>
  <c r="D112" i="6"/>
  <c r="AB48" i="7" l="1"/>
  <c r="AB49" i="7" s="1"/>
  <c r="C71" i="7"/>
  <c r="D71" i="7"/>
  <c r="B72" i="7" s="1"/>
  <c r="F47" i="7"/>
  <c r="I33" i="6"/>
  <c r="J33" i="6"/>
  <c r="C114" i="6" s="1"/>
  <c r="E70" i="7"/>
  <c r="AC48" i="7"/>
  <c r="B52" i="7"/>
  <c r="C72" i="7" l="1"/>
  <c r="C52" i="7"/>
  <c r="D52" i="7" s="1"/>
  <c r="E71" i="7"/>
  <c r="C268" i="7" s="1"/>
  <c r="H34" i="6"/>
  <c r="C179" i="7"/>
  <c r="AC49" i="7"/>
  <c r="D113" i="6"/>
  <c r="C267" i="7"/>
  <c r="H47" i="7"/>
  <c r="I47" i="7" s="1"/>
  <c r="C118" i="7" s="1"/>
  <c r="G47" i="7"/>
  <c r="F48" i="7" s="1"/>
  <c r="B53" i="7" l="1"/>
  <c r="C53" i="7" s="1"/>
  <c r="D53" i="7" s="1"/>
  <c r="E52" i="7"/>
  <c r="D72" i="7"/>
  <c r="B73" i="7" s="1"/>
  <c r="C73" i="7" s="1"/>
  <c r="G48" i="7"/>
  <c r="G49" i="7" s="1"/>
  <c r="H48" i="7"/>
  <c r="H49" i="7" s="1"/>
  <c r="C180" i="7"/>
  <c r="I34" i="6"/>
  <c r="I35" i="6" s="1"/>
  <c r="E72" i="7" l="1"/>
  <c r="C269" i="7" s="1"/>
  <c r="E53" i="7"/>
  <c r="D73" i="7"/>
  <c r="E73" i="7" s="1"/>
  <c r="C270" i="7" s="1"/>
  <c r="B54" i="7"/>
  <c r="J34" i="6"/>
  <c r="K23" i="6" s="1"/>
  <c r="I48" i="7"/>
  <c r="L23" i="6" l="1"/>
  <c r="K24" i="6"/>
  <c r="C181" i="7"/>
  <c r="B74" i="7"/>
  <c r="C115" i="6"/>
  <c r="J35" i="6"/>
  <c r="C54" i="7"/>
  <c r="D54" i="7"/>
  <c r="C119" i="7"/>
  <c r="I49" i="7"/>
  <c r="J37" i="7"/>
  <c r="L24" i="6" l="1"/>
  <c r="K25" i="6" s="1"/>
  <c r="M24" i="6"/>
  <c r="C117" i="6" s="1"/>
  <c r="B55" i="7"/>
  <c r="C74" i="7"/>
  <c r="D74" i="7" s="1"/>
  <c r="B75" i="7" s="1"/>
  <c r="L37" i="7"/>
  <c r="M37" i="7" s="1"/>
  <c r="K37" i="7"/>
  <c r="D114" i="6"/>
  <c r="E54" i="7"/>
  <c r="M23" i="6"/>
  <c r="C120" i="7" l="1"/>
  <c r="C75" i="7"/>
  <c r="D75" i="7" s="1"/>
  <c r="E75" i="7" s="1"/>
  <c r="C272" i="7" s="1"/>
  <c r="K26" i="6"/>
  <c r="M25" i="6"/>
  <c r="C118" i="6" s="1"/>
  <c r="L25" i="6"/>
  <c r="C116" i="6"/>
  <c r="E74" i="7"/>
  <c r="C271" i="7" s="1"/>
  <c r="C182" i="7"/>
  <c r="J38" i="7"/>
  <c r="C55" i="7"/>
  <c r="D55" i="7"/>
  <c r="E55" i="7" s="1"/>
  <c r="C183" i="7" s="1"/>
  <c r="B56" i="7" l="1"/>
  <c r="C56" i="7" s="1"/>
  <c r="D56" i="7" s="1"/>
  <c r="K27" i="6"/>
  <c r="L26" i="6"/>
  <c r="M26" i="6" s="1"/>
  <c r="D117" i="6"/>
  <c r="D116" i="6"/>
  <c r="D115" i="6"/>
  <c r="B76" i="7"/>
  <c r="K38" i="7"/>
  <c r="L38" i="7"/>
  <c r="M38" i="7" s="1"/>
  <c r="C119" i="6" l="1"/>
  <c r="C121" i="7"/>
  <c r="L27" i="6"/>
  <c r="K28" i="6"/>
  <c r="M27" i="6"/>
  <c r="C120" i="6" s="1"/>
  <c r="E56" i="7"/>
  <c r="C76" i="7"/>
  <c r="D76" i="7" s="1"/>
  <c r="J39" i="7"/>
  <c r="B57" i="7"/>
  <c r="B77" i="7" l="1"/>
  <c r="C77" i="7" s="1"/>
  <c r="D77" i="7" s="1"/>
  <c r="E77" i="7" s="1"/>
  <c r="C274" i="7" s="1"/>
  <c r="C57" i="7"/>
  <c r="D57" i="7" s="1"/>
  <c r="E57" i="7" s="1"/>
  <c r="C185" i="7" s="1"/>
  <c r="L28" i="6"/>
  <c r="M28" i="6" s="1"/>
  <c r="K29" i="6"/>
  <c r="E76" i="7"/>
  <c r="C273" i="7" s="1"/>
  <c r="K39" i="7"/>
  <c r="L39" i="7"/>
  <c r="M39" i="7" s="1"/>
  <c r="C184" i="7"/>
  <c r="D119" i="6"/>
  <c r="D118" i="6"/>
  <c r="B78" i="7" l="1"/>
  <c r="C122" i="7"/>
  <c r="C121" i="6"/>
  <c r="C78" i="7"/>
  <c r="C79" i="7" s="1"/>
  <c r="L29" i="6"/>
  <c r="K30" i="6" s="1"/>
  <c r="B58" i="7"/>
  <c r="J40" i="7"/>
  <c r="D78" i="7" l="1"/>
  <c r="D79" i="7" s="1"/>
  <c r="K31" i="6"/>
  <c r="L30" i="6"/>
  <c r="M30" i="6"/>
  <c r="C123" i="6" s="1"/>
  <c r="D120" i="6"/>
  <c r="M29" i="6"/>
  <c r="C122" i="6" s="1"/>
  <c r="D122" i="6" s="1"/>
  <c r="L40" i="7"/>
  <c r="M40" i="7" s="1"/>
  <c r="K40" i="7"/>
  <c r="C58" i="7"/>
  <c r="D58" i="7" s="1"/>
  <c r="E78" i="7" l="1"/>
  <c r="E79" i="7" s="1"/>
  <c r="F67" i="7"/>
  <c r="B59" i="7"/>
  <c r="D59" i="7" s="1"/>
  <c r="B60" i="7" s="1"/>
  <c r="C59" i="7"/>
  <c r="C123" i="7"/>
  <c r="G67" i="7"/>
  <c r="H67" i="7"/>
  <c r="C275" i="7"/>
  <c r="J41" i="7"/>
  <c r="E58" i="7"/>
  <c r="C186" i="7" s="1"/>
  <c r="D121" i="6"/>
  <c r="L31" i="6"/>
  <c r="K32" i="6" s="1"/>
  <c r="I67" i="7" l="1"/>
  <c r="C276" i="7" s="1"/>
  <c r="M32" i="6"/>
  <c r="C125" i="6" s="1"/>
  <c r="K33" i="6"/>
  <c r="L32" i="6"/>
  <c r="C60" i="7"/>
  <c r="E59" i="7"/>
  <c r="C187" i="7" s="1"/>
  <c r="K41" i="7"/>
  <c r="L41" i="7"/>
  <c r="M41" i="7" s="1"/>
  <c r="M31" i="6"/>
  <c r="C124" i="6" s="1"/>
  <c r="F68" i="7"/>
  <c r="C124" i="7" l="1"/>
  <c r="J42" i="7"/>
  <c r="G68" i="7"/>
  <c r="H68" i="7"/>
  <c r="F69" i="7" s="1"/>
  <c r="L33" i="6"/>
  <c r="M33" i="6" s="1"/>
  <c r="C126" i="6" s="1"/>
  <c r="D60" i="7"/>
  <c r="B61" i="7" s="1"/>
  <c r="D124" i="6"/>
  <c r="D123" i="6"/>
  <c r="C61" i="7" l="1"/>
  <c r="D61" i="7" s="1"/>
  <c r="G69" i="7"/>
  <c r="H69" i="7" s="1"/>
  <c r="I69" i="7" s="1"/>
  <c r="C278" i="7" s="1"/>
  <c r="D125" i="6"/>
  <c r="E60" i="7"/>
  <c r="C188" i="7" s="1"/>
  <c r="K34" i="6"/>
  <c r="K42" i="7"/>
  <c r="L42" i="7"/>
  <c r="M42" i="7" s="1"/>
  <c r="C125" i="7" s="1"/>
  <c r="I68" i="7"/>
  <c r="J43" i="7" l="1"/>
  <c r="K43" i="7" s="1"/>
  <c r="F70" i="7"/>
  <c r="G70" i="7"/>
  <c r="H70" i="7"/>
  <c r="I70" i="7" s="1"/>
  <c r="C277" i="7"/>
  <c r="E61" i="7"/>
  <c r="C189" i="7" s="1"/>
  <c r="B62" i="7"/>
  <c r="L34" i="6"/>
  <c r="L35" i="6" s="1"/>
  <c r="N23" i="6"/>
  <c r="L43" i="7" l="1"/>
  <c r="M43" i="7" s="1"/>
  <c r="C126" i="7" s="1"/>
  <c r="F71" i="7"/>
  <c r="G71" i="7" s="1"/>
  <c r="H71" i="7" s="1"/>
  <c r="C279" i="7"/>
  <c r="N24" i="6"/>
  <c r="P23" i="6"/>
  <c r="O23" i="6"/>
  <c r="M34" i="6"/>
  <c r="D62" i="7"/>
  <c r="C62" i="7"/>
  <c r="J44" i="7" l="1"/>
  <c r="B63" i="7"/>
  <c r="I71" i="7"/>
  <c r="C128" i="6"/>
  <c r="P24" i="6"/>
  <c r="C129" i="6" s="1"/>
  <c r="N25" i="6"/>
  <c r="O24" i="6"/>
  <c r="E62" i="7"/>
  <c r="C190" i="7" s="1"/>
  <c r="C127" i="6"/>
  <c r="M35" i="6"/>
  <c r="F72" i="7"/>
  <c r="K44" i="7"/>
  <c r="L44" i="7"/>
  <c r="M44" i="7" s="1"/>
  <c r="C127" i="7" s="1"/>
  <c r="C63" i="7" l="1"/>
  <c r="C64" i="7" s="1"/>
  <c r="J45" i="7"/>
  <c r="K45" i="7" s="1"/>
  <c r="L45" i="7"/>
  <c r="M45" i="7" s="1"/>
  <c r="C128" i="7" s="1"/>
  <c r="O25" i="6"/>
  <c r="D127" i="6"/>
  <c r="D126" i="6"/>
  <c r="G72" i="7"/>
  <c r="D128" i="6"/>
  <c r="C280" i="7"/>
  <c r="D63" i="7" l="1"/>
  <c r="H72" i="7"/>
  <c r="F73" i="7" s="1"/>
  <c r="G73" i="7" s="1"/>
  <c r="J46" i="7"/>
  <c r="N26" i="6"/>
  <c r="P25" i="6"/>
  <c r="D64" i="7" l="1"/>
  <c r="F52" i="7"/>
  <c r="G52" i="7" s="1"/>
  <c r="E63" i="7"/>
  <c r="H73" i="7"/>
  <c r="I73" i="7" s="1"/>
  <c r="C282" i="7" s="1"/>
  <c r="I72" i="7"/>
  <c r="C281" i="7" s="1"/>
  <c r="C130" i="6"/>
  <c r="F74" i="7"/>
  <c r="O26" i="6"/>
  <c r="N27" i="6"/>
  <c r="P26" i="6"/>
  <c r="C131" i="6" s="1"/>
  <c r="K46" i="7"/>
  <c r="L46" i="7"/>
  <c r="M46" i="7" s="1"/>
  <c r="C129" i="7" s="1"/>
  <c r="E64" i="7" l="1"/>
  <c r="C191" i="7"/>
  <c r="H52" i="7"/>
  <c r="J47" i="7"/>
  <c r="L47" i="7" s="1"/>
  <c r="M47" i="7" s="1"/>
  <c r="C130" i="7" s="1"/>
  <c r="G74" i="7"/>
  <c r="H74" i="7"/>
  <c r="F75" i="7" s="1"/>
  <c r="P27" i="6"/>
  <c r="C132" i="6" s="1"/>
  <c r="O27" i="6"/>
  <c r="N28" i="6"/>
  <c r="D130" i="6"/>
  <c r="D129" i="6"/>
  <c r="F53" i="7" l="1"/>
  <c r="I52" i="7"/>
  <c r="C192" i="7" s="1"/>
  <c r="K47" i="7"/>
  <c r="I74" i="7"/>
  <c r="C283" i="7" s="1"/>
  <c r="G75" i="7"/>
  <c r="H75" i="7"/>
  <c r="I75" i="7" s="1"/>
  <c r="C284" i="7" s="1"/>
  <c r="J48" i="7"/>
  <c r="N29" i="6"/>
  <c r="O28" i="6"/>
  <c r="P28" i="6" s="1"/>
  <c r="D131" i="6"/>
  <c r="G53" i="7" l="1"/>
  <c r="H53" i="7" s="1"/>
  <c r="C133" i="6"/>
  <c r="P29" i="6"/>
  <c r="C134" i="6" s="1"/>
  <c r="N30" i="6"/>
  <c r="O29" i="6"/>
  <c r="F76" i="7"/>
  <c r="K48" i="7"/>
  <c r="K49" i="7" s="1"/>
  <c r="L48" i="7"/>
  <c r="L49" i="7" s="1"/>
  <c r="I53" i="7" l="1"/>
  <c r="C193" i="7" s="1"/>
  <c r="F54" i="7"/>
  <c r="O30" i="6"/>
  <c r="P30" i="6" s="1"/>
  <c r="C135" i="6" s="1"/>
  <c r="N31" i="6"/>
  <c r="H76" i="7"/>
  <c r="I76" i="7" s="1"/>
  <c r="C285" i="7" s="1"/>
  <c r="G76" i="7"/>
  <c r="M48" i="7"/>
  <c r="D133" i="6"/>
  <c r="D132" i="6"/>
  <c r="G54" i="7" l="1"/>
  <c r="H54" i="7" s="1"/>
  <c r="F55" i="7" s="1"/>
  <c r="I54" i="7"/>
  <c r="C194" i="7" s="1"/>
  <c r="F77" i="7"/>
  <c r="G77" i="7" s="1"/>
  <c r="H77" i="7" s="1"/>
  <c r="F78" i="7" s="1"/>
  <c r="D134" i="6"/>
  <c r="O31" i="6"/>
  <c r="N32" i="6" s="1"/>
  <c r="C131" i="7"/>
  <c r="M49" i="7"/>
  <c r="G55" i="7" l="1"/>
  <c r="H55" i="7" s="1"/>
  <c r="O32" i="6"/>
  <c r="N33" i="6"/>
  <c r="P32" i="6"/>
  <c r="C137" i="6" s="1"/>
  <c r="G78" i="7"/>
  <c r="G79" i="7" s="1"/>
  <c r="P31" i="6"/>
  <c r="C136" i="6" s="1"/>
  <c r="I77" i="7"/>
  <c r="C286" i="7" s="1"/>
  <c r="I55" i="7" l="1"/>
  <c r="C195" i="7" s="1"/>
  <c r="F56" i="7"/>
  <c r="H78" i="7"/>
  <c r="H79" i="7" s="1"/>
  <c r="O33" i="6"/>
  <c r="N34" i="6"/>
  <c r="P33" i="6"/>
  <c r="C138" i="6" s="1"/>
  <c r="D136" i="6"/>
  <c r="D135" i="6"/>
  <c r="G56" i="7" l="1"/>
  <c r="H56" i="7" s="1"/>
  <c r="I78" i="7"/>
  <c r="C287" i="7" s="1"/>
  <c r="J67" i="7"/>
  <c r="O34" i="6"/>
  <c r="O35" i="6" s="1"/>
  <c r="D137" i="6"/>
  <c r="F57" i="7" l="1"/>
  <c r="I56" i="7"/>
  <c r="C196" i="7" s="1"/>
  <c r="I79" i="7"/>
  <c r="K67" i="7"/>
  <c r="L67" i="7" s="1"/>
  <c r="Q23" i="6"/>
  <c r="P34" i="6"/>
  <c r="G57" i="7" l="1"/>
  <c r="H57" i="7" s="1"/>
  <c r="I57" i="7" s="1"/>
  <c r="C197" i="7" s="1"/>
  <c r="M67" i="7"/>
  <c r="C288" i="7" s="1"/>
  <c r="J68" i="7"/>
  <c r="R23" i="6"/>
  <c r="S23" i="6"/>
  <c r="Q24" i="6"/>
  <c r="C139" i="6"/>
  <c r="P35" i="6"/>
  <c r="K68" i="7"/>
  <c r="L68" i="7" s="1"/>
  <c r="F58" i="7" l="1"/>
  <c r="R24" i="6"/>
  <c r="Q25" i="6" s="1"/>
  <c r="S24" i="6"/>
  <c r="C141" i="6" s="1"/>
  <c r="D139" i="6"/>
  <c r="D138" i="6"/>
  <c r="C140" i="6"/>
  <c r="J69" i="7"/>
  <c r="M68" i="7"/>
  <c r="G58" i="7" l="1"/>
  <c r="H58" i="7" s="1"/>
  <c r="F59" i="7"/>
  <c r="I58" i="7"/>
  <c r="C198" i="7" s="1"/>
  <c r="R25" i="6"/>
  <c r="S25" i="6" s="1"/>
  <c r="K69" i="7"/>
  <c r="L69" i="7" s="1"/>
  <c r="M69" i="7" s="1"/>
  <c r="C289" i="7"/>
  <c r="D140" i="6"/>
  <c r="G59" i="7" l="1"/>
  <c r="H59" i="7" s="1"/>
  <c r="F60" i="7" s="1"/>
  <c r="C290" i="7"/>
  <c r="C142" i="6"/>
  <c r="J70" i="7"/>
  <c r="Q26" i="6"/>
  <c r="I59" i="7" l="1"/>
  <c r="C199" i="7" s="1"/>
  <c r="G60" i="7"/>
  <c r="H60" i="7"/>
  <c r="I60" i="7" s="1"/>
  <c r="C200" i="7" s="1"/>
  <c r="R26" i="6"/>
  <c r="S26" i="6"/>
  <c r="D141" i="6"/>
  <c r="K70" i="7"/>
  <c r="L70" i="7" s="1"/>
  <c r="F61" i="7" l="1"/>
  <c r="C143" i="6"/>
  <c r="J71" i="7"/>
  <c r="M70" i="7"/>
  <c r="Q27" i="6"/>
  <c r="G61" i="7" l="1"/>
  <c r="H61" i="7"/>
  <c r="I61" i="7" s="1"/>
  <c r="C201" i="7" s="1"/>
  <c r="K71" i="7"/>
  <c r="L71" i="7" s="1"/>
  <c r="J72" i="7" s="1"/>
  <c r="Q28" i="6"/>
  <c r="R27" i="6"/>
  <c r="S27" i="6"/>
  <c r="C291" i="7"/>
  <c r="D142" i="6"/>
  <c r="F62" i="7" l="1"/>
  <c r="K72" i="7"/>
  <c r="L72" i="7" s="1"/>
  <c r="M71" i="7"/>
  <c r="R28" i="6"/>
  <c r="S28" i="6"/>
  <c r="C145" i="6" s="1"/>
  <c r="Q29" i="6"/>
  <c r="C144" i="6"/>
  <c r="G62" i="7" l="1"/>
  <c r="D144" i="6"/>
  <c r="D143" i="6"/>
  <c r="M72" i="7"/>
  <c r="C293" i="7" s="1"/>
  <c r="J73" i="7"/>
  <c r="S29" i="6"/>
  <c r="C146" i="6" s="1"/>
  <c r="Q30" i="6"/>
  <c r="R29" i="6"/>
  <c r="C292" i="7"/>
  <c r="H62" i="7" l="1"/>
  <c r="I62" i="7" s="1"/>
  <c r="R30" i="6"/>
  <c r="Q31" i="6" s="1"/>
  <c r="S30" i="6"/>
  <c r="C147" i="6" s="1"/>
  <c r="K73" i="7"/>
  <c r="L73" i="7" s="1"/>
  <c r="D145" i="6"/>
  <c r="C202" i="7" l="1"/>
  <c r="F63" i="7"/>
  <c r="M73" i="7"/>
  <c r="C294" i="7" s="1"/>
  <c r="R31" i="6"/>
  <c r="S31" i="6" s="1"/>
  <c r="C148" i="6" s="1"/>
  <c r="J74" i="7"/>
  <c r="D146" i="6"/>
  <c r="G63" i="7" l="1"/>
  <c r="G64" i="7" s="1"/>
  <c r="H63" i="7"/>
  <c r="H64" i="7" s="1"/>
  <c r="J52" i="7"/>
  <c r="I63" i="7"/>
  <c r="D147" i="6"/>
  <c r="Q32" i="6"/>
  <c r="K74" i="7"/>
  <c r="C203" i="7" l="1"/>
  <c r="I64" i="7"/>
  <c r="K52" i="7"/>
  <c r="J53" i="7" s="1"/>
  <c r="L52" i="7"/>
  <c r="M52" i="7" s="1"/>
  <c r="C204" i="7" s="1"/>
  <c r="L74" i="7"/>
  <c r="J75" i="7" s="1"/>
  <c r="K75" i="7" s="1"/>
  <c r="Q33" i="6"/>
  <c r="R32" i="6"/>
  <c r="S32" i="6"/>
  <c r="C149" i="6" s="1"/>
  <c r="K53" i="7" l="1"/>
  <c r="L53" i="7" s="1"/>
  <c r="J54" i="7"/>
  <c r="K54" i="7" s="1"/>
  <c r="L54" i="7" s="1"/>
  <c r="J55" i="7" s="1"/>
  <c r="K55" i="7" s="1"/>
  <c r="L55" i="7" s="1"/>
  <c r="M55" i="7" s="1"/>
  <c r="C207" i="7" s="1"/>
  <c r="M53" i="7"/>
  <c r="C205" i="7" s="1"/>
  <c r="L75" i="7"/>
  <c r="M75" i="7" s="1"/>
  <c r="C296" i="7" s="1"/>
  <c r="M74" i="7"/>
  <c r="C295" i="7" s="1"/>
  <c r="R33" i="6"/>
  <c r="Q34" i="6" s="1"/>
  <c r="D148" i="6"/>
  <c r="J76" i="7" l="1"/>
  <c r="J56" i="7"/>
  <c r="M54" i="7"/>
  <c r="C206" i="7" s="1"/>
  <c r="R34" i="6"/>
  <c r="R35" i="6" s="1"/>
  <c r="S34" i="6"/>
  <c r="S33" i="6"/>
  <c r="C150" i="6" s="1"/>
  <c r="K56" i="7"/>
  <c r="L56" i="7"/>
  <c r="M56" i="7" s="1"/>
  <c r="K76" i="7"/>
  <c r="L76" i="7" s="1"/>
  <c r="C208" i="7" l="1"/>
  <c r="J57" i="7"/>
  <c r="D150" i="6"/>
  <c r="D149" i="6"/>
  <c r="C151" i="6"/>
  <c r="S35" i="6"/>
  <c r="M76" i="7"/>
  <c r="C297" i="7" s="1"/>
  <c r="J77" i="7"/>
  <c r="T23" i="6"/>
  <c r="U23" i="6" l="1"/>
  <c r="V23" i="6"/>
  <c r="T24" i="6"/>
  <c r="K57" i="7"/>
  <c r="L57" i="7" s="1"/>
  <c r="K77" i="7"/>
  <c r="L77" i="7" s="1"/>
  <c r="M77" i="7" s="1"/>
  <c r="C298" i="7" s="1"/>
  <c r="U24" i="6" l="1"/>
  <c r="T25" i="6"/>
  <c r="V24" i="6"/>
  <c r="C153" i="6" s="1"/>
  <c r="J58" i="7"/>
  <c r="J78" i="7"/>
  <c r="M57" i="7"/>
  <c r="C209" i="7" s="1"/>
  <c r="C152" i="6"/>
  <c r="K58" i="7" l="1"/>
  <c r="L58" i="7" s="1"/>
  <c r="M58" i="7" s="1"/>
  <c r="C210" i="7" s="1"/>
  <c r="D152" i="6"/>
  <c r="D151" i="6"/>
  <c r="U25" i="6"/>
  <c r="T26" i="6"/>
  <c r="V25" i="6"/>
  <c r="C154" i="6" s="1"/>
  <c r="K78" i="7"/>
  <c r="K79" i="7" s="1"/>
  <c r="L78" i="7" l="1"/>
  <c r="L79" i="7" s="1"/>
  <c r="J59" i="7"/>
  <c r="U26" i="6"/>
  <c r="T27" i="6" s="1"/>
  <c r="V26" i="6"/>
  <c r="M78" i="7"/>
  <c r="D153" i="6"/>
  <c r="U27" i="6" l="1"/>
  <c r="T28" i="6"/>
  <c r="C299" i="7"/>
  <c r="M79" i="7"/>
  <c r="K59" i="7"/>
  <c r="L59" i="7" s="1"/>
  <c r="M59" i="7" s="1"/>
  <c r="C211" i="7" s="1"/>
  <c r="C155" i="6"/>
  <c r="D154" i="6" l="1"/>
  <c r="J60" i="7"/>
  <c r="U28" i="6"/>
  <c r="V28" i="6" s="1"/>
  <c r="C157" i="6" s="1"/>
  <c r="V27" i="6"/>
  <c r="C156" i="6" l="1"/>
  <c r="K60" i="7"/>
  <c r="T29" i="6"/>
  <c r="U29" i="6" l="1"/>
  <c r="V29" i="6"/>
  <c r="T30" i="6"/>
  <c r="L60" i="7"/>
  <c r="M60" i="7" s="1"/>
  <c r="C212" i="7" s="1"/>
  <c r="D156" i="6"/>
  <c r="D155" i="6"/>
  <c r="C158" i="6" l="1"/>
  <c r="T31" i="6"/>
  <c r="V30" i="6"/>
  <c r="C159" i="6" s="1"/>
  <c r="U30" i="6"/>
  <c r="J61" i="7"/>
  <c r="U31" i="6" l="1"/>
  <c r="V31" i="6"/>
  <c r="C160" i="6" s="1"/>
  <c r="T32" i="6"/>
  <c r="K61" i="7"/>
  <c r="L61" i="7" s="1"/>
  <c r="J62" i="7" s="1"/>
  <c r="D158" i="6"/>
  <c r="D157" i="6"/>
  <c r="K62" i="7" l="1"/>
  <c r="L62" i="7" s="1"/>
  <c r="J63" i="7" s="1"/>
  <c r="M61" i="7"/>
  <c r="C213" i="7" s="1"/>
  <c r="U32" i="6"/>
  <c r="V32" i="6" s="1"/>
  <c r="C161" i="6" s="1"/>
  <c r="D159" i="6"/>
  <c r="D160" i="6" l="1"/>
  <c r="K63" i="7"/>
  <c r="K64" i="7" s="1"/>
  <c r="K82" i="7" s="1"/>
  <c r="L63" i="7"/>
  <c r="L64" i="7" s="1"/>
  <c r="K83" i="7" s="1"/>
  <c r="M62" i="7"/>
  <c r="C214" i="7" s="1"/>
  <c r="T33" i="6"/>
  <c r="M63" i="7" l="1"/>
  <c r="U33" i="6"/>
  <c r="T34" i="6" s="1"/>
  <c r="V33" i="6"/>
  <c r="C162" i="6" s="1"/>
  <c r="K81" i="7"/>
  <c r="C215" i="7"/>
  <c r="K85" i="7" s="1"/>
  <c r="M64" i="7"/>
  <c r="K84" i="7" s="1"/>
  <c r="V34" i="6" l="1"/>
  <c r="U34" i="6"/>
  <c r="U35" i="6" s="1"/>
  <c r="D161" i="6"/>
  <c r="C163" i="6" l="1"/>
  <c r="V35" i="6"/>
  <c r="B38" i="6"/>
  <c r="C38" i="6" l="1"/>
  <c r="D162" i="6"/>
  <c r="D38" i="6" l="1"/>
  <c r="B39" i="6"/>
  <c r="C164" i="6" l="1"/>
  <c r="C39" i="6"/>
  <c r="D39" i="6"/>
  <c r="C165" i="6" s="1"/>
  <c r="D164" i="6" l="1"/>
  <c r="D163" i="6"/>
  <c r="B40" i="6"/>
  <c r="C40" i="6" l="1"/>
  <c r="B41" i="6"/>
  <c r="D40" i="6"/>
  <c r="C41" i="6" l="1"/>
  <c r="D41" i="6" s="1"/>
  <c r="C166" i="6"/>
  <c r="C167" i="6" l="1"/>
  <c r="D166" i="6"/>
  <c r="D165" i="6"/>
  <c r="B42" i="6"/>
  <c r="C42" i="6" l="1"/>
  <c r="D42" i="6" s="1"/>
  <c r="C168" i="6" l="1"/>
  <c r="B43" i="6"/>
  <c r="C43" i="6" l="1"/>
  <c r="D43" i="6"/>
  <c r="C169" i="6" s="1"/>
  <c r="B44" i="6"/>
  <c r="D168" i="6"/>
  <c r="D167" i="6"/>
  <c r="C44" i="6" l="1"/>
  <c r="B45" i="6"/>
  <c r="D44" i="6"/>
  <c r="C170" i="6" s="1"/>
  <c r="C45" i="6" l="1"/>
  <c r="D45" i="6" s="1"/>
  <c r="C171" i="6" s="1"/>
  <c r="D169" i="6"/>
  <c r="D170" i="6" l="1"/>
  <c r="B46" i="6"/>
  <c r="C46" i="6" l="1"/>
  <c r="B47" i="6"/>
  <c r="D46" i="6"/>
  <c r="C172" i="6" s="1"/>
  <c r="C47" i="6" l="1"/>
  <c r="B48" i="6"/>
  <c r="D47" i="6"/>
  <c r="C173" i="6" s="1"/>
  <c r="D172" i="6"/>
  <c r="D171" i="6"/>
  <c r="C48" i="6" l="1"/>
  <c r="B49" i="6" s="1"/>
  <c r="D48" i="6"/>
  <c r="C174" i="6" s="1"/>
  <c r="D173" i="6" s="1"/>
  <c r="C49" i="6" l="1"/>
  <c r="C50" i="6" s="1"/>
  <c r="D49" i="6"/>
  <c r="E38" i="6"/>
  <c r="C175" i="6" l="1"/>
  <c r="D50" i="6"/>
  <c r="F38" i="6"/>
  <c r="G38" i="6" l="1"/>
  <c r="E39" i="6"/>
  <c r="D174" i="6"/>
  <c r="C176" i="6" l="1"/>
  <c r="F39" i="6"/>
  <c r="G39" i="6" l="1"/>
  <c r="E40" i="6"/>
  <c r="D175" i="6"/>
  <c r="C177" i="6" l="1"/>
  <c r="G40" i="6"/>
  <c r="C178" i="6" s="1"/>
  <c r="F40" i="6"/>
  <c r="E41" i="6" l="1"/>
  <c r="D177" i="6"/>
  <c r="D176" i="6"/>
  <c r="F41" i="6" l="1"/>
  <c r="E42" i="6"/>
  <c r="G41" i="6"/>
  <c r="C179" i="6" l="1"/>
  <c r="F42" i="6"/>
  <c r="E43" i="6" s="1"/>
  <c r="E44" i="6" l="1"/>
  <c r="F43" i="6"/>
  <c r="G43" i="6" s="1"/>
  <c r="C181" i="6" s="1"/>
  <c r="G42" i="6"/>
  <c r="D178" i="6"/>
  <c r="F44" i="6" l="1"/>
  <c r="E45" i="6" s="1"/>
  <c r="C180" i="6"/>
  <c r="F45" i="6" l="1"/>
  <c r="E46" i="6"/>
  <c r="G45" i="6"/>
  <c r="C183" i="6" s="1"/>
  <c r="G44" i="6"/>
  <c r="C182" i="6" s="1"/>
  <c r="D180" i="6"/>
  <c r="D179" i="6"/>
  <c r="D182" i="6" l="1"/>
  <c r="D181" i="6"/>
  <c r="E47" i="6"/>
  <c r="G46" i="6"/>
  <c r="C184" i="6" s="1"/>
  <c r="F46" i="6"/>
  <c r="F47" i="6" l="1"/>
  <c r="G47" i="6" s="1"/>
  <c r="C185" i="6" s="1"/>
  <c r="D183" i="6"/>
  <c r="D184" i="6" l="1"/>
  <c r="E48" i="6"/>
  <c r="F48" i="6" l="1"/>
  <c r="G48" i="6"/>
  <c r="C186" i="6" s="1"/>
  <c r="E49" i="6"/>
  <c r="D185" i="6" l="1"/>
  <c r="F49" i="6"/>
  <c r="F50" i="6" s="1"/>
  <c r="H38" i="6" l="1"/>
  <c r="G49" i="6"/>
  <c r="I38" i="6" l="1"/>
  <c r="J38" i="6" s="1"/>
  <c r="C187" i="6"/>
  <c r="G50" i="6"/>
  <c r="C188" i="6" l="1"/>
  <c r="D187" i="6"/>
  <c r="D186" i="6"/>
  <c r="H39" i="6"/>
  <c r="J39" i="6" l="1"/>
  <c r="I39" i="6"/>
  <c r="C189" i="6" l="1"/>
  <c r="H40" i="6"/>
  <c r="I40" i="6" l="1"/>
  <c r="H41" i="6"/>
  <c r="J40" i="6"/>
  <c r="D188" i="6"/>
  <c r="I41" i="6" l="1"/>
  <c r="H42" i="6" s="1"/>
  <c r="J41" i="6"/>
  <c r="C191" i="6" s="1"/>
  <c r="C190" i="6"/>
  <c r="I42" i="6" l="1"/>
  <c r="J42" i="6" s="1"/>
  <c r="D190" i="6"/>
  <c r="D189" i="6"/>
  <c r="C192" i="6" l="1"/>
  <c r="H43" i="6"/>
  <c r="I43" i="6" l="1"/>
  <c r="H44" i="6"/>
  <c r="J43" i="6"/>
  <c r="C193" i="6" s="1"/>
  <c r="D191" i="6"/>
  <c r="D192" i="6" l="1"/>
  <c r="I44" i="6"/>
  <c r="H45" i="6" s="1"/>
  <c r="J44" i="6"/>
  <c r="C194" i="6" s="1"/>
  <c r="I45" i="6" l="1"/>
  <c r="J45" i="6" s="1"/>
  <c r="C195" i="6" s="1"/>
  <c r="D193" i="6"/>
  <c r="D194" i="6" l="1"/>
  <c r="H46" i="6"/>
  <c r="I46" i="6" l="1"/>
  <c r="H47" i="6"/>
  <c r="J46" i="6"/>
  <c r="C196" i="6" s="1"/>
  <c r="I47" i="6" l="1"/>
  <c r="J47" i="6"/>
  <c r="C197" i="6" s="1"/>
  <c r="H48" i="6"/>
  <c r="D195" i="6"/>
  <c r="D196" i="6" l="1"/>
  <c r="I48" i="6"/>
  <c r="J48" i="6" s="1"/>
  <c r="C198" i="6" s="1"/>
  <c r="D197" i="6" l="1"/>
  <c r="H49" i="6"/>
  <c r="I49" i="6" l="1"/>
  <c r="I50" i="6" s="1"/>
  <c r="K38" i="6"/>
  <c r="J49" i="6"/>
  <c r="C199" i="6" l="1"/>
  <c r="J50" i="6"/>
  <c r="L38" i="6"/>
  <c r="M38" i="6"/>
  <c r="C200" i="6" l="1"/>
  <c r="K39" i="6"/>
  <c r="D199" i="6"/>
  <c r="D198" i="6"/>
  <c r="L39" i="6" l="1"/>
  <c r="K40" i="6"/>
  <c r="M39" i="6"/>
  <c r="L40" i="6" l="1"/>
  <c r="M40" i="6" s="1"/>
  <c r="K41" i="6"/>
  <c r="C201" i="6"/>
  <c r="C202" i="6" l="1"/>
  <c r="L41" i="6"/>
  <c r="M41" i="6" s="1"/>
  <c r="D200" i="6"/>
  <c r="C203" i="6" l="1"/>
  <c r="D202" i="6"/>
  <c r="K42" i="6"/>
  <c r="D201" i="6"/>
  <c r="L42" i="6" l="1"/>
  <c r="M42" i="6" s="1"/>
  <c r="C204" i="6" l="1"/>
  <c r="K43" i="6"/>
  <c r="M43" i="6" l="1"/>
  <c r="C205" i="6" s="1"/>
  <c r="D204" i="6" s="1"/>
  <c r="L43" i="6"/>
  <c r="K44" i="6"/>
  <c r="D203" i="6"/>
  <c r="L44" i="6" l="1"/>
  <c r="K45" i="6" s="1"/>
  <c r="L45" i="6" l="1"/>
  <c r="M45" i="6" s="1"/>
  <c r="C207" i="6" s="1"/>
  <c r="M44" i="6"/>
  <c r="C206" i="6" s="1"/>
  <c r="D206" i="6" l="1"/>
  <c r="D205" i="6"/>
  <c r="K46" i="6"/>
  <c r="L46" i="6" l="1"/>
  <c r="M46" i="6" s="1"/>
  <c r="C208" i="6" s="1"/>
  <c r="D207" i="6" l="1"/>
  <c r="K47" i="6"/>
  <c r="L47" i="6" l="1"/>
  <c r="K48" i="6" s="1"/>
  <c r="L48" i="6" l="1"/>
  <c r="K49" i="6" s="1"/>
  <c r="M48" i="6"/>
  <c r="C210" i="6" s="1"/>
  <c r="M47" i="6"/>
  <c r="C209" i="6" s="1"/>
  <c r="L49" i="6" l="1"/>
  <c r="L50" i="6" s="1"/>
  <c r="N38" i="6"/>
  <c r="M49" i="6"/>
  <c r="D209" i="6"/>
  <c r="D208" i="6"/>
  <c r="C211" i="6" l="1"/>
  <c r="M50" i="6"/>
  <c r="O38" i="6"/>
  <c r="N39" i="6" l="1"/>
  <c r="P38" i="6"/>
  <c r="D210" i="6"/>
  <c r="C212" i="6" l="1"/>
  <c r="O39" i="6"/>
  <c r="N40" i="6" l="1"/>
  <c r="P39" i="6"/>
  <c r="D211" i="6"/>
  <c r="O40" i="6" l="1"/>
  <c r="C213" i="6"/>
  <c r="P40" i="6" l="1"/>
  <c r="D212" i="6"/>
  <c r="N41" i="6"/>
  <c r="C214" i="6" l="1"/>
  <c r="O41" i="6"/>
  <c r="P41" i="6" s="1"/>
  <c r="C215" i="6" l="1"/>
  <c r="N42" i="6"/>
  <c r="D214" i="6"/>
  <c r="D213" i="6"/>
  <c r="O42" i="6" l="1"/>
  <c r="N43" i="6" s="1"/>
  <c r="P43" i="6" l="1"/>
  <c r="C217" i="6" s="1"/>
  <c r="O43" i="6"/>
  <c r="N44" i="6" s="1"/>
  <c r="P42" i="6"/>
  <c r="O44" i="6" l="1"/>
  <c r="N45" i="6" s="1"/>
  <c r="P44" i="6"/>
  <c r="C218" i="6" s="1"/>
  <c r="C216" i="6"/>
  <c r="O45" i="6" l="1"/>
  <c r="N46" i="6"/>
  <c r="P45" i="6"/>
  <c r="C219" i="6" s="1"/>
  <c r="D217" i="6"/>
  <c r="D216" i="6"/>
  <c r="D215" i="6"/>
  <c r="D218" i="6" l="1"/>
  <c r="O46" i="6"/>
  <c r="P46" i="6" s="1"/>
  <c r="C220" i="6" s="1"/>
  <c r="N47" i="6"/>
  <c r="D219" i="6" l="1"/>
  <c r="O47" i="6"/>
  <c r="P47" i="6" s="1"/>
  <c r="C221" i="6" s="1"/>
  <c r="D220" i="6" l="1"/>
  <c r="N48" i="6"/>
  <c r="O48" i="6" l="1"/>
  <c r="P48" i="6" s="1"/>
  <c r="C222" i="6" s="1"/>
  <c r="N49" i="6"/>
  <c r="D221" i="6" l="1"/>
  <c r="O49" i="6"/>
  <c r="O50" i="6" s="1"/>
  <c r="Q38" i="6"/>
  <c r="R38" i="6" l="1"/>
  <c r="Q39" i="6"/>
  <c r="P49" i="6"/>
  <c r="R39" i="6" l="1"/>
  <c r="Q40" i="6"/>
  <c r="S39" i="6"/>
  <c r="C225" i="6" s="1"/>
  <c r="C223" i="6"/>
  <c r="P50" i="6"/>
  <c r="S38" i="6"/>
  <c r="R40" i="6" l="1"/>
  <c r="Q41" i="6"/>
  <c r="S40" i="6"/>
  <c r="C226" i="6" s="1"/>
  <c r="C224" i="6"/>
  <c r="D224" i="6" s="1"/>
  <c r="D223" i="6"/>
  <c r="D222" i="6"/>
  <c r="R41" i="6" l="1"/>
  <c r="Q42" i="6" s="1"/>
  <c r="D225" i="6"/>
  <c r="R42" i="6" l="1"/>
  <c r="S42" i="6" s="1"/>
  <c r="C228" i="6" s="1"/>
  <c r="S41" i="6"/>
  <c r="C227" i="6" l="1"/>
  <c r="Q43" i="6"/>
  <c r="R43" i="6" l="1"/>
  <c r="S43" i="6" s="1"/>
  <c r="D227" i="6"/>
  <c r="D226" i="6"/>
  <c r="C229" i="6" l="1"/>
  <c r="Q44" i="6"/>
  <c r="S44" i="6" l="1"/>
  <c r="R44" i="6"/>
  <c r="Q45" i="6"/>
  <c r="D228" i="6"/>
  <c r="R45" i="6" l="1"/>
  <c r="S45" i="6"/>
  <c r="C231" i="6" s="1"/>
  <c r="Q46" i="6"/>
  <c r="C230" i="6"/>
  <c r="D230" i="6" l="1"/>
  <c r="D229" i="6"/>
  <c r="R46" i="6"/>
  <c r="Q47" i="6" s="1"/>
  <c r="R47" i="6" l="1"/>
  <c r="S47" i="6" s="1"/>
  <c r="C233" i="6" s="1"/>
  <c r="Q48" i="6"/>
  <c r="S46" i="6"/>
  <c r="C232" i="6" s="1"/>
  <c r="R48" i="6" l="1"/>
  <c r="Q49" i="6" s="1"/>
  <c r="D232" i="6"/>
  <c r="D231" i="6"/>
  <c r="R49" i="6" l="1"/>
  <c r="R50" i="6" s="1"/>
  <c r="S49" i="6"/>
  <c r="T38" i="6"/>
  <c r="S48" i="6"/>
  <c r="C234" i="6" s="1"/>
  <c r="U38" i="6" l="1"/>
  <c r="T39" i="6" s="1"/>
  <c r="D234" i="6"/>
  <c r="D233" i="6"/>
  <c r="C235" i="6"/>
  <c r="S50" i="6"/>
  <c r="U39" i="6" l="1"/>
  <c r="V39" i="6" s="1"/>
  <c r="C237" i="6" s="1"/>
  <c r="V38" i="6"/>
  <c r="T40" i="6" l="1"/>
  <c r="C236" i="6"/>
  <c r="U40" i="6" l="1"/>
  <c r="T41" i="6"/>
  <c r="V40" i="6"/>
  <c r="D236" i="6"/>
  <c r="D235" i="6"/>
  <c r="C238" i="6" l="1"/>
  <c r="U41" i="6"/>
  <c r="T42" i="6" s="1"/>
  <c r="U42" i="6" l="1"/>
  <c r="T43" i="6" s="1"/>
  <c r="V41" i="6"/>
  <c r="D237" i="6"/>
  <c r="U43" i="6" l="1"/>
  <c r="T44" i="6"/>
  <c r="V43" i="6"/>
  <c r="C241" i="6" s="1"/>
  <c r="V42" i="6"/>
  <c r="C240" i="6" s="1"/>
  <c r="D240" i="6" s="1"/>
  <c r="C239" i="6"/>
  <c r="U44" i="6" l="1"/>
  <c r="T45" i="6"/>
  <c r="V44" i="6"/>
  <c r="C242" i="6" s="1"/>
  <c r="D241" i="6"/>
  <c r="D239" i="6"/>
  <c r="D238" i="6"/>
  <c r="V45" i="6" l="1"/>
  <c r="C243" i="6" s="1"/>
  <c r="D242" i="6" s="1"/>
  <c r="T46" i="6"/>
  <c r="U45" i="6"/>
  <c r="U46" i="6" l="1"/>
  <c r="V46" i="6" s="1"/>
  <c r="C244" i="6" s="1"/>
  <c r="D243" i="6" l="1"/>
  <c r="T47" i="6"/>
  <c r="U47" i="6" l="1"/>
  <c r="V47" i="6"/>
  <c r="C245" i="6" s="1"/>
  <c r="T48" i="6"/>
  <c r="D244" i="6" l="1"/>
  <c r="U48" i="6"/>
  <c r="V48" i="6" s="1"/>
  <c r="C246" i="6" s="1"/>
  <c r="T49" i="6"/>
  <c r="D245" i="6" l="1"/>
  <c r="U49" i="6"/>
  <c r="U50" i="6" s="1"/>
  <c r="B53" i="6" l="1"/>
  <c r="V49" i="6"/>
  <c r="C247" i="6" l="1"/>
  <c r="V50" i="6"/>
  <c r="C53" i="6"/>
  <c r="B54" i="6"/>
  <c r="C54" i="6" l="1"/>
  <c r="B55" i="6"/>
  <c r="D54" i="6"/>
  <c r="C249" i="6" s="1"/>
  <c r="D53" i="6"/>
  <c r="D246" i="6"/>
  <c r="C55" i="6" l="1"/>
  <c r="D55" i="6"/>
  <c r="C250" i="6" s="1"/>
  <c r="C248" i="6"/>
  <c r="D248" i="6" l="1"/>
  <c r="D247" i="6"/>
  <c r="B56" i="6"/>
  <c r="D249" i="6"/>
  <c r="C56" i="6" l="1"/>
  <c r="B57" i="6" s="1"/>
  <c r="C57" i="6" l="1"/>
  <c r="D57" i="6"/>
  <c r="C252" i="6" s="1"/>
  <c r="B58" i="6"/>
  <c r="D56" i="6"/>
  <c r="C58" i="6" l="1"/>
  <c r="D58" i="6" s="1"/>
  <c r="C251" i="6"/>
  <c r="C253" i="6" l="1"/>
  <c r="D251" i="6"/>
  <c r="D250" i="6"/>
  <c r="B59" i="6"/>
  <c r="C59" i="6" l="1"/>
  <c r="B60" i="6" s="1"/>
  <c r="D252" i="6"/>
  <c r="C60" i="6" l="1"/>
  <c r="B61" i="6"/>
  <c r="D60" i="6"/>
  <c r="C255" i="6" s="1"/>
  <c r="D59" i="6"/>
  <c r="C61" i="6" l="1"/>
  <c r="D61" i="6"/>
  <c r="C256" i="6" s="1"/>
  <c r="B62" i="6"/>
  <c r="C254" i="6"/>
  <c r="D255" i="6"/>
  <c r="C62" i="6" l="1"/>
  <c r="D62" i="6" s="1"/>
  <c r="C257" i="6" s="1"/>
  <c r="D254" i="6"/>
  <c r="D253" i="6"/>
  <c r="D256" i="6" l="1"/>
  <c r="B63" i="6"/>
  <c r="C63" i="6" l="1"/>
  <c r="D63" i="6" s="1"/>
  <c r="C258" i="6" s="1"/>
  <c r="B64" i="6"/>
  <c r="D257" i="6" l="1"/>
  <c r="C64" i="6"/>
  <c r="C65" i="6" s="1"/>
  <c r="D64" i="6" l="1"/>
  <c r="E53" i="6"/>
  <c r="C259" i="6" l="1"/>
  <c r="D65" i="6"/>
  <c r="F53" i="6"/>
  <c r="G53" i="6"/>
  <c r="C260" i="6" l="1"/>
  <c r="E54" i="6"/>
  <c r="D259" i="6"/>
  <c r="D258" i="6"/>
  <c r="F54" i="6" l="1"/>
  <c r="G54" i="6"/>
  <c r="E55" i="6"/>
  <c r="C261" i="6" l="1"/>
  <c r="F55" i="6"/>
  <c r="G55" i="6" s="1"/>
  <c r="E56" i="6"/>
  <c r="C262" i="6" l="1"/>
  <c r="F56" i="6"/>
  <c r="G56" i="6" s="1"/>
  <c r="D261" i="6"/>
  <c r="D260" i="6"/>
  <c r="C263" i="6" l="1"/>
  <c r="E57" i="6"/>
  <c r="D262" i="6"/>
  <c r="F57" i="6" l="1"/>
  <c r="E58" i="6"/>
  <c r="G57" i="6"/>
  <c r="C264" i="6" l="1"/>
  <c r="F58" i="6"/>
  <c r="E59" i="6" s="1"/>
  <c r="G58" i="6"/>
  <c r="C265" i="6" s="1"/>
  <c r="F59" i="6" l="1"/>
  <c r="E60" i="6" s="1"/>
  <c r="G59" i="6"/>
  <c r="C266" i="6" s="1"/>
  <c r="D265" i="6"/>
  <c r="D264" i="6"/>
  <c r="D263" i="6"/>
  <c r="F60" i="6" l="1"/>
  <c r="G60" i="6" s="1"/>
  <c r="C267" i="6" s="1"/>
  <c r="E61" i="6"/>
  <c r="D266" i="6" l="1"/>
  <c r="F61" i="6"/>
  <c r="E62" i="6" s="1"/>
  <c r="G61" i="6"/>
  <c r="C268" i="6" s="1"/>
  <c r="F62" i="6" l="1"/>
  <c r="G62" i="6"/>
  <c r="C269" i="6" s="1"/>
  <c r="E63" i="6"/>
  <c r="D267" i="6"/>
  <c r="D268" i="6" l="1"/>
  <c r="F63" i="6"/>
  <c r="G63" i="6" s="1"/>
  <c r="C270" i="6" s="1"/>
  <c r="E64" i="6"/>
  <c r="D269" i="6" l="1"/>
  <c r="H53" i="6"/>
  <c r="G64" i="6"/>
  <c r="F64" i="6"/>
  <c r="F65" i="6" s="1"/>
  <c r="I53" i="6" l="1"/>
  <c r="J53" i="6"/>
  <c r="C271" i="6"/>
  <c r="G65" i="6"/>
  <c r="C272" i="6" l="1"/>
  <c r="D271" i="6"/>
  <c r="D270" i="6"/>
  <c r="H54" i="6"/>
  <c r="I54" i="6" l="1"/>
  <c r="J54" i="6" l="1"/>
  <c r="H55" i="6"/>
  <c r="H56" i="6" l="1"/>
  <c r="I55" i="6"/>
  <c r="C273" i="6"/>
  <c r="I56" i="6" l="1"/>
  <c r="J56" i="6" s="1"/>
  <c r="C275" i="6" s="1"/>
  <c r="H57" i="6"/>
  <c r="D272" i="6"/>
  <c r="J55" i="6"/>
  <c r="C274" i="6" l="1"/>
  <c r="I57" i="6"/>
  <c r="H58" i="6" s="1"/>
  <c r="I58" i="6" l="1"/>
  <c r="J58" i="6"/>
  <c r="C277" i="6" s="1"/>
  <c r="H59" i="6"/>
  <c r="D274" i="6"/>
  <c r="D273" i="6"/>
  <c r="J57" i="6"/>
  <c r="C276" i="6" l="1"/>
  <c r="H60" i="6"/>
  <c r="J59" i="6"/>
  <c r="C278" i="6" s="1"/>
  <c r="I59" i="6"/>
  <c r="D277" i="6" l="1"/>
  <c r="I60" i="6"/>
  <c r="H61" i="6" s="1"/>
  <c r="J60" i="6"/>
  <c r="C279" i="6" s="1"/>
  <c r="D276" i="6"/>
  <c r="D275" i="6"/>
  <c r="I61" i="6" l="1"/>
  <c r="J61" i="6"/>
  <c r="C280" i="6" s="1"/>
  <c r="H62" i="6"/>
  <c r="D279" i="6"/>
  <c r="D278" i="6"/>
  <c r="I62" i="6" l="1"/>
  <c r="H63" i="6"/>
  <c r="J62" i="6"/>
  <c r="C281" i="6" s="1"/>
  <c r="D280" i="6"/>
  <c r="J63" i="6" l="1"/>
  <c r="C282" i="6" s="1"/>
  <c r="I63" i="6"/>
  <c r="H64" i="6" s="1"/>
  <c r="I64" i="6" l="1"/>
  <c r="I65" i="6" s="1"/>
  <c r="K53" i="6"/>
  <c r="J64" i="6"/>
  <c r="D281" i="6"/>
  <c r="C283" i="6" l="1"/>
  <c r="J65" i="6"/>
  <c r="L53" i="6"/>
  <c r="K54" i="6"/>
  <c r="L54" i="6" l="1"/>
  <c r="M54" i="6" s="1"/>
  <c r="C285" i="6" s="1"/>
  <c r="M53" i="6"/>
  <c r="D282" i="6"/>
  <c r="K55" i="6" l="1"/>
  <c r="C284" i="6"/>
  <c r="L55" i="6" l="1"/>
  <c r="M55" i="6"/>
  <c r="K56" i="6"/>
  <c r="D284" i="6"/>
  <c r="D283" i="6"/>
  <c r="C286" i="6" l="1"/>
  <c r="L56" i="6"/>
  <c r="M56" i="6" s="1"/>
  <c r="K57" i="6"/>
  <c r="C287" i="6" l="1"/>
  <c r="L57" i="6"/>
  <c r="M57" i="6" s="1"/>
  <c r="D286" i="6"/>
  <c r="D285" i="6"/>
  <c r="C288" i="6" l="1"/>
  <c r="K58" i="6"/>
  <c r="D287" i="6"/>
  <c r="K59" i="6" l="1"/>
  <c r="L58" i="6"/>
  <c r="M58" i="6" s="1"/>
  <c r="C289" i="6" l="1"/>
  <c r="L59" i="6"/>
  <c r="M59" i="6" s="1"/>
  <c r="C290" i="6" s="1"/>
  <c r="K60" i="6"/>
  <c r="K61" i="6" l="1"/>
  <c r="L60" i="6"/>
  <c r="M60" i="6" s="1"/>
  <c r="C291" i="6" s="1"/>
  <c r="D289" i="6"/>
  <c r="D288" i="6"/>
  <c r="D290" i="6" l="1"/>
  <c r="L61" i="6"/>
  <c r="K62" i="6" s="1"/>
  <c r="L62" i="6" l="1"/>
  <c r="M62" i="6"/>
  <c r="C293" i="6" s="1"/>
  <c r="K63" i="6"/>
  <c r="M61" i="6"/>
  <c r="C292" i="6" s="1"/>
  <c r="D292" i="6" l="1"/>
  <c r="D291" i="6"/>
  <c r="L63" i="6"/>
  <c r="K64" i="6" s="1"/>
  <c r="N53" i="6" l="1"/>
  <c r="L64" i="6"/>
  <c r="L65" i="6" s="1"/>
  <c r="M63" i="6"/>
  <c r="C294" i="6" s="1"/>
  <c r="D293" i="6" l="1"/>
  <c r="P53" i="6"/>
  <c r="N54" i="6"/>
  <c r="O53" i="6"/>
  <c r="M64" i="6"/>
  <c r="O54" i="6" l="1"/>
  <c r="P54" i="6" s="1"/>
  <c r="N55" i="6"/>
  <c r="C296" i="6"/>
  <c r="C295" i="6"/>
  <c r="M65" i="6"/>
  <c r="C297" i="6" l="1"/>
  <c r="D296" i="6"/>
  <c r="O55" i="6"/>
  <c r="N56" i="6"/>
  <c r="D295" i="6"/>
  <c r="D294" i="6"/>
  <c r="O56" i="6" l="1"/>
  <c r="P56" i="6"/>
  <c r="C299" i="6" s="1"/>
  <c r="N57" i="6"/>
  <c r="P55" i="6"/>
  <c r="O57" i="6" l="1"/>
  <c r="P57" i="6"/>
  <c r="C300" i="6" s="1"/>
  <c r="N58" i="6"/>
  <c r="C298" i="6"/>
  <c r="O58" i="6" l="1"/>
  <c r="P58" i="6" s="1"/>
  <c r="D298" i="6"/>
  <c r="D297" i="6"/>
  <c r="D299" i="6"/>
  <c r="C301" i="6" l="1"/>
  <c r="N59" i="6"/>
  <c r="O59" i="6" l="1"/>
  <c r="P59" i="6" s="1"/>
  <c r="C302" i="6" s="1"/>
  <c r="D300" i="6"/>
  <c r="D301" i="6" l="1"/>
  <c r="N60" i="6"/>
  <c r="O60" i="6" l="1"/>
  <c r="N61" i="6" s="1"/>
  <c r="P60" i="6"/>
  <c r="C303" i="6" s="1"/>
  <c r="O61" i="6" l="1"/>
  <c r="P61" i="6" s="1"/>
  <c r="C304" i="6" s="1"/>
  <c r="D302" i="6"/>
  <c r="D303" i="6" l="1"/>
  <c r="N62" i="6"/>
  <c r="O62" i="6" l="1"/>
  <c r="P62" i="6"/>
  <c r="C305" i="6" s="1"/>
  <c r="N63" i="6"/>
  <c r="O63" i="6" l="1"/>
  <c r="P63" i="6"/>
  <c r="C306" i="6" s="1"/>
  <c r="N64" i="6"/>
  <c r="D305" i="6"/>
  <c r="D304" i="6"/>
  <c r="O64" i="6" l="1"/>
  <c r="O65" i="6" s="1"/>
  <c r="Q53" i="6"/>
  <c r="P64" i="6"/>
  <c r="C307" i="6" l="1"/>
  <c r="P65" i="6"/>
  <c r="S53" i="6"/>
  <c r="Q54" i="6"/>
  <c r="R53" i="6"/>
  <c r="R54" i="6" l="1"/>
  <c r="S54" i="6"/>
  <c r="C309" i="6" s="1"/>
  <c r="Q55" i="6"/>
  <c r="C308" i="6"/>
  <c r="D307" i="6"/>
  <c r="D306" i="6"/>
  <c r="R55" i="6" l="1"/>
  <c r="Q56" i="6"/>
  <c r="S55" i="6"/>
  <c r="D308" i="6"/>
  <c r="R56" i="6" l="1"/>
  <c r="Q57" i="6"/>
  <c r="S56" i="6"/>
  <c r="C311" i="6" s="1"/>
  <c r="C310" i="6"/>
  <c r="D310" i="6" l="1"/>
  <c r="D309" i="6"/>
  <c r="Q58" i="6"/>
  <c r="S57" i="6"/>
  <c r="C312" i="6" s="1"/>
  <c r="D311" i="6" s="1"/>
  <c r="R57" i="6"/>
  <c r="R58" i="6" l="1"/>
  <c r="S58" i="6"/>
  <c r="C313" i="6" s="1"/>
  <c r="Q59" i="6"/>
  <c r="R59" i="6" l="1"/>
  <c r="S59" i="6" s="1"/>
  <c r="C314" i="6" s="1"/>
  <c r="Q60" i="6"/>
  <c r="D312" i="6"/>
  <c r="D313" i="6" l="1"/>
  <c r="R60" i="6"/>
  <c r="Q61" i="6" s="1"/>
  <c r="S60" i="6"/>
  <c r="C315" i="6" s="1"/>
  <c r="R61" i="6" l="1"/>
  <c r="S61" i="6"/>
  <c r="C316" i="6" s="1"/>
  <c r="Q62" i="6"/>
  <c r="D314" i="6"/>
  <c r="D315" i="6" l="1"/>
  <c r="R62" i="6"/>
  <c r="S62" i="6" s="1"/>
  <c r="C317" i="6" s="1"/>
  <c r="Q63" i="6"/>
  <c r="D316" i="6" l="1"/>
  <c r="R63" i="6"/>
  <c r="Q64" i="6" s="1"/>
  <c r="R64" i="6" l="1"/>
  <c r="R65" i="6" s="1"/>
  <c r="T53" i="6"/>
  <c r="S64" i="6"/>
  <c r="S63" i="6"/>
  <c r="C318" i="6" s="1"/>
  <c r="D317" i="6" l="1"/>
  <c r="U53" i="6"/>
  <c r="V53" i="6"/>
  <c r="C319" i="6"/>
  <c r="S65" i="6"/>
  <c r="D319" i="6" l="1"/>
  <c r="I69" i="6"/>
  <c r="T54" i="6"/>
  <c r="D318" i="6"/>
  <c r="U54" i="6" l="1"/>
  <c r="V54" i="6"/>
  <c r="T55" i="6" l="1"/>
  <c r="U55" i="6" l="1"/>
  <c r="V55" i="6"/>
  <c r="T56" i="6"/>
  <c r="U56" i="6" l="1"/>
  <c r="T57" i="6"/>
  <c r="V56" i="6"/>
  <c r="U57" i="6" l="1"/>
  <c r="T58" i="6" s="1"/>
  <c r="U58" i="6" l="1"/>
  <c r="T59" i="6" s="1"/>
  <c r="V57" i="6"/>
  <c r="U59" i="6" l="1"/>
  <c r="T60" i="6"/>
  <c r="V59" i="6"/>
  <c r="V58" i="6"/>
  <c r="U60" i="6" l="1"/>
  <c r="V60" i="6"/>
  <c r="T61" i="6"/>
  <c r="T62" i="6" l="1"/>
  <c r="U61" i="6"/>
  <c r="V61" i="6" s="1"/>
  <c r="U62" i="6" l="1"/>
  <c r="T63" i="6" s="1"/>
  <c r="V62" i="6"/>
  <c r="U63" i="6" l="1"/>
  <c r="T64" i="6"/>
  <c r="V63" i="6"/>
  <c r="U64" i="6" l="1"/>
  <c r="U65" i="6" s="1"/>
  <c r="I67" i="6" s="1"/>
  <c r="V64" i="6"/>
  <c r="V65" i="6" s="1"/>
  <c r="I68" i="6" s="1"/>
</calcChain>
</file>

<file path=xl/sharedStrings.xml><?xml version="1.0" encoding="utf-8"?>
<sst xmlns="http://schemas.openxmlformats.org/spreadsheetml/2006/main" count="404" uniqueCount="187">
  <si>
    <t>Есть</t>
  </si>
  <si>
    <t>Нет</t>
  </si>
  <si>
    <t>Класика</t>
  </si>
  <si>
    <t xml:space="preserve">ТИПОВА ФОРМА </t>
  </si>
  <si>
    <t>Паспорт споживчого кредиту за програмою/продуктом (надалі - Паспорт):</t>
  </si>
  <si>
    <t>Інформація та контактні дані кредитодавця</t>
  </si>
  <si>
    <t>Найменування кредитодавця (Банку):</t>
  </si>
  <si>
    <t>ПУБЛІЧНЕ АКЦІОНЕРНЕ ТОВАРИСТВО АКЦІОНЕРНИЙ БАНК «УКРГАЗБАНК»</t>
  </si>
  <si>
    <t>Адреса державної реєстрації кредитодавця (Банку):</t>
  </si>
  <si>
    <t>03087, м. Київ, вул. Єреванська, 1</t>
  </si>
  <si>
    <t>Поштова адреса кредитодавця (Банку):</t>
  </si>
  <si>
    <t>01030 м. Київ , вул. Б. Хмельницького, 16-22</t>
  </si>
  <si>
    <t>Найменування  структурного підрозділу Банку, в якому поширюється інформація:</t>
  </si>
  <si>
    <t>Необхідно зазначити назву дирекції та відділення (зазначається підрозділом Банку, до якого звернувся споживач)</t>
  </si>
  <si>
    <t>Місцезнаходження та адреса структурного підрозділу Банку, в якому поширюється інформація:</t>
  </si>
  <si>
    <t>Необхідно зазначити фактичну адресу відділення (зазначається підрозділом Банку, до якого звернувся споживач)</t>
  </si>
  <si>
    <t>Ліцензія/Свідоцтво</t>
  </si>
  <si>
    <t>Номер контактного телефону (контакт-центр)</t>
  </si>
  <si>
    <t>Адреса електронної пошти (контакт-центр)</t>
  </si>
  <si>
    <t>Адреса офіційного веб-сайту</t>
  </si>
  <si>
    <t>Основні умови кредитування з урахуванням побажань споживача</t>
  </si>
  <si>
    <t>Тип кредиту</t>
  </si>
  <si>
    <t>Сума / ліміт кредиту, грн.</t>
  </si>
  <si>
    <t>Мета отримання кредиту</t>
  </si>
  <si>
    <t>Спосіб надання кредиту</t>
  </si>
  <si>
    <t>Можливі види (форми) забезпечення кредиту</t>
  </si>
  <si>
    <t>Необхідність проведення оцінки забезпечення кредиту</t>
  </si>
  <si>
    <t>Мінімальний розмір власного платежу , %</t>
  </si>
  <si>
    <t>Інформація щодо реальної річної процентної ставки та орієнтовної загальної вартості кредиту для споживача</t>
  </si>
  <si>
    <t>Процентна ставка (номінальна), відсотків річних</t>
  </si>
  <si>
    <t>Тип процентної ставки</t>
  </si>
  <si>
    <t>Платежі за додаткові та супутні послуги кредитодавця, обов’язкові для укладання договору (оплачуються у грн.):</t>
  </si>
  <si>
    <t>Застереження: витрати на такі послуги можуть змінюватися протягом строку дії договору про споживчий кредит.</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</si>
  <si>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</si>
  <si>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</si>
  <si>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</si>
  <si>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</si>
  <si>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Порядок повернення кредиту: кількість та розмір платежів (графік платежів)</t>
  </si>
  <si>
    <t>послуги нотаріуса</t>
  </si>
  <si>
    <t>пеня</t>
  </si>
  <si>
    <t>штрафи</t>
  </si>
  <si>
    <t>процентна ставка, яка застосовується при невиконанні зобов’язання щодо повернення кредиту</t>
  </si>
  <si>
    <t>Інші важливі правові аспекти</t>
  </si>
  <si>
    <t>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</si>
  <si>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</si>
  <si>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 xml:space="preserve">Споживач має право достроково повернути споживчий кредит без будь-якої додаткової плати, пов’язаної з достроковим поверненням. </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</si>
  <si>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</si>
  <si>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t>
  </si>
  <si>
    <t xml:space="preserve">Ця інформація зберігає чинність та є актуальною до: </t>
  </si>
  <si>
    <t xml:space="preserve">Підпис кредитодавця: </t>
  </si>
  <si>
    <t>ПІБ та підпис  працівника Банку</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</si>
  <si>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</si>
  <si>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</si>
  <si>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</si>
  <si>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</si>
  <si>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</si>
  <si>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</si>
  <si>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</si>
  <si>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</si>
  <si>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</si>
  <si>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</si>
  <si>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</si>
  <si>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</si>
  <si>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</si>
  <si>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</si>
  <si>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</si>
  <si>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</si>
  <si>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</si>
  <si>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</si>
  <si>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</si>
  <si>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</si>
  <si>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</si>
  <si>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</si>
  <si>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</si>
  <si>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</si>
  <si>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</si>
  <si>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</si>
  <si>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</si>
  <si>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</si>
  <si>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</si>
  <si>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</si>
  <si>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</si>
  <si>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</si>
  <si>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</si>
  <si>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</si>
  <si>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</si>
  <si>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</si>
  <si>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</si>
  <si>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</si>
  <si>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</si>
  <si>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</si>
  <si>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</si>
  <si>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Додаток до цього Паспорту є невід'ємною  його частиною</t>
  </si>
  <si>
    <t>Реальна річна процентна ставка, % річних</t>
  </si>
  <si>
    <t>ПІБ, підпис.</t>
  </si>
  <si>
    <t>Дата</t>
  </si>
  <si>
    <t>Ліцензія НБУ № 123 від 06.10.2011</t>
  </si>
  <si>
    <t>0 800 309 000
358 з мобільного</t>
  </si>
  <si>
    <t>contactcentre@ukrgasbank.com</t>
  </si>
  <si>
    <t>http://www.ukrgasbank.com</t>
  </si>
  <si>
    <t>Фіксована</t>
  </si>
  <si>
    <t>Наведено у Додатку до цього Паспорту</t>
  </si>
  <si>
    <t>Наслідки прострочення виконання та/або невиконання зобов’язань за договором про споживчий кредит</t>
  </si>
  <si>
    <t>згідно законодавства України (якщо буде мати місце)</t>
  </si>
  <si>
    <t>Додаток 1 до протоколу Кредитної Ради АБ "УКРГАЗБАНК" від 01.06.2017 №92/12</t>
  </si>
  <si>
    <t>1. Комісія за надання кредиту</t>
  </si>
  <si>
    <t xml:space="preserve">2. Відкриття поточного рахунку, грн. </t>
  </si>
  <si>
    <t>3. Переказ кредитних коштів з поточного рахунку Позичальника, виданих АБ "УКРГАЗБАНК" на умовах цільових програм кредитування, %</t>
  </si>
  <si>
    <t>Забезпечення відсутнє</t>
  </si>
  <si>
    <t>Ні, забезпечення  не вимагається</t>
  </si>
  <si>
    <t>Комісія за управління коштами в частині обслуговування кредитної заборгованості</t>
  </si>
  <si>
    <t>Так, згідно статті 15 ЗУ "Про споживче кредитування"</t>
  </si>
  <si>
    <t>Комісія за надання кредиту, %  від суми кредиту</t>
  </si>
  <si>
    <t>Відкриття поточного рахунку, грн.</t>
  </si>
  <si>
    <t>….</t>
  </si>
  <si>
    <t>2 міс.</t>
  </si>
  <si>
    <t>4 міс.</t>
  </si>
  <si>
    <t>5 міс.</t>
  </si>
  <si>
    <t>6 міс.</t>
  </si>
  <si>
    <t>процентна ставка на залишок простроченої заборгованості встановлюється на рівні 48% річних.</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</si>
  <si>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</si>
  <si>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7 міс.</t>
  </si>
  <si>
    <t>8 міс.</t>
  </si>
  <si>
    <t>9 міс.</t>
  </si>
  <si>
    <t>10 міс.</t>
  </si>
  <si>
    <t>11 міс.</t>
  </si>
  <si>
    <t>12 міс.</t>
  </si>
  <si>
    <t>100,00 грн.</t>
  </si>
  <si>
    <t>4,5% від суми кредиту</t>
  </si>
  <si>
    <t xml:space="preserve">Вартість електроавтомобіля, грн. </t>
  </si>
  <si>
    <r>
      <t xml:space="preserve">«Green car» 
</t>
    </r>
    <r>
      <rPr>
        <b/>
        <sz val="14"/>
        <rFont val="Times New Roman"/>
        <family val="1"/>
        <charset val="204"/>
      </rPr>
      <t>(в рамках продукту Еко-оселя)</t>
    </r>
  </si>
  <si>
    <t>Додаток 6.1. до протоколу Кредитної Ради АБ "УКРГАЗБАНК" від 14.01.2020 №9/5</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</si>
  <si>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</si>
  <si>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</si>
  <si>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1/%</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</si>
  <si>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</si>
  <si>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</si>
  <si>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</si>
  <si>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</si>
  <si>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</si>
  <si>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</si>
  <si>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</si>
  <si>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</si>
  <si>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Комісія за внесення запису про реєстрацію обтяження предмету застави в  ДРОРМ, з ПДВ</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</si>
  <si>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</si>
  <si>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</si>
  <si>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</si>
  <si>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</si>
  <si>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</si>
  <si>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</si>
  <si>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</si>
  <si>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</si>
  <si>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t>
  </si>
  <si>
    <t>Додаткові платежі на користь Банку/третіх осіб</t>
  </si>
  <si>
    <t>4. міс.</t>
  </si>
  <si>
    <t>5.міс</t>
  </si>
  <si>
    <t>6.міс.</t>
  </si>
  <si>
    <t>7.міс.</t>
  </si>
  <si>
    <t>8.міс</t>
  </si>
  <si>
    <t>9.міс.</t>
  </si>
  <si>
    <t>10.міс.</t>
  </si>
  <si>
    <t>11.міс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</si>
  <si>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</si>
  <si>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</si>
  <si>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</si>
  <si>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</si>
  <si>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Платежі за додаткові та супутні послуги третіх осіб, обов'язкові для укладення договору/отримання кредиту (оплачуються у грн.)</t>
  </si>
  <si>
    <t>Ні, забезпечення відсутнє</t>
  </si>
  <si>
    <t xml:space="preserve">послуги страховика </t>
  </si>
  <si>
    <t>відсутні</t>
  </si>
  <si>
    <t xml:space="preserve">Проценти від суми простроченої заборгованості Позичальника (за  кредитом, за нарахованими процентами/комісіями), які у відповідності до ч.2. ст.625 Цивільного кодексу України встановлюються за домовленістю Сторін у процентах з дати настання Події припинення. 
Днем настання Події припинення є:
- закінчення строку кредитування – наступний календарний день після кінцевої дати строку кредитування визначеної в Договорі;
- пред’явлення Банком вимоги про дострокове повернення кредиту – дата зазначена в такому письмовому повідомленні Банку; 
- звернення Банку з позовом про дострокове стягнення кредиту, у тому числі, шляхом звернення стягнення на заставлене майно – наступний календарний день за днем поштового відправлення позовної заяви Банку до відповідача(-чів).
При розрахунку розміру платежу Позичальника на користь Банку використовується метод "факт/факт". </t>
  </si>
  <si>
    <t>50 % річних, розрахованих від суми такої простроченої заборгованості Позичальника за весь період прострочення.</t>
  </si>
  <si>
    <t xml:space="preserve">Кредит на придбання зарядних станцій для ЕКО авто </t>
  </si>
  <si>
    <t xml:space="preserve">споживчий кредит
з можливим терміном кредитування до 3 років (включно), і обмеженням суми кредиту: від 1 000,00 по 50 000,00 (включно) </t>
  </si>
  <si>
    <t xml:space="preserve">на придбання зарядних станцій та відповідного додаткового обладнання і матеріалів до них для зарядки автомобілів, які використовують як гібридний спосіб підключення двигунів до приводу автомобіля, так і приводяться в рух електродвигунами.  </t>
  </si>
  <si>
    <t xml:space="preserve">Кредити надаються Позичальнику: Кредити надаються Позичальнику:
• шляхом безготівкового перерахування кредитних коштів на поточний рахунок Позичальника, відкритий в Банку, з подальшим перерахуванням на рахунок продавця зарядних станцій та відповідного додаткового обладнання і матеріалів до них для зарядки автомобілів, які використовують як гібридний спосіб підключення двигунів до приводу автомобіля, так і приводяться в рух електродвигунами. </t>
  </si>
  <si>
    <t xml:space="preserve">не менше 10% від вартості зарядних станцій та відповідного додаткового обладнання і матеріалів до них для зарядки автомобілів, які використовують як гібридний спосіб підключення двигунів до приводу автомобіля, так і приводяться в рух електродвигунами, яке придбавається відповідно до рахунку-фактури або договору на придбання. </t>
  </si>
  <si>
    <t>24,50% в UAH</t>
  </si>
  <si>
    <t>0,5% від суми кредиту</t>
  </si>
  <si>
    <t>1,5% (без ПДВ) від суми наданого кредиту, зазначеної у кредитному договорі  (з урахуванням змін і доповнень до кредитного договору), та залишається незмінною протягом строку дії кредитного договору у разі невиконання Позичальником договірних зобов’язань, а саме:
 - неподання Позичальником до Банку у визначені кредитним договором строки документів, які підтверджують передачу обладнання Позичальнику</t>
  </si>
  <si>
    <t>Вартість обладнання, грн.</t>
  </si>
  <si>
    <t xml:space="preserve">заповнюється Кліентом виходячи з обраних умов кредитування </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</si>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</sst>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mm"/>
    <numFmt numFmtId="165" formatCode="0.0000"/>
    <numFmt numFmtId="166" formatCode="0.000000"/>
    <numFmt numFmtId="167" formatCode="#,##0.0000"/>
    <numFmt numFmtId="168" formatCode="0.000%"/>
  </numFmts>
  <fonts count="25" x14ac:knownFonts="1">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b/>
      <sz val="14"/>
      <name val="Times New Roman"/>
      <family val="1"/>
      <charset val="204"/>
    </font>
    <font>
      <b/>
      <sz val="18"/>
      <color indexed="8"/>
      <name val="Times New Roman"/>
      <family val="1"/>
      <charset val="204"/>
    </font>
    <font>
      <i/>
      <sz val="11"/>
      <name val="Times New Roman"/>
      <family val="1"/>
      <charset val="204"/>
    </font>
    <font>
      <i/>
      <sz val="10"/>
      <name val="Arial Cyr"/>
      <charset val="204"/>
    </font>
    <font>
      <b/>
      <sz val="24"/>
      <name val="Times New Roman"/>
      <family val="1"/>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0"/>
      <name val="Times New Roman"/>
      <family val="1"/>
      <charset val="204"/>
    </font>
    <font>
      <sz val="11"/>
      <color theme="0" tint="-0.249977111117893"/>
      <name val="Calibri"/>
      <family val="2"/>
      <scheme val="minor"/>
    </font>
    <font>
      <sz val="18"/>
      <color theme="0" tint="-0.34998626667073579"/>
      <name val="Calibri"/>
      <family val="2"/>
      <scheme val="minor"/>
    </font>
    <font>
      <b/>
      <sz val="14"/>
      <color theme="1"/>
      <name val="Times New Roman"/>
      <family val="1"/>
      <charset val="204"/>
    </font>
    <font>
      <sz val="11"/>
      <color theme="1" tint="0.499984740745262"/>
      <name val="Times New Roman"/>
      <family val="1"/>
      <charset val="204"/>
    </font>
    <font>
      <b/>
      <sz val="24"/>
      <color rgb="FF009A46"/>
      <name val="Times New Roman"/>
      <family val="1"/>
      <charset val="204"/>
    </font>
    <font>
      <u/>
      <sz val="11"/>
      <color theme="0"/>
      <name val="Times New Roman"/>
      <family val="1"/>
      <charset val="204"/>
    </font>
    <font>
      <i/>
      <sz val="11"/>
      <color rgb="FFFF0000"/>
      <name val="Times New Roman"/>
      <family val="1"/>
      <charset val="204"/>
    </font>
  </fonts>
  <fills count="9">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F0"/>
        <bgColor indexed="64"/>
      </patternFill>
    </fill>
  </fills>
  <borders count="57">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4" fillId="0" borderId="0"/>
    <xf numFmtId="9" fontId="2" fillId="0" borderId="0" applyFont="0" applyFill="0" applyBorder="0" applyAlignment="0" applyProtection="0"/>
  </cellStyleXfs>
  <cellXfs count="290">
    <xf numFmtId="0" fontId="0" fillId="0" borderId="0" xfId="0"/>
    <xf numFmtId="0" fontId="14" fillId="0" borderId="0" xfId="2" applyAlignment="1">
      <alignment horizontal="left" vertical="center" wrapText="1"/>
    </xf>
    <xf numFmtId="0" fontId="15" fillId="0" borderId="1" xfId="2" applyFont="1" applyBorder="1" applyAlignment="1">
      <alignment horizontal="left" vertical="center" wrapText="1"/>
    </xf>
    <xf numFmtId="0" fontId="15" fillId="3" borderId="2" xfId="2" applyFont="1" applyFill="1" applyBorder="1" applyAlignment="1">
      <alignment horizontal="center" vertical="center" wrapText="1"/>
    </xf>
    <xf numFmtId="0" fontId="15" fillId="3" borderId="3" xfId="2" applyFont="1" applyFill="1" applyBorder="1" applyAlignment="1">
      <alignment horizontal="center" vertical="center" wrapText="1"/>
    </xf>
    <xf numFmtId="0" fontId="4" fillId="0" borderId="0" xfId="0" applyFont="1" applyFill="1" applyProtection="1">
      <protection hidden="1"/>
    </xf>
    <xf numFmtId="0" fontId="4" fillId="0" borderId="0" xfId="0" applyFont="1" applyProtection="1">
      <protection hidden="1"/>
    </xf>
    <xf numFmtId="0" fontId="4" fillId="0" borderId="0" xfId="0" applyFont="1" applyAlignment="1" applyProtection="1">
      <protection hidden="1"/>
    </xf>
    <xf numFmtId="0" fontId="4" fillId="4" borderId="0" xfId="0" applyFont="1" applyFill="1" applyProtection="1">
      <protection hidden="1"/>
    </xf>
    <xf numFmtId="4" fontId="4" fillId="0" borderId="0" xfId="0" applyNumberFormat="1" applyFont="1" applyFill="1" applyBorder="1" applyAlignment="1" applyProtection="1">
      <protection hidden="1"/>
    </xf>
    <xf numFmtId="4" fontId="4" fillId="0" borderId="0" xfId="0" applyNumberFormat="1" applyFont="1" applyFill="1" applyBorder="1" applyProtection="1">
      <protection hidden="1"/>
    </xf>
    <xf numFmtId="0" fontId="6" fillId="0" borderId="0" xfId="1" applyFont="1" applyFill="1" applyAlignment="1" applyProtection="1">
      <alignment horizontal="center"/>
      <protection hidden="1"/>
    </xf>
    <xf numFmtId="0" fontId="6" fillId="0" borderId="0" xfId="1" applyFont="1" applyAlignment="1" applyProtection="1">
      <alignment horizontal="center" vertical="center"/>
      <protection hidden="1"/>
    </xf>
    <xf numFmtId="0" fontId="5" fillId="0" borderId="0" xfId="0" applyFont="1" applyFill="1" applyProtection="1">
      <protection hidden="1"/>
    </xf>
    <xf numFmtId="0" fontId="5" fillId="0" borderId="0" xfId="0" applyFont="1" applyFill="1" applyBorder="1" applyProtection="1">
      <protection hidden="1"/>
    </xf>
    <xf numFmtId="0" fontId="4" fillId="0" borderId="0" xfId="0" applyFont="1" applyAlignment="1" applyProtection="1">
      <alignment horizontal="center" vertical="center"/>
      <protection hidden="1"/>
    </xf>
    <xf numFmtId="0" fontId="4" fillId="0" borderId="0" xfId="0" applyFont="1" applyBorder="1" applyProtection="1">
      <protection hidden="1"/>
    </xf>
    <xf numFmtId="0" fontId="7" fillId="0" borderId="0" xfId="0" applyFont="1" applyFill="1" applyProtection="1">
      <protection hidden="1"/>
    </xf>
    <xf numFmtId="166" fontId="8" fillId="0" borderId="0" xfId="0" applyNumberFormat="1" applyFont="1" applyFill="1" applyBorder="1" applyProtection="1">
      <protection hidden="1"/>
    </xf>
    <xf numFmtId="0" fontId="5" fillId="0" borderId="0" xfId="0" applyFont="1" applyFill="1" applyBorder="1" applyAlignment="1" applyProtection="1">
      <alignment vertical="top"/>
      <protection hidden="1"/>
    </xf>
    <xf numFmtId="4" fontId="4" fillId="0" borderId="0" xfId="0" applyNumberFormat="1" applyFont="1" applyProtection="1">
      <protection hidden="1"/>
    </xf>
    <xf numFmtId="0" fontId="4" fillId="0" borderId="0" xfId="0" applyFont="1" applyFill="1" applyBorder="1" applyProtection="1">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protection hidden="1"/>
    </xf>
    <xf numFmtId="4" fontId="4" fillId="0" borderId="4" xfId="0" applyNumberFormat="1" applyFont="1" applyFill="1" applyBorder="1" applyAlignment="1" applyProtection="1">
      <alignment shrinkToFit="1"/>
      <protection hidden="1"/>
    </xf>
    <xf numFmtId="0" fontId="4" fillId="0" borderId="0" xfId="0" applyFont="1" applyAlignment="1" applyProtection="1">
      <alignment horizontal="left"/>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165" fontId="4"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4" borderId="0" xfId="0" applyNumberFormat="1" applyFill="1" applyProtection="1">
      <protection hidden="1"/>
    </xf>
    <xf numFmtId="4" fontId="4" fillId="4" borderId="0" xfId="0" applyNumberFormat="1" applyFont="1" applyFill="1" applyProtection="1">
      <protection hidden="1"/>
    </xf>
    <xf numFmtId="0" fontId="4" fillId="0" borderId="5" xfId="0" applyFont="1" applyFill="1" applyBorder="1" applyAlignment="1" applyProtection="1">
      <alignment horizontal="left" shrinkToFit="1"/>
      <protection hidden="1"/>
    </xf>
    <xf numFmtId="4" fontId="4" fillId="3" borderId="6" xfId="0" applyNumberFormat="1" applyFont="1" applyFill="1" applyBorder="1" applyAlignment="1" applyProtection="1">
      <protection hidden="1"/>
    </xf>
    <xf numFmtId="0" fontId="4" fillId="3" borderId="0" xfId="0" applyFont="1" applyFill="1" applyAlignment="1" applyProtection="1">
      <protection hidden="1"/>
    </xf>
    <xf numFmtId="0" fontId="15" fillId="3" borderId="7" xfId="2" applyFont="1" applyFill="1" applyBorder="1" applyAlignment="1">
      <alignment horizontal="left"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4" fillId="0" borderId="0" xfId="2" applyAlignment="1">
      <alignment horizontal="center" vertical="center" wrapText="1"/>
    </xf>
    <xf numFmtId="0" fontId="1" fillId="3" borderId="2" xfId="1" applyFill="1" applyBorder="1" applyAlignment="1" applyProtection="1">
      <alignment horizontal="left" vertical="center" wrapText="1"/>
    </xf>
    <xf numFmtId="0" fontId="1" fillId="3" borderId="9" xfId="1" applyFill="1" applyBorder="1" applyAlignment="1" applyProtection="1">
      <alignment horizontal="left" vertical="center" wrapText="1"/>
    </xf>
    <xf numFmtId="0" fontId="4" fillId="3" borderId="2" xfId="2" applyFont="1" applyFill="1" applyBorder="1" applyAlignment="1">
      <alignment horizontal="left" vertical="center" wrapText="1"/>
    </xf>
    <xf numFmtId="14" fontId="15" fillId="3" borderId="3" xfId="2" applyNumberFormat="1" applyFont="1" applyFill="1" applyBorder="1" applyAlignment="1">
      <alignment horizontal="center" vertical="center" wrapText="1"/>
    </xf>
    <xf numFmtId="14" fontId="15" fillId="0" borderId="2" xfId="2" applyNumberFormat="1" applyFont="1" applyBorder="1" applyAlignment="1">
      <alignment horizontal="center" vertical="center" wrapText="1"/>
    </xf>
    <xf numFmtId="0" fontId="15" fillId="3" borderId="9" xfId="2" applyFont="1" applyFill="1" applyBorder="1" applyAlignment="1">
      <alignment horizontal="center" vertical="center" wrapText="1"/>
    </xf>
    <xf numFmtId="0" fontId="16" fillId="4" borderId="2" xfId="2" applyFont="1" applyFill="1" applyBorder="1" applyAlignment="1" applyProtection="1">
      <alignment horizontal="left" vertical="center" wrapText="1"/>
      <protection locked="0"/>
    </xf>
    <xf numFmtId="0" fontId="15" fillId="4" borderId="2" xfId="2" applyFont="1" applyFill="1" applyBorder="1" applyAlignment="1" applyProtection="1">
      <alignment horizontal="center" vertical="center" wrapText="1"/>
      <protection locked="0"/>
    </xf>
    <xf numFmtId="0" fontId="14" fillId="0" borderId="0" xfId="2" applyAlignment="1">
      <alignment horizontal="center" vertical="center" wrapText="1"/>
    </xf>
    <xf numFmtId="0" fontId="1" fillId="3" borderId="8" xfId="1" applyFill="1" applyBorder="1" applyAlignment="1" applyProtection="1">
      <alignment horizontal="center" vertical="center" wrapText="1"/>
    </xf>
    <xf numFmtId="0" fontId="14" fillId="0" borderId="0" xfId="2" applyAlignment="1">
      <alignment horizontal="center" vertical="center" wrapText="1"/>
    </xf>
    <xf numFmtId="0" fontId="15" fillId="0" borderId="2" xfId="2" applyFont="1" applyFill="1" applyBorder="1" applyAlignment="1">
      <alignment horizontal="center" vertical="center" wrapText="1"/>
    </xf>
    <xf numFmtId="0" fontId="14" fillId="0" borderId="0" xfId="2" applyAlignment="1">
      <alignment horizontal="center" vertical="center" wrapText="1"/>
    </xf>
    <xf numFmtId="0" fontId="3" fillId="0" borderId="0" xfId="1" applyFont="1" applyFill="1" applyBorder="1" applyAlignment="1" applyProtection="1">
      <alignment horizontal="center"/>
      <protection hidden="1"/>
    </xf>
    <xf numFmtId="0" fontId="16" fillId="0" borderId="0" xfId="0" applyFont="1" applyAlignment="1" applyProtection="1">
      <alignment horizontal="left"/>
      <protection hidden="1"/>
    </xf>
    <xf numFmtId="0" fontId="4" fillId="0" borderId="10" xfId="0" applyFont="1" applyFill="1" applyBorder="1" applyAlignment="1" applyProtection="1">
      <alignment horizontal="center" vertical="center" wrapText="1" shrinkToFit="1"/>
      <protection hidden="1"/>
    </xf>
    <xf numFmtId="164" fontId="4" fillId="0" borderId="11" xfId="0" applyNumberFormat="1" applyFont="1" applyFill="1" applyBorder="1" applyAlignment="1" applyProtection="1">
      <alignment horizontal="left" shrinkToFit="1"/>
      <protection hidden="1"/>
    </xf>
    <xf numFmtId="4" fontId="4" fillId="0" borderId="11" xfId="0" applyNumberFormat="1" applyFont="1" applyFill="1" applyBorder="1" applyAlignment="1" applyProtection="1">
      <alignment shrinkToFit="1"/>
      <protection hidden="1"/>
    </xf>
    <xf numFmtId="167" fontId="4" fillId="0" borderId="11" xfId="0" applyNumberFormat="1" applyFont="1" applyFill="1" applyBorder="1" applyAlignment="1" applyProtection="1">
      <alignment shrinkToFit="1"/>
      <protection hidden="1"/>
    </xf>
    <xf numFmtId="164" fontId="4" fillId="0" borderId="6" xfId="0" applyNumberFormat="1" applyFont="1" applyFill="1" applyBorder="1" applyAlignment="1" applyProtection="1">
      <alignment horizontal="left" shrinkToFit="1"/>
      <protection hidden="1"/>
    </xf>
    <xf numFmtId="4" fontId="4" fillId="0" borderId="6" xfId="0" applyNumberFormat="1" applyFont="1" applyFill="1" applyBorder="1" applyAlignment="1" applyProtection="1">
      <alignment shrinkToFit="1"/>
      <protection hidden="1"/>
    </xf>
    <xf numFmtId="167" fontId="4" fillId="0" borderId="6" xfId="0" applyNumberFormat="1" applyFont="1" applyFill="1" applyBorder="1" applyAlignment="1" applyProtection="1">
      <alignment shrinkToFit="1"/>
      <protection hidden="1"/>
    </xf>
    <xf numFmtId="164" fontId="4" fillId="0" borderId="10" xfId="0" applyNumberFormat="1" applyFont="1" applyFill="1" applyBorder="1" applyAlignment="1" applyProtection="1">
      <alignment horizontal="left" shrinkToFit="1"/>
      <protection hidden="1"/>
    </xf>
    <xf numFmtId="4" fontId="4" fillId="0" borderId="10" xfId="0" applyNumberFormat="1" applyFont="1" applyFill="1" applyBorder="1" applyAlignment="1" applyProtection="1">
      <alignment shrinkToFit="1"/>
      <protection hidden="1"/>
    </xf>
    <xf numFmtId="0" fontId="5" fillId="0" borderId="11" xfId="0" applyFont="1" applyFill="1" applyBorder="1" applyAlignment="1" applyProtection="1">
      <alignment vertical="top"/>
      <protection hidden="1"/>
    </xf>
    <xf numFmtId="4" fontId="4" fillId="0" borderId="11" xfId="0" applyNumberFormat="1" applyFont="1" applyFill="1" applyBorder="1" applyProtection="1">
      <protection hidden="1"/>
    </xf>
    <xf numFmtId="4" fontId="4" fillId="0" borderId="11" xfId="0" applyNumberFormat="1" applyFont="1" applyFill="1" applyBorder="1" applyAlignment="1" applyProtection="1">
      <protection hidden="1"/>
    </xf>
    <xf numFmtId="0" fontId="17" fillId="0" borderId="0" xfId="0" applyFont="1" applyProtection="1">
      <protection hidden="1"/>
    </xf>
    <xf numFmtId="0" fontId="17" fillId="2" borderId="0" xfId="0" applyFont="1" applyFill="1" applyBorder="1" applyAlignment="1" applyProtection="1">
      <alignment horizontal="left" vertical="center"/>
      <protection hidden="1"/>
    </xf>
    <xf numFmtId="0" fontId="17" fillId="0" borderId="0" xfId="0" applyFont="1" applyFill="1" applyBorder="1" applyProtection="1">
      <protection hidden="1"/>
    </xf>
    <xf numFmtId="0" fontId="17" fillId="0" borderId="0" xfId="0" applyFont="1" applyBorder="1" applyProtection="1">
      <protection hidden="1"/>
    </xf>
    <xf numFmtId="0" fontId="18" fillId="0" borderId="0" xfId="2" applyFont="1" applyAlignment="1">
      <alignment horizontal="right" vertical="center" wrapText="1"/>
    </xf>
    <xf numFmtId="0" fontId="15" fillId="3" borderId="3" xfId="2" applyFont="1" applyFill="1" applyBorder="1" applyAlignment="1">
      <alignment horizontal="left" vertical="center" wrapText="1"/>
    </xf>
    <xf numFmtId="0" fontId="15" fillId="3" borderId="2" xfId="2" applyFont="1" applyFill="1" applyBorder="1" applyAlignment="1">
      <alignment horizontal="left" vertical="center" wrapText="1"/>
    </xf>
    <xf numFmtId="0" fontId="15" fillId="0" borderId="2" xfId="2" applyFont="1" applyBorder="1" applyAlignment="1">
      <alignment horizontal="center" vertical="center" wrapText="1"/>
    </xf>
    <xf numFmtId="0" fontId="15" fillId="0" borderId="3" xfId="2" applyFont="1" applyBorder="1" applyAlignment="1">
      <alignment horizontal="left" vertical="center" wrapText="1"/>
    </xf>
    <xf numFmtId="0" fontId="15" fillId="0" borderId="2" xfId="2" applyFont="1" applyBorder="1" applyAlignment="1">
      <alignment horizontal="left" vertical="center" wrapText="1"/>
    </xf>
    <xf numFmtId="0" fontId="15" fillId="3" borderId="12" xfId="2" applyFont="1" applyFill="1" applyBorder="1" applyAlignment="1">
      <alignment horizontal="center" vertical="center" wrapText="1"/>
    </xf>
    <xf numFmtId="0" fontId="15" fillId="3" borderId="13" xfId="2" applyFont="1" applyFill="1" applyBorder="1" applyAlignment="1">
      <alignment horizontal="center" vertical="center" wrapText="1"/>
    </xf>
    <xf numFmtId="14" fontId="15" fillId="3" borderId="2" xfId="2" applyNumberFormat="1" applyFont="1" applyFill="1" applyBorder="1" applyAlignment="1">
      <alignment horizontal="center" vertical="center" wrapText="1"/>
    </xf>
    <xf numFmtId="168" fontId="4" fillId="3" borderId="14" xfId="3" applyNumberFormat="1" applyFont="1" applyFill="1" applyBorder="1" applyAlignment="1" applyProtection="1">
      <protection hidden="1"/>
    </xf>
    <xf numFmtId="0" fontId="4" fillId="0" borderId="15" xfId="0" applyFont="1" applyFill="1" applyBorder="1" applyAlignment="1" applyProtection="1">
      <alignment horizontal="center" vertical="center" wrapText="1" shrinkToFit="1"/>
      <protection hidden="1"/>
    </xf>
    <xf numFmtId="4" fontId="4" fillId="0" borderId="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5" xfId="0" applyNumberFormat="1" applyFont="1" applyFill="1" applyBorder="1" applyProtection="1">
      <protection hidden="1"/>
    </xf>
    <xf numFmtId="0" fontId="17" fillId="0" borderId="0" xfId="0" applyFont="1" applyFill="1" applyBorder="1" applyAlignment="1" applyProtection="1">
      <alignment horizontal="center" vertical="center" wrapText="1" shrinkToFit="1"/>
      <protection hidden="1"/>
    </xf>
    <xf numFmtId="4" fontId="17" fillId="0" borderId="0" xfId="0" applyNumberFormat="1" applyFont="1" applyFill="1" applyBorder="1" applyAlignment="1" applyProtection="1">
      <alignment shrinkToFit="1"/>
      <protection hidden="1"/>
    </xf>
    <xf numFmtId="4" fontId="17" fillId="0" borderId="0" xfId="0" applyNumberFormat="1" applyFont="1" applyFill="1" applyBorder="1" applyProtection="1">
      <protection hidden="1"/>
    </xf>
    <xf numFmtId="4" fontId="17" fillId="0" borderId="0" xfId="0" applyNumberFormat="1" applyFont="1" applyFill="1" applyBorder="1" applyAlignment="1" applyProtection="1">
      <protection hidden="1"/>
    </xf>
    <xf numFmtId="0" fontId="4" fillId="0" borderId="17" xfId="0" applyFont="1" applyFill="1" applyBorder="1" applyAlignment="1" applyProtection="1">
      <alignment horizontal="center" vertical="center" wrapText="1" shrinkToFit="1"/>
      <protection hidden="1"/>
    </xf>
    <xf numFmtId="164" fontId="4" fillId="0" borderId="18" xfId="0" applyNumberFormat="1" applyFont="1" applyFill="1" applyBorder="1" applyAlignment="1" applyProtection="1">
      <alignment horizontal="left" shrinkToFit="1"/>
      <protection hidden="1"/>
    </xf>
    <xf numFmtId="4" fontId="4" fillId="0" borderId="19" xfId="0" applyNumberFormat="1" applyFont="1" applyFill="1" applyBorder="1" applyAlignment="1" applyProtection="1">
      <alignment shrinkToFit="1"/>
      <protection hidden="1"/>
    </xf>
    <xf numFmtId="4" fontId="4" fillId="0" borderId="2" xfId="0" applyNumberFormat="1" applyFont="1" applyFill="1" applyBorder="1" applyAlignment="1" applyProtection="1">
      <alignment shrinkToFit="1"/>
      <protection hidden="1"/>
    </xf>
    <xf numFmtId="164" fontId="4" fillId="0" borderId="20" xfId="0" applyNumberFormat="1" applyFont="1" applyFill="1" applyBorder="1" applyAlignment="1" applyProtection="1">
      <alignment horizontal="left" shrinkToFit="1"/>
      <protection hidden="1"/>
    </xf>
    <xf numFmtId="4" fontId="4" fillId="0" borderId="21" xfId="0" applyNumberFormat="1" applyFont="1" applyFill="1" applyBorder="1" applyAlignment="1" applyProtection="1">
      <alignment shrinkToFit="1"/>
      <protection hidden="1"/>
    </xf>
    <xf numFmtId="167" fontId="4" fillId="0" borderId="21" xfId="0" applyNumberFormat="1" applyFont="1" applyFill="1" applyBorder="1" applyAlignment="1" applyProtection="1">
      <alignment shrinkToFit="1"/>
      <protection hidden="1"/>
    </xf>
    <xf numFmtId="4" fontId="4" fillId="0" borderId="9" xfId="0" applyNumberFormat="1" applyFont="1" applyFill="1" applyBorder="1" applyAlignment="1" applyProtection="1">
      <alignment shrinkToFit="1"/>
      <protection hidden="1"/>
    </xf>
    <xf numFmtId="0" fontId="5" fillId="0" borderId="22" xfId="0" applyFont="1" applyFill="1" applyBorder="1" applyAlignment="1" applyProtection="1">
      <alignment vertical="top"/>
      <protection hidden="1"/>
    </xf>
    <xf numFmtId="4" fontId="4" fillId="0" borderId="23" xfId="0" applyNumberFormat="1" applyFont="1" applyFill="1" applyBorder="1" applyProtection="1">
      <protection hidden="1"/>
    </xf>
    <xf numFmtId="4" fontId="4" fillId="0" borderId="23" xfId="0" applyNumberFormat="1" applyFont="1" applyFill="1" applyBorder="1" applyAlignment="1" applyProtection="1">
      <protection hidden="1"/>
    </xf>
    <xf numFmtId="4" fontId="4" fillId="0" borderId="24" xfId="0" applyNumberFormat="1" applyFont="1" applyFill="1" applyBorder="1" applyAlignment="1" applyProtection="1">
      <protection hidden="1"/>
    </xf>
    <xf numFmtId="10" fontId="15" fillId="3" borderId="2" xfId="2" applyNumberFormat="1" applyFont="1" applyFill="1" applyBorder="1" applyAlignment="1">
      <alignment horizontal="center" vertical="center" wrapText="1"/>
    </xf>
    <xf numFmtId="0" fontId="15" fillId="3" borderId="3" xfId="2" applyFont="1" applyFill="1" applyBorder="1" applyAlignment="1">
      <alignment horizontal="left" vertical="center" wrapText="1"/>
    </xf>
    <xf numFmtId="0" fontId="14" fillId="0" borderId="0" xfId="2" applyAlignment="1">
      <alignment horizontal="center" vertical="center" wrapText="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10" fontId="4" fillId="0" borderId="0" xfId="0" applyNumberFormat="1" applyFont="1" applyProtection="1">
      <protection hidden="1"/>
    </xf>
    <xf numFmtId="10" fontId="4" fillId="0" borderId="0" xfId="0" applyNumberFormat="1" applyFont="1" applyFill="1" applyProtection="1">
      <protection hidden="1"/>
    </xf>
    <xf numFmtId="0" fontId="4" fillId="2" borderId="25" xfId="0" applyFont="1" applyFill="1" applyBorder="1" applyAlignment="1" applyProtection="1">
      <alignment horizontal="left" vertical="center"/>
      <protection hidden="1"/>
    </xf>
    <xf numFmtId="0" fontId="0" fillId="0" borderId="16" xfId="0" applyBorder="1" applyAlignment="1">
      <alignment horizontal="right"/>
    </xf>
    <xf numFmtId="0" fontId="4" fillId="2" borderId="0" xfId="0" applyFont="1" applyFill="1" applyBorder="1" applyAlignment="1" applyProtection="1">
      <alignment horizontal="left" vertical="center"/>
      <protection hidden="1"/>
    </xf>
    <xf numFmtId="0" fontId="0" fillId="0" borderId="16" xfId="0" applyBorder="1" applyAlignment="1">
      <alignment horizontal="right" wrapText="1"/>
    </xf>
    <xf numFmtId="0" fontId="4" fillId="0" borderId="26" xfId="0" applyFont="1" applyFill="1" applyBorder="1" applyAlignment="1" applyProtection="1">
      <alignment horizontal="left" shrinkToFit="1"/>
      <protection hidden="1"/>
    </xf>
    <xf numFmtId="0" fontId="4" fillId="0" borderId="27" xfId="0" applyFont="1" applyFill="1" applyBorder="1" applyAlignment="1" applyProtection="1">
      <alignment vertical="center" wrapText="1"/>
      <protection hidden="1"/>
    </xf>
    <xf numFmtId="0" fontId="16" fillId="0" borderId="0" xfId="0" applyFont="1" applyFill="1" applyBorder="1" applyAlignment="1" applyProtection="1">
      <alignment horizontal="left"/>
      <protection hidden="1"/>
    </xf>
    <xf numFmtId="0" fontId="16" fillId="0" borderId="0" xfId="0" applyFont="1" applyFill="1" applyAlignment="1" applyProtection="1">
      <alignment horizontal="left"/>
      <protection hidden="1"/>
    </xf>
    <xf numFmtId="0" fontId="0" fillId="0" borderId="0" xfId="0" applyFill="1"/>
    <xf numFmtId="2" fontId="16" fillId="4" borderId="28" xfId="3" applyNumberFormat="1" applyFont="1" applyFill="1" applyBorder="1" applyAlignment="1" applyProtection="1">
      <alignment horizontal="right"/>
      <protection hidden="1"/>
    </xf>
    <xf numFmtId="2" fontId="16" fillId="4" borderId="16" xfId="3" applyNumberFormat="1" applyFont="1" applyFill="1" applyBorder="1" applyAlignment="1" applyProtection="1">
      <alignment horizontal="right"/>
      <protection hidden="1"/>
    </xf>
    <xf numFmtId="0" fontId="5" fillId="0" borderId="29" xfId="0" applyFont="1" applyFill="1" applyBorder="1" applyAlignment="1" applyProtection="1">
      <alignment horizontal="center" vertical="center" wrapText="1"/>
      <protection hidden="1"/>
    </xf>
    <xf numFmtId="0" fontId="4" fillId="0" borderId="30" xfId="0" applyFont="1" applyFill="1" applyBorder="1" applyAlignment="1" applyProtection="1">
      <alignment horizontal="center" vertical="center" wrapText="1" shrinkToFit="1"/>
      <protection hidden="1"/>
    </xf>
    <xf numFmtId="0" fontId="4" fillId="0" borderId="31" xfId="0" applyFont="1" applyFill="1" applyBorder="1" applyAlignment="1" applyProtection="1">
      <alignment horizontal="center" vertical="center" wrapText="1" shrinkToFit="1"/>
      <protection hidden="1"/>
    </xf>
    <xf numFmtId="164" fontId="4" fillId="0" borderId="32" xfId="0" applyNumberFormat="1" applyFont="1" applyFill="1" applyBorder="1" applyAlignment="1" applyProtection="1">
      <alignment horizontal="left" shrinkToFit="1"/>
      <protection hidden="1"/>
    </xf>
    <xf numFmtId="4" fontId="4" fillId="0" borderId="18" xfId="0" applyNumberFormat="1" applyFont="1" applyFill="1" applyBorder="1" applyAlignment="1" applyProtection="1">
      <alignment shrinkToFit="1"/>
      <protection hidden="1"/>
    </xf>
    <xf numFmtId="4" fontId="4" fillId="0" borderId="3" xfId="0" applyNumberFormat="1" applyFont="1" applyFill="1" applyBorder="1" applyAlignment="1" applyProtection="1">
      <alignment shrinkToFit="1"/>
      <protection hidden="1"/>
    </xf>
    <xf numFmtId="0" fontId="5" fillId="0" borderId="33" xfId="0" applyFont="1" applyFill="1" applyBorder="1" applyAlignment="1" applyProtection="1">
      <alignment vertical="top"/>
      <protection hidden="1"/>
    </xf>
    <xf numFmtId="4" fontId="4" fillId="0" borderId="20" xfId="0" applyNumberFormat="1" applyFont="1" applyFill="1" applyBorder="1" applyProtection="1">
      <protection hidden="1"/>
    </xf>
    <xf numFmtId="4" fontId="4" fillId="0" borderId="34" xfId="0" applyNumberFormat="1" applyFont="1" applyFill="1" applyBorder="1" applyProtection="1">
      <protection hidden="1"/>
    </xf>
    <xf numFmtId="4" fontId="4" fillId="0" borderId="34" xfId="0" applyNumberFormat="1" applyFont="1" applyFill="1" applyBorder="1" applyAlignment="1" applyProtection="1">
      <protection hidden="1"/>
    </xf>
    <xf numFmtId="4" fontId="4" fillId="0" borderId="35" xfId="0" applyNumberFormat="1" applyFont="1" applyFill="1" applyBorder="1" applyProtection="1">
      <protection hidden="1"/>
    </xf>
    <xf numFmtId="0" fontId="4" fillId="0" borderId="36" xfId="0" applyFont="1" applyFill="1" applyBorder="1" applyAlignment="1" applyProtection="1">
      <alignment horizontal="center" vertical="center" wrapText="1" shrinkToFit="1"/>
      <protection hidden="1"/>
    </xf>
    <xf numFmtId="4" fontId="4" fillId="0" borderId="32" xfId="0" applyNumberFormat="1" applyFont="1" applyFill="1" applyBorder="1" applyAlignment="1" applyProtection="1">
      <alignment shrinkToFit="1"/>
      <protection hidden="1"/>
    </xf>
    <xf numFmtId="4" fontId="4" fillId="0" borderId="37" xfId="0" applyNumberFormat="1" applyFont="1" applyFill="1" applyBorder="1" applyAlignment="1" applyProtection="1">
      <protection hidden="1"/>
    </xf>
    <xf numFmtId="10" fontId="4" fillId="3" borderId="14" xfId="3" applyNumberFormat="1" applyFont="1" applyFill="1" applyBorder="1" applyAlignment="1" applyProtection="1">
      <protection hidden="1"/>
    </xf>
    <xf numFmtId="0" fontId="14" fillId="0" borderId="0" xfId="2" applyAlignment="1">
      <alignment horizontal="center" vertical="center" wrapText="1"/>
    </xf>
    <xf numFmtId="0" fontId="15" fillId="0" borderId="7" xfId="2" applyFont="1" applyBorder="1" applyAlignment="1">
      <alignment horizontal="left" vertical="top" wrapText="1"/>
    </xf>
    <xf numFmtId="10" fontId="15" fillId="0" borderId="8" xfId="2" applyNumberFormat="1" applyFont="1" applyBorder="1" applyAlignment="1">
      <alignment horizontal="center" vertical="center" wrapText="1"/>
    </xf>
    <xf numFmtId="0" fontId="4" fillId="4" borderId="0" xfId="0" applyFont="1" applyFill="1" applyAlignment="1" applyProtection="1">
      <protection hidden="1"/>
    </xf>
    <xf numFmtId="0" fontId="14" fillId="0" borderId="0" xfId="2" applyAlignment="1">
      <alignment horizontal="center" vertical="center" wrapText="1"/>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 xfId="2" applyFont="1" applyBorder="1" applyAlignment="1">
      <alignment horizontal="center" vertical="center" wrapText="1"/>
    </xf>
    <xf numFmtId="0" fontId="19" fillId="0" borderId="0" xfId="2" applyFont="1" applyAlignment="1">
      <alignment horizontal="center" vertical="center" wrapText="1"/>
    </xf>
    <xf numFmtId="0" fontId="15" fillId="0" borderId="40" xfId="2" applyFont="1" applyBorder="1" applyAlignment="1">
      <alignment horizontal="center" vertical="center" wrapText="1"/>
    </xf>
    <xf numFmtId="0" fontId="15" fillId="0" borderId="41" xfId="2" applyFont="1" applyBorder="1" applyAlignment="1">
      <alignment horizontal="center" vertical="center" wrapText="1"/>
    </xf>
    <xf numFmtId="0" fontId="10" fillId="3" borderId="42" xfId="2" applyFont="1" applyFill="1" applyBorder="1" applyAlignment="1">
      <alignment horizontal="center" vertical="center" wrapText="1"/>
    </xf>
    <xf numFmtId="0" fontId="20" fillId="3" borderId="43" xfId="2" applyFont="1" applyFill="1" applyBorder="1" applyAlignment="1">
      <alignment horizontal="center" vertical="center" wrapText="1"/>
    </xf>
    <xf numFmtId="0" fontId="15" fillId="0" borderId="3" xfId="2" applyFont="1" applyBorder="1" applyAlignment="1">
      <alignment horizontal="left" vertical="center" wrapText="1"/>
    </xf>
    <xf numFmtId="0" fontId="15" fillId="0" borderId="2" xfId="2" applyFont="1" applyBorder="1" applyAlignment="1">
      <alignment horizontal="left" vertical="center" wrapText="1"/>
    </xf>
    <xf numFmtId="0" fontId="15" fillId="3" borderId="3" xfId="2" applyFont="1" applyFill="1" applyBorder="1" applyAlignment="1">
      <alignment horizontal="left" vertical="center" wrapText="1"/>
    </xf>
    <xf numFmtId="0" fontId="15" fillId="3" borderId="2" xfId="2" applyFont="1" applyFill="1" applyBorder="1" applyAlignment="1">
      <alignment horizontal="left" vertical="center" wrapText="1"/>
    </xf>
    <xf numFmtId="0" fontId="15" fillId="0" borderId="1" xfId="2" applyFont="1" applyBorder="1" applyAlignment="1">
      <alignment horizontal="center" vertical="center" wrapText="1"/>
    </xf>
    <xf numFmtId="0" fontId="15" fillId="0" borderId="38" xfId="2" applyFont="1" applyBorder="1" applyAlignment="1">
      <alignment horizontal="left" vertical="center" wrapText="1"/>
    </xf>
    <xf numFmtId="0" fontId="15" fillId="0" borderId="39" xfId="2" applyFont="1" applyBorder="1" applyAlignment="1">
      <alignment horizontal="left" vertical="center"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4" fillId="3" borderId="25" xfId="2" applyFont="1" applyFill="1" applyBorder="1" applyAlignment="1">
      <alignment horizontal="left" vertical="center" wrapText="1"/>
    </xf>
    <xf numFmtId="0" fontId="4" fillId="3" borderId="0" xfId="2" applyFont="1" applyFill="1" applyBorder="1" applyAlignment="1">
      <alignment horizontal="left" vertical="center" wrapText="1"/>
    </xf>
    <xf numFmtId="0" fontId="4" fillId="3" borderId="52" xfId="2" applyFont="1" applyFill="1" applyBorder="1" applyAlignment="1">
      <alignment horizontal="left" vertical="center" wrapText="1"/>
    </xf>
    <xf numFmtId="0" fontId="15" fillId="3" borderId="33" xfId="2" applyFont="1" applyFill="1" applyBorder="1" applyAlignment="1">
      <alignment horizontal="left" vertical="center" wrapText="1"/>
    </xf>
    <xf numFmtId="0" fontId="15" fillId="3" borderId="53" xfId="2" applyFont="1" applyFill="1" applyBorder="1" applyAlignment="1">
      <alignment horizontal="left" vertical="center" wrapText="1"/>
    </xf>
    <xf numFmtId="0" fontId="15" fillId="3" borderId="54" xfId="2" applyFont="1" applyFill="1" applyBorder="1" applyAlignment="1">
      <alignment horizontal="left" vertical="center" wrapText="1"/>
    </xf>
    <xf numFmtId="0" fontId="15" fillId="3" borderId="6" xfId="2" applyFont="1" applyFill="1" applyBorder="1" applyAlignment="1">
      <alignment horizontal="center" vertical="center" wrapText="1"/>
    </xf>
    <xf numFmtId="14" fontId="15" fillId="3" borderId="6" xfId="2" applyNumberFormat="1" applyFont="1" applyFill="1" applyBorder="1" applyAlignment="1">
      <alignment horizontal="center" vertical="center" wrapText="1"/>
    </xf>
    <xf numFmtId="0" fontId="15" fillId="0" borderId="6" xfId="2" applyFont="1" applyBorder="1" applyAlignment="1">
      <alignment horizontal="center" vertical="center" wrapText="1"/>
    </xf>
    <xf numFmtId="0" fontId="15" fillId="4" borderId="6" xfId="2" applyFont="1" applyFill="1" applyBorder="1" applyAlignment="1">
      <alignment horizontal="center" vertical="center" wrapText="1"/>
    </xf>
    <xf numFmtId="0" fontId="15" fillId="3" borderId="6" xfId="2" applyFont="1" applyFill="1" applyBorder="1" applyAlignment="1">
      <alignment horizontal="left" vertical="center" wrapText="1"/>
    </xf>
    <xf numFmtId="0" fontId="15" fillId="3" borderId="14" xfId="2" applyFont="1" applyFill="1" applyBorder="1" applyAlignment="1">
      <alignment horizontal="left" vertical="center" wrapText="1"/>
    </xf>
    <xf numFmtId="0" fontId="15" fillId="3" borderId="42" xfId="2" applyFont="1" applyFill="1" applyBorder="1" applyAlignment="1">
      <alignment horizontal="left" vertical="center" wrapText="1"/>
    </xf>
    <xf numFmtId="0" fontId="15" fillId="3" borderId="51" xfId="2" applyFont="1" applyFill="1" applyBorder="1" applyAlignment="1">
      <alignment horizontal="left" vertical="center" wrapText="1"/>
    </xf>
    <xf numFmtId="0" fontId="0" fillId="3" borderId="51" xfId="0" applyFill="1" applyBorder="1" applyAlignment="1">
      <alignment horizontal="left"/>
    </xf>
    <xf numFmtId="0" fontId="0" fillId="3" borderId="43" xfId="0" applyFill="1" applyBorder="1" applyAlignment="1">
      <alignment horizontal="left"/>
    </xf>
    <xf numFmtId="0" fontId="4" fillId="0" borderId="6" xfId="0" applyFont="1" applyFill="1" applyBorder="1" applyAlignment="1" applyProtection="1">
      <alignment horizontal="center" vertical="center" textRotation="45"/>
      <protection hidden="1"/>
    </xf>
    <xf numFmtId="0" fontId="4" fillId="0" borderId="10" xfId="0" applyFont="1" applyFill="1" applyBorder="1" applyAlignment="1" applyProtection="1">
      <alignment horizontal="center" vertical="center" textRotation="45"/>
      <protection hidden="1"/>
    </xf>
    <xf numFmtId="0" fontId="5" fillId="0" borderId="6"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textRotation="45"/>
      <protection hidden="1"/>
    </xf>
    <xf numFmtId="0" fontId="5" fillId="0" borderId="11"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left" shrinkToFit="1"/>
      <protection hidden="1"/>
    </xf>
    <xf numFmtId="0" fontId="4" fillId="0" borderId="44" xfId="0" applyFont="1" applyFill="1" applyBorder="1" applyAlignment="1" applyProtection="1">
      <alignment horizontal="left" shrinkToFit="1"/>
      <protection hidden="1"/>
    </xf>
    <xf numFmtId="2" fontId="4" fillId="0" borderId="6" xfId="0" applyNumberFormat="1" applyFont="1" applyFill="1" applyBorder="1" applyAlignment="1" applyProtection="1">
      <alignment horizontal="right"/>
      <protection locked="0"/>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0" fontId="4" fillId="0" borderId="0" xfId="0" applyFont="1" applyFill="1" applyBorder="1" applyAlignment="1" applyProtection="1">
      <alignment horizontal="right"/>
      <protection hidden="1"/>
    </xf>
    <xf numFmtId="0" fontId="4" fillId="0" borderId="12" xfId="0" applyFont="1" applyFill="1" applyBorder="1" applyAlignment="1" applyProtection="1">
      <alignment horizontal="center" vertical="center" textRotation="45"/>
      <protection hidden="1"/>
    </xf>
    <xf numFmtId="0" fontId="4" fillId="0" borderId="49" xfId="0" applyFont="1" applyFill="1" applyBorder="1" applyAlignment="1" applyProtection="1">
      <alignment horizontal="center" vertical="center" textRotation="45"/>
      <protection hidden="1"/>
    </xf>
    <xf numFmtId="0" fontId="5" fillId="0" borderId="50"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4" fillId="0" borderId="46" xfId="0" applyFont="1" applyFill="1" applyBorder="1" applyAlignment="1" applyProtection="1">
      <alignment horizontal="left" shrinkToFit="1"/>
      <protection hidden="1"/>
    </xf>
    <xf numFmtId="0" fontId="4" fillId="0" borderId="47" xfId="0" applyFont="1" applyFill="1" applyBorder="1" applyAlignment="1" applyProtection="1">
      <alignment horizontal="left" shrinkToFit="1"/>
      <protection hidden="1"/>
    </xf>
    <xf numFmtId="0" fontId="4" fillId="0" borderId="48" xfId="0" applyFont="1" applyFill="1" applyBorder="1" applyAlignment="1" applyProtection="1">
      <alignment horizontal="left" shrinkToFit="1"/>
      <protection hidden="1"/>
    </xf>
    <xf numFmtId="4" fontId="4" fillId="0" borderId="6" xfId="0" applyNumberFormat="1" applyFont="1" applyFill="1" applyBorder="1" applyAlignment="1" applyProtection="1">
      <alignment horizontal="right"/>
      <protection hidden="1"/>
    </xf>
    <xf numFmtId="0" fontId="4" fillId="0" borderId="6" xfId="0" applyFont="1" applyFill="1" applyBorder="1" applyAlignment="1" applyProtection="1">
      <alignment horizontal="left" vertical="center" wrapText="1" shrinkToFit="1"/>
      <protection hidden="1"/>
    </xf>
    <xf numFmtId="10" fontId="4" fillId="0" borderId="6" xfId="3" applyNumberFormat="1" applyFont="1" applyFill="1" applyBorder="1" applyAlignment="1" applyProtection="1">
      <alignment horizontal="right"/>
      <protection hidden="1"/>
    </xf>
    <xf numFmtId="4" fontId="4" fillId="4" borderId="45" xfId="0" applyNumberFormat="1" applyFont="1" applyFill="1" applyBorder="1" applyAlignment="1" applyProtection="1">
      <alignment horizontal="right"/>
      <protection hidden="1"/>
    </xf>
    <xf numFmtId="4" fontId="4" fillId="4" borderId="5"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0" fontId="4" fillId="0" borderId="6" xfId="0" applyFont="1" applyFill="1" applyBorder="1" applyAlignment="1" applyProtection="1">
      <alignment horizontal="left" shrinkToFit="1"/>
      <protection hidden="1"/>
    </xf>
    <xf numFmtId="1" fontId="4" fillId="5" borderId="6" xfId="0" quotePrefix="1" applyNumberFormat="1" applyFont="1" applyFill="1" applyBorder="1" applyAlignment="1" applyProtection="1">
      <alignment horizontal="right"/>
      <protection locked="0"/>
    </xf>
    <xf numFmtId="0" fontId="4" fillId="0" borderId="16" xfId="0" applyFont="1" applyFill="1" applyBorder="1" applyAlignment="1" applyProtection="1">
      <alignment horizontal="left" shrinkToFit="1"/>
      <protection hidden="1"/>
    </xf>
    <xf numFmtId="2" fontId="4" fillId="3" borderId="6" xfId="0" applyNumberFormat="1" applyFont="1" applyFill="1" applyBorder="1" applyAlignment="1" applyProtection="1">
      <alignment horizontal="right"/>
      <protection hidden="1"/>
    </xf>
    <xf numFmtId="0" fontId="4" fillId="4" borderId="28" xfId="0" applyNumberFormat="1" applyFont="1" applyFill="1" applyBorder="1" applyAlignment="1" applyProtection="1">
      <alignment horizontal="right"/>
      <protection hidden="1"/>
    </xf>
    <xf numFmtId="0" fontId="4" fillId="4" borderId="16" xfId="0" applyNumberFormat="1" applyFont="1" applyFill="1" applyBorder="1" applyAlignment="1" applyProtection="1">
      <alignment horizontal="right"/>
      <protection hidden="1"/>
    </xf>
    <xf numFmtId="0" fontId="4" fillId="0" borderId="6" xfId="0" applyFont="1" applyFill="1" applyBorder="1" applyAlignment="1" applyProtection="1">
      <alignment horizontal="left"/>
      <protection hidden="1"/>
    </xf>
    <xf numFmtId="4" fontId="4" fillId="5" borderId="6" xfId="0" applyNumberFormat="1" applyFont="1" applyFill="1" applyBorder="1" applyAlignment="1" applyProtection="1">
      <alignment horizontal="right"/>
      <protection locked="0"/>
    </xf>
    <xf numFmtId="10" fontId="4" fillId="5" borderId="6" xfId="3" applyNumberFormat="1" applyFont="1" applyFill="1" applyBorder="1" applyAlignment="1" applyProtection="1">
      <alignment horizontal="right"/>
      <protection locked="0"/>
    </xf>
    <xf numFmtId="4" fontId="4" fillId="6" borderId="6" xfId="0" applyNumberFormat="1" applyFont="1" applyFill="1" applyBorder="1" applyAlignment="1" applyProtection="1">
      <alignment horizontal="right"/>
      <protection hidden="1"/>
    </xf>
    <xf numFmtId="0" fontId="21" fillId="0" borderId="0" xfId="0" applyFont="1" applyAlignment="1" applyProtection="1">
      <alignment horizontal="center"/>
      <protection hidden="1"/>
    </xf>
    <xf numFmtId="0" fontId="4" fillId="0" borderId="0" xfId="0" applyFont="1" applyAlignment="1" applyProtection="1">
      <alignment horizontal="center"/>
      <protection hidden="1"/>
    </xf>
    <xf numFmtId="0" fontId="22" fillId="3" borderId="0" xfId="0" applyFont="1" applyFill="1" applyAlignment="1" applyProtection="1">
      <alignment horizontal="center" vertical="center" wrapText="1"/>
      <protection hidden="1"/>
    </xf>
    <xf numFmtId="0" fontId="22" fillId="3" borderId="0" xfId="0" applyFont="1" applyFill="1" applyAlignment="1" applyProtection="1">
      <alignment horizontal="center" vertical="center"/>
      <protection hidden="1"/>
    </xf>
    <xf numFmtId="0" fontId="3" fillId="0" borderId="0" xfId="1" applyFont="1" applyFill="1" applyBorder="1" applyAlignment="1" applyProtection="1">
      <alignment horizontal="center"/>
      <protection hidden="1"/>
    </xf>
    <xf numFmtId="0" fontId="4" fillId="0" borderId="28" xfId="0" applyFont="1" applyFill="1" applyBorder="1" applyAlignment="1" applyProtection="1">
      <alignment horizontal="left"/>
      <protection hidden="1"/>
    </xf>
    <xf numFmtId="0" fontId="4" fillId="0" borderId="44" xfId="0" applyFont="1" applyFill="1" applyBorder="1" applyAlignment="1" applyProtection="1">
      <alignment horizontal="left"/>
      <protection hidden="1"/>
    </xf>
    <xf numFmtId="0" fontId="4" fillId="0" borderId="16" xfId="0" applyFont="1" applyFill="1" applyBorder="1" applyAlignment="1" applyProtection="1">
      <alignment horizontal="left"/>
      <protection hidden="1"/>
    </xf>
    <xf numFmtId="4" fontId="4" fillId="4" borderId="6" xfId="0" applyNumberFormat="1" applyFont="1" applyFill="1" applyBorder="1" applyAlignment="1" applyProtection="1">
      <alignment horizontal="right"/>
      <protection locked="0"/>
    </xf>
    <xf numFmtId="0" fontId="13" fillId="3" borderId="0" xfId="0" applyFont="1" applyFill="1" applyAlignment="1" applyProtection="1">
      <alignment horizontal="center" vertical="center" wrapText="1"/>
      <protection hidden="1"/>
    </xf>
    <xf numFmtId="0" fontId="4" fillId="0" borderId="0" xfId="0" applyFont="1" applyFill="1" applyAlignment="1" applyProtection="1">
      <alignment horizontal="left" vertical="center"/>
      <protection hidden="1"/>
    </xf>
    <xf numFmtId="0" fontId="21" fillId="0" borderId="0" xfId="0" applyFont="1" applyAlignment="1" applyProtection="1">
      <alignment horizontal="center" vertical="center"/>
      <protection hidden="1"/>
    </xf>
    <xf numFmtId="0" fontId="11" fillId="0" borderId="0" xfId="0" applyFont="1" applyAlignment="1" applyProtection="1">
      <alignment horizontal="center"/>
      <protection hidden="1"/>
    </xf>
    <xf numFmtId="0" fontId="24" fillId="0" borderId="28" xfId="1" applyFont="1" applyFill="1" applyBorder="1" applyAlignment="1" applyProtection="1">
      <alignment horizontal="center" vertical="center" wrapText="1"/>
      <protection hidden="1"/>
    </xf>
    <xf numFmtId="0" fontId="24" fillId="0" borderId="44" xfId="1" applyFont="1" applyFill="1" applyBorder="1" applyAlignment="1" applyProtection="1">
      <alignment horizontal="center" vertical="center" wrapText="1"/>
      <protection hidden="1"/>
    </xf>
    <xf numFmtId="0" fontId="24" fillId="0" borderId="16" xfId="1" applyFont="1" applyFill="1" applyBorder="1" applyAlignment="1" applyProtection="1">
      <alignment horizontal="center" vertical="center" wrapText="1"/>
      <protection hidden="1"/>
    </xf>
    <xf numFmtId="0" fontId="24" fillId="0" borderId="28" xfId="1" applyFont="1" applyFill="1" applyBorder="1" applyAlignment="1" applyProtection="1">
      <alignment horizontal="left" vertical="center" wrapText="1"/>
      <protection hidden="1"/>
    </xf>
    <xf numFmtId="0" fontId="12" fillId="0" borderId="16" xfId="0" applyFont="1" applyBorder="1" applyAlignment="1">
      <alignment horizontal="left" vertical="center" wrapText="1"/>
    </xf>
    <xf numFmtId="0" fontId="4" fillId="0" borderId="28" xfId="0" applyFont="1" applyFill="1" applyBorder="1" applyAlignment="1" applyProtection="1">
      <alignment horizontal="left" vertical="top"/>
      <protection hidden="1"/>
    </xf>
    <xf numFmtId="0" fontId="4" fillId="0" borderId="44" xfId="0" applyFont="1" applyFill="1" applyBorder="1" applyAlignment="1" applyProtection="1">
      <alignment horizontal="left" vertical="top"/>
      <protection hidden="1"/>
    </xf>
    <xf numFmtId="0" fontId="4" fillId="0" borderId="16" xfId="0" applyFont="1" applyFill="1" applyBorder="1" applyAlignment="1" applyProtection="1">
      <alignment horizontal="left" vertical="top"/>
      <protection hidden="1"/>
    </xf>
    <xf numFmtId="10" fontId="4" fillId="4" borderId="6" xfId="3" applyNumberFormat="1" applyFont="1" applyFill="1" applyBorder="1" applyAlignment="1" applyProtection="1">
      <alignment horizontal="right"/>
      <protection locked="0"/>
    </xf>
    <xf numFmtId="0" fontId="4" fillId="0" borderId="28" xfId="0" applyFont="1" applyFill="1" applyBorder="1" applyAlignment="1" applyProtection="1">
      <alignment horizontal="left" vertical="center"/>
      <protection hidden="1"/>
    </xf>
    <xf numFmtId="0" fontId="4" fillId="0" borderId="44" xfId="0" applyFont="1" applyFill="1" applyBorder="1" applyAlignment="1" applyProtection="1">
      <alignment horizontal="left" vertical="center"/>
      <protection hidden="1"/>
    </xf>
    <xf numFmtId="0" fontId="4" fillId="0" borderId="16" xfId="0" applyFont="1" applyFill="1" applyBorder="1" applyAlignment="1" applyProtection="1">
      <alignment horizontal="left" vertical="center"/>
      <protection hidden="1"/>
    </xf>
    <xf numFmtId="0" fontId="4" fillId="0" borderId="28" xfId="0" applyFont="1" applyFill="1" applyBorder="1" applyAlignment="1" applyProtection="1">
      <alignment horizontal="right"/>
      <protection hidden="1"/>
    </xf>
    <xf numFmtId="0" fontId="0" fillId="0" borderId="44" xfId="0" applyBorder="1" applyAlignment="1">
      <alignment horizontal="right"/>
    </xf>
    <xf numFmtId="0" fontId="0" fillId="0" borderId="16" xfId="0" applyBorder="1" applyAlignment="1">
      <alignment horizontal="right"/>
    </xf>
    <xf numFmtId="0" fontId="4" fillId="0" borderId="28" xfId="0" applyFont="1" applyFill="1" applyBorder="1" applyAlignment="1" applyProtection="1">
      <alignment horizontal="right" wrapText="1"/>
      <protection hidden="1"/>
    </xf>
    <xf numFmtId="0" fontId="0" fillId="0" borderId="44" xfId="0" applyBorder="1" applyAlignment="1">
      <alignment horizontal="right" wrapText="1"/>
    </xf>
    <xf numFmtId="0" fontId="0" fillId="0" borderId="16" xfId="0" applyBorder="1" applyAlignment="1">
      <alignment horizontal="right" wrapText="1"/>
    </xf>
    <xf numFmtId="1" fontId="4" fillId="4" borderId="6" xfId="0" quotePrefix="1" applyNumberFormat="1" applyFont="1" applyFill="1" applyBorder="1" applyAlignment="1" applyProtection="1">
      <alignment horizontal="right"/>
      <protection locked="0"/>
    </xf>
    <xf numFmtId="1" fontId="4" fillId="4" borderId="16" xfId="0" quotePrefix="1" applyNumberFormat="1" applyFont="1" applyFill="1" applyBorder="1" applyAlignment="1" applyProtection="1">
      <alignment horizontal="right"/>
      <protection locked="0"/>
    </xf>
    <xf numFmtId="2" fontId="4" fillId="0" borderId="6" xfId="3" applyNumberFormat="1" applyFont="1" applyFill="1" applyBorder="1" applyAlignment="1" applyProtection="1">
      <alignment horizontal="right"/>
      <protection hidden="1"/>
    </xf>
    <xf numFmtId="0" fontId="4" fillId="8" borderId="28" xfId="0" applyNumberFormat="1" applyFont="1" applyFill="1" applyBorder="1" applyAlignment="1" applyProtection="1">
      <alignment horizontal="right"/>
      <protection locked="0" hidden="1"/>
    </xf>
    <xf numFmtId="0" fontId="4" fillId="8" borderId="16" xfId="0" applyNumberFormat="1" applyFont="1" applyFill="1" applyBorder="1" applyAlignment="1" applyProtection="1">
      <alignment horizontal="right"/>
      <protection locked="0" hidden="1"/>
    </xf>
    <xf numFmtId="4" fontId="4" fillId="7" borderId="45" xfId="0" applyNumberFormat="1" applyFont="1" applyFill="1" applyBorder="1" applyAlignment="1" applyProtection="1">
      <alignment horizontal="right"/>
      <protection locked="0" hidden="1"/>
    </xf>
    <xf numFmtId="4" fontId="4" fillId="7" borderId="5" xfId="0" applyNumberFormat="1" applyFont="1" applyFill="1" applyBorder="1" applyAlignment="1" applyProtection="1">
      <alignment horizontal="right"/>
      <protection locked="0" hidden="1"/>
    </xf>
    <xf numFmtId="4" fontId="4" fillId="0" borderId="28" xfId="0" applyNumberFormat="1" applyFont="1" applyFill="1" applyBorder="1" applyAlignment="1" applyProtection="1">
      <alignment horizontal="right"/>
      <protection hidden="1"/>
    </xf>
    <xf numFmtId="4" fontId="4" fillId="0" borderId="16" xfId="0" applyNumberFormat="1" applyFont="1" applyFill="1" applyBorder="1" applyAlignment="1" applyProtection="1">
      <alignment horizontal="right"/>
      <protection hidden="1"/>
    </xf>
    <xf numFmtId="10" fontId="4" fillId="0" borderId="28" xfId="3" applyNumberFormat="1" applyFont="1" applyFill="1" applyBorder="1" applyAlignment="1" applyProtection="1">
      <alignment horizontal="right"/>
      <protection hidden="1"/>
    </xf>
    <xf numFmtId="10" fontId="4" fillId="0" borderId="16" xfId="3" applyNumberFormat="1" applyFont="1" applyFill="1" applyBorder="1" applyAlignment="1" applyProtection="1">
      <alignment horizontal="right"/>
      <protection hidden="1"/>
    </xf>
    <xf numFmtId="0" fontId="4" fillId="0" borderId="28" xfId="0" applyFont="1" applyFill="1" applyBorder="1" applyAlignment="1" applyProtection="1">
      <alignment horizontal="left" vertical="center" wrapText="1" shrinkToFit="1"/>
      <protection hidden="1"/>
    </xf>
    <xf numFmtId="0" fontId="4" fillId="0" borderId="44" xfId="0" applyFont="1" applyFill="1" applyBorder="1" applyAlignment="1" applyProtection="1">
      <alignment horizontal="left" vertical="center" shrinkToFit="1"/>
      <protection hidden="1"/>
    </xf>
    <xf numFmtId="0" fontId="4" fillId="0" borderId="16" xfId="0" applyFont="1" applyFill="1" applyBorder="1" applyAlignment="1" applyProtection="1">
      <alignment horizontal="left" vertical="center" shrinkToFit="1"/>
      <protection hidden="1"/>
    </xf>
    <xf numFmtId="10" fontId="4" fillId="0" borderId="6" xfId="3" applyNumberFormat="1" applyFont="1" applyFill="1" applyBorder="1" applyAlignment="1" applyProtection="1">
      <alignment horizontal="right"/>
      <protection locked="0"/>
    </xf>
    <xf numFmtId="0" fontId="4" fillId="0" borderId="28" xfId="0" applyFont="1" applyFill="1" applyBorder="1" applyAlignment="1" applyProtection="1">
      <alignment horizontal="left" vertical="center" shrinkToFit="1"/>
      <protection hidden="1"/>
    </xf>
    <xf numFmtId="0" fontId="16" fillId="0" borderId="44" xfId="0" applyFont="1" applyFill="1" applyBorder="1" applyAlignment="1" applyProtection="1">
      <alignment horizontal="left" vertical="center" shrinkToFit="1"/>
      <protection hidden="1"/>
    </xf>
    <xf numFmtId="0" fontId="16" fillId="0" borderId="16" xfId="0" applyFont="1" applyFill="1" applyBorder="1" applyAlignment="1" applyProtection="1">
      <alignment horizontal="left" vertical="center" shrinkToFit="1"/>
      <protection hidden="1"/>
    </xf>
    <xf numFmtId="4" fontId="4" fillId="0" borderId="6" xfId="0" applyNumberFormat="1" applyFont="1" applyFill="1" applyBorder="1" applyAlignment="1" applyProtection="1">
      <alignment horizontal="right"/>
      <protection locked="0"/>
    </xf>
    <xf numFmtId="4" fontId="4" fillId="0" borderId="28" xfId="0" applyNumberFormat="1" applyFont="1" applyFill="1" applyBorder="1" applyAlignment="1" applyProtection="1">
      <alignment horizontal="center"/>
      <protection hidden="1"/>
    </xf>
    <xf numFmtId="4" fontId="4" fillId="0" borderId="16" xfId="0" applyNumberFormat="1" applyFont="1" applyFill="1" applyBorder="1" applyAlignment="1" applyProtection="1">
      <alignment horizontal="center"/>
      <protection hidden="1"/>
    </xf>
    <xf numFmtId="0" fontId="4" fillId="0" borderId="28" xfId="0" applyFont="1" applyFill="1" applyBorder="1" applyAlignment="1" applyProtection="1">
      <alignment horizontal="left" vertical="center" wrapText="1"/>
      <protection hidden="1"/>
    </xf>
    <xf numFmtId="10" fontId="4" fillId="3" borderId="6" xfId="3" applyNumberFormat="1" applyFont="1" applyFill="1" applyBorder="1" applyAlignment="1" applyProtection="1">
      <alignment horizontal="right"/>
      <protection hidden="1"/>
    </xf>
    <xf numFmtId="10" fontId="4" fillId="0" borderId="28" xfId="3" applyNumberFormat="1" applyFont="1" applyFill="1" applyBorder="1" applyAlignment="1" applyProtection="1">
      <alignment horizontal="right"/>
      <protection locked="0"/>
    </xf>
    <xf numFmtId="10" fontId="4" fillId="0" borderId="16" xfId="3" applyNumberFormat="1" applyFont="1" applyFill="1" applyBorder="1" applyAlignment="1" applyProtection="1">
      <alignment horizontal="right"/>
      <protection locked="0"/>
    </xf>
    <xf numFmtId="0" fontId="5" fillId="0" borderId="40"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16" fillId="0" borderId="28" xfId="0" applyFont="1" applyFill="1" applyBorder="1" applyAlignment="1" applyProtection="1">
      <alignment horizontal="left" vertical="center" wrapText="1"/>
      <protection hidden="1"/>
    </xf>
    <xf numFmtId="0" fontId="16" fillId="0" borderId="44" xfId="0" applyFont="1" applyFill="1" applyBorder="1" applyAlignment="1" applyProtection="1">
      <alignment horizontal="left" vertical="center"/>
      <protection hidden="1"/>
    </xf>
    <xf numFmtId="0" fontId="16" fillId="0" borderId="16" xfId="0" applyFont="1" applyFill="1" applyBorder="1" applyAlignment="1" applyProtection="1">
      <alignment horizontal="left" vertical="center"/>
      <protection hidden="1"/>
    </xf>
    <xf numFmtId="0" fontId="16" fillId="0" borderId="28" xfId="0" applyFont="1" applyFill="1" applyBorder="1" applyAlignment="1" applyProtection="1">
      <alignment horizontal="left" vertical="center" shrinkToFit="1"/>
      <protection hidden="1"/>
    </xf>
    <xf numFmtId="2" fontId="16" fillId="4" borderId="28" xfId="3" applyNumberFormat="1" applyFont="1" applyFill="1" applyBorder="1" applyAlignment="1" applyProtection="1">
      <alignment horizontal="right"/>
      <protection hidden="1"/>
    </xf>
    <xf numFmtId="2" fontId="16" fillId="4" borderId="16" xfId="3" applyNumberFormat="1" applyFont="1" applyFill="1" applyBorder="1" applyAlignment="1" applyProtection="1">
      <alignment horizontal="right"/>
      <protection hidden="1"/>
    </xf>
    <xf numFmtId="0" fontId="5" fillId="0" borderId="41"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shrinkToFit="1"/>
      <protection hidden="1"/>
    </xf>
    <xf numFmtId="0" fontId="4" fillId="0" borderId="44" xfId="0" applyFont="1" applyFill="1" applyBorder="1" applyAlignment="1" applyProtection="1">
      <alignment horizontal="center" vertical="center" wrapText="1" shrinkToFit="1"/>
      <protection hidden="1"/>
    </xf>
    <xf numFmtId="0" fontId="4" fillId="0" borderId="16" xfId="0" applyFont="1" applyFill="1" applyBorder="1" applyAlignment="1" applyProtection="1">
      <alignment horizontal="center" vertical="center" wrapText="1" shrinkToFit="1"/>
      <protection hidden="1"/>
    </xf>
    <xf numFmtId="10" fontId="4" fillId="3" borderId="28" xfId="3" applyNumberFormat="1" applyFont="1" applyFill="1" applyBorder="1" applyAlignment="1" applyProtection="1">
      <alignment horizontal="right"/>
      <protection locked="0"/>
    </xf>
    <xf numFmtId="10" fontId="4" fillId="3" borderId="16" xfId="3" applyNumberFormat="1" applyFont="1" applyFill="1" applyBorder="1" applyAlignment="1" applyProtection="1">
      <alignment horizontal="right"/>
      <protection locked="0"/>
    </xf>
    <xf numFmtId="0" fontId="16" fillId="0" borderId="27" xfId="0" applyFont="1" applyBorder="1" applyAlignment="1" applyProtection="1">
      <alignment horizontal="left"/>
      <protection hidden="1"/>
    </xf>
    <xf numFmtId="0" fontId="4" fillId="0" borderId="55" xfId="0" applyFont="1" applyFill="1" applyBorder="1" applyAlignment="1" applyProtection="1">
      <alignment horizontal="center" vertical="center" textRotation="45"/>
      <protection hidden="1"/>
    </xf>
    <xf numFmtId="0" fontId="4" fillId="0" borderId="56" xfId="0" applyFont="1" applyFill="1" applyBorder="1" applyAlignment="1" applyProtection="1">
      <alignment horizontal="center" vertical="center" textRotation="45"/>
      <protection hidden="1"/>
    </xf>
    <xf numFmtId="0" fontId="4" fillId="3" borderId="6" xfId="2" applyFont="1" applyFill="1" applyBorder="1" applyAlignment="1">
      <alignment horizontal="left" vertical="center" wrapText="1"/>
    </xf>
    <xf numFmtId="0" fontId="15" fillId="4" borderId="6" xfId="2" applyFont="1" applyFill="1" applyBorder="1" applyAlignment="1" applyProtection="1">
      <alignment horizontal="center" vertical="center" wrapText="1"/>
      <protection locked="0"/>
    </xf>
    <xf numFmtId="0" fontId="4" fillId="3" borderId="14" xfId="2" applyFont="1" applyFill="1" applyBorder="1" applyAlignment="1">
      <alignment horizontal="left" vertical="center" wrapText="1"/>
    </xf>
    <xf numFmtId="0" fontId="2" fillId="3" borderId="6" xfId="0" applyFont="1" applyFill="1" applyBorder="1" applyAlignment="1">
      <alignment horizontal="left"/>
    </xf>
    <xf numFmtId="14" fontId="15" fillId="3" borderId="6" xfId="2" applyNumberFormat="1" applyFont="1" applyFill="1" applyBorder="1" applyAlignment="1" applyProtection="1">
      <alignment horizontal="center" vertical="center" wrapText="1"/>
    </xf>
  </cellXfs>
  <cellStyles count="4">
    <cellStyle name="Гиперссылка" xfId="1" builtinId="8"/>
    <cellStyle name="Обычный" xfId="0" builtinId="0"/>
    <cellStyle name="Обычный 2" xfId="2"/>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40" dropStyle="combo" dx="22" fmlaLink="$H$14" fmlaRange="$AA$10:$AA$11" sel="2" val="0"/>
</file>

<file path=xl/ctrlProps/ctrlProp2.xml><?xml version="1.0" encoding="utf-8"?>
<formControlPr xmlns="http://schemas.microsoft.com/office/spreadsheetml/2009/9/main" objectType="Drop" dropLines="40" dropStyle="combo" dx="22" fmlaLink="$J$15" fmlaRange="$AG$7:$AG$8"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2</xdr:row>
      <xdr:rowOff>57150</xdr:rowOff>
    </xdr:from>
    <xdr:to>
      <xdr:col>1</xdr:col>
      <xdr:colOff>3971925</xdr:colOff>
      <xdr:row>2</xdr:row>
      <xdr:rowOff>476250</xdr:rowOff>
    </xdr:to>
    <xdr:pic>
      <xdr:nvPicPr>
        <xdr:cNvPr id="5384"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295275"/>
          <a:ext cx="3752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9525</xdr:colOff>
          <xdr:row>13</xdr:row>
          <xdr:rowOff>9525</xdr:rowOff>
        </xdr:from>
        <xdr:to>
          <xdr:col>9</xdr:col>
          <xdr:colOff>19050</xdr:colOff>
          <xdr:row>13</xdr:row>
          <xdr:rowOff>266700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466725</xdr:colOff>
      <xdr:row>2</xdr:row>
      <xdr:rowOff>238125</xdr:rowOff>
    </xdr:from>
    <xdr:to>
      <xdr:col>15</xdr:col>
      <xdr:colOff>171450</xdr:colOff>
      <xdr:row>19</xdr:row>
      <xdr:rowOff>95250</xdr:rowOff>
    </xdr:to>
    <xdr:pic>
      <xdr:nvPicPr>
        <xdr:cNvPr id="6214"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3650" t="12350" r="33533" b="33669"/>
        <a:stretch>
          <a:fillRect/>
        </a:stretch>
      </xdr:blipFill>
      <xdr:spPr bwMode="auto">
        <a:xfrm>
          <a:off x="7867650" y="942975"/>
          <a:ext cx="4333875" cy="310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0</xdr:colOff>
          <xdr:row>13</xdr:row>
          <xdr:rowOff>190500</xdr:rowOff>
        </xdr:from>
        <xdr:to>
          <xdr:col>11</xdr:col>
          <xdr:colOff>0</xdr:colOff>
          <xdr:row>16</xdr:row>
          <xdr:rowOff>28575</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361950</xdr:colOff>
      <xdr:row>12</xdr:row>
      <xdr:rowOff>171450</xdr:rowOff>
    </xdr:from>
    <xdr:to>
      <xdr:col>18</xdr:col>
      <xdr:colOff>285750</xdr:colOff>
      <xdr:row>16</xdr:row>
      <xdr:rowOff>66675</xdr:rowOff>
    </xdr:to>
    <xdr:pic>
      <xdr:nvPicPr>
        <xdr:cNvPr id="718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2625" y="1228725"/>
          <a:ext cx="54768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krgasbank.com/" TargetMode="External"/><Relationship Id="rId1" Type="http://schemas.openxmlformats.org/officeDocument/2006/relationships/hyperlink" Target="mailto:contactcentre@ukrgasbank.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opLeftCell="A29" zoomScaleNormal="100" workbookViewId="0">
      <selection activeCell="B19" sqref="B19"/>
    </sheetView>
  </sheetViews>
  <sheetFormatPr defaultRowHeight="15" x14ac:dyDescent="0.2"/>
  <cols>
    <col min="1" max="1" width="57.5703125" style="1" customWidth="1"/>
    <col min="2" max="2" width="63.5703125" style="41" customWidth="1"/>
    <col min="3" max="3" width="10" style="41" customWidth="1"/>
    <col min="4" max="5" width="10.42578125" style="41" customWidth="1"/>
    <col min="6" max="6" width="9.140625" style="41"/>
    <col min="7" max="7" width="10" style="41" customWidth="1"/>
    <col min="8" max="8" width="10.85546875" style="41" customWidth="1"/>
    <col min="9" max="16384" width="9.140625" style="41"/>
  </cols>
  <sheetData>
    <row r="1" spans="1:2" ht="30" hidden="1" x14ac:dyDescent="0.2">
      <c r="B1" s="73" t="s">
        <v>104</v>
      </c>
    </row>
    <row r="2" spans="1:2" ht="18.75" customHeight="1" x14ac:dyDescent="0.2">
      <c r="A2" s="146" t="s">
        <v>3</v>
      </c>
      <c r="B2" s="146"/>
    </row>
    <row r="3" spans="1:2" ht="38.25" customHeight="1" thickBot="1" x14ac:dyDescent="0.25"/>
    <row r="4" spans="1:2" ht="18.75" customHeight="1" thickBot="1" x14ac:dyDescent="0.25">
      <c r="A4" s="147" t="s">
        <v>4</v>
      </c>
      <c r="B4" s="148"/>
    </row>
    <row r="5" spans="1:2" ht="30.95" customHeight="1" thickBot="1" x14ac:dyDescent="0.25">
      <c r="A5" s="149" t="s">
        <v>172</v>
      </c>
      <c r="B5" s="150"/>
    </row>
    <row r="6" spans="1:2" ht="20.25" customHeight="1" x14ac:dyDescent="0.2">
      <c r="A6" s="142" t="s">
        <v>5</v>
      </c>
      <c r="B6" s="143"/>
    </row>
    <row r="7" spans="1:2" ht="29.25" customHeight="1" x14ac:dyDescent="0.2">
      <c r="A7" s="77" t="s">
        <v>6</v>
      </c>
      <c r="B7" s="78" t="s">
        <v>7</v>
      </c>
    </row>
    <row r="8" spans="1:2" ht="28.5" customHeight="1" x14ac:dyDescent="0.2">
      <c r="A8" s="77" t="s">
        <v>8</v>
      </c>
      <c r="B8" s="78" t="s">
        <v>9</v>
      </c>
    </row>
    <row r="9" spans="1:2" ht="19.5" customHeight="1" x14ac:dyDescent="0.2">
      <c r="A9" s="77" t="s">
        <v>10</v>
      </c>
      <c r="B9" s="78" t="s">
        <v>11</v>
      </c>
    </row>
    <row r="10" spans="1:2" ht="33.75" customHeight="1" x14ac:dyDescent="0.2">
      <c r="A10" s="77" t="s">
        <v>12</v>
      </c>
      <c r="B10" s="48" t="s">
        <v>13</v>
      </c>
    </row>
    <row r="11" spans="1:2" ht="48" customHeight="1" x14ac:dyDescent="0.2">
      <c r="A11" s="77" t="s">
        <v>14</v>
      </c>
      <c r="B11" s="48" t="s">
        <v>15</v>
      </c>
    </row>
    <row r="12" spans="1:2" ht="21.75" customHeight="1" x14ac:dyDescent="0.2">
      <c r="A12" s="77" t="s">
        <v>16</v>
      </c>
      <c r="B12" s="44" t="s">
        <v>96</v>
      </c>
    </row>
    <row r="13" spans="1:2" ht="28.5" customHeight="1" x14ac:dyDescent="0.2">
      <c r="A13" s="77" t="s">
        <v>17</v>
      </c>
      <c r="B13" s="75" t="s">
        <v>97</v>
      </c>
    </row>
    <row r="14" spans="1:2" ht="16.5" customHeight="1" x14ac:dyDescent="0.2">
      <c r="A14" s="77" t="s">
        <v>18</v>
      </c>
      <c r="B14" s="42" t="s">
        <v>98</v>
      </c>
    </row>
    <row r="15" spans="1:2" ht="17.25" customHeight="1" thickBot="1" x14ac:dyDescent="0.25">
      <c r="A15" s="2" t="s">
        <v>19</v>
      </c>
      <c r="B15" s="43" t="s">
        <v>99</v>
      </c>
    </row>
    <row r="16" spans="1:2" ht="21" customHeight="1" x14ac:dyDescent="0.2">
      <c r="A16" s="142" t="s">
        <v>20</v>
      </c>
      <c r="B16" s="143"/>
    </row>
    <row r="17" spans="1:2" ht="62.25" customHeight="1" x14ac:dyDescent="0.2">
      <c r="A17" s="77" t="s">
        <v>21</v>
      </c>
      <c r="B17" s="78" t="s">
        <v>173</v>
      </c>
    </row>
    <row r="18" spans="1:2" ht="65.45" customHeight="1" x14ac:dyDescent="0.2">
      <c r="A18" s="77" t="s">
        <v>23</v>
      </c>
      <c r="B18" s="78" t="s">
        <v>174</v>
      </c>
    </row>
    <row r="19" spans="1:2" ht="111.95" customHeight="1" x14ac:dyDescent="0.2">
      <c r="A19" s="77" t="s">
        <v>24</v>
      </c>
      <c r="B19" s="75" t="s">
        <v>175</v>
      </c>
    </row>
    <row r="20" spans="1:2" ht="33" customHeight="1" x14ac:dyDescent="0.2">
      <c r="A20" s="77" t="s">
        <v>25</v>
      </c>
      <c r="B20" s="78" t="s">
        <v>108</v>
      </c>
    </row>
    <row r="21" spans="1:2" ht="38.25" customHeight="1" x14ac:dyDescent="0.2">
      <c r="A21" s="77" t="s">
        <v>26</v>
      </c>
      <c r="B21" s="75" t="s">
        <v>109</v>
      </c>
    </row>
    <row r="22" spans="1:2" ht="92.45" customHeight="1" thickBot="1" x14ac:dyDescent="0.25">
      <c r="A22" s="39" t="s">
        <v>27</v>
      </c>
      <c r="B22" s="40" t="s">
        <v>176</v>
      </c>
    </row>
    <row r="23" spans="1:2" ht="30.75" customHeight="1" x14ac:dyDescent="0.2">
      <c r="A23" s="142" t="s">
        <v>28</v>
      </c>
      <c r="B23" s="143"/>
    </row>
    <row r="24" spans="1:2" ht="41.25" customHeight="1" x14ac:dyDescent="0.2">
      <c r="A24" s="77" t="s">
        <v>29</v>
      </c>
      <c r="B24" s="104" t="s">
        <v>177</v>
      </c>
    </row>
    <row r="25" spans="1:2" ht="22.5" customHeight="1" x14ac:dyDescent="0.2">
      <c r="A25" s="77" t="s">
        <v>30</v>
      </c>
      <c r="B25" s="76" t="s">
        <v>100</v>
      </c>
    </row>
    <row r="26" spans="1:2" ht="49.5" customHeight="1" x14ac:dyDescent="0.2">
      <c r="A26" s="74" t="s">
        <v>31</v>
      </c>
      <c r="B26" s="75"/>
    </row>
    <row r="27" spans="1:2" s="50" customFormat="1" ht="21.75" customHeight="1" x14ac:dyDescent="0.2">
      <c r="A27" s="74" t="s">
        <v>105</v>
      </c>
      <c r="B27" s="3" t="s">
        <v>178</v>
      </c>
    </row>
    <row r="28" spans="1:2" s="54" customFormat="1" ht="21.75" customHeight="1" x14ac:dyDescent="0.2">
      <c r="A28" s="74" t="s">
        <v>106</v>
      </c>
      <c r="B28" s="3" t="s">
        <v>127</v>
      </c>
    </row>
    <row r="29" spans="1:2" s="54" customFormat="1" ht="67.5" customHeight="1" x14ac:dyDescent="0.2">
      <c r="A29" s="74" t="s">
        <v>107</v>
      </c>
      <c r="B29" s="3" t="s">
        <v>128</v>
      </c>
    </row>
    <row r="30" spans="1:2" s="106" customFormat="1" ht="45.6" customHeight="1" x14ac:dyDescent="0.2">
      <c r="A30" s="105" t="s">
        <v>166</v>
      </c>
      <c r="B30" s="3"/>
    </row>
    <row r="31" spans="1:2" s="106" customFormat="1" ht="26.45" customHeight="1" x14ac:dyDescent="0.2">
      <c r="A31" s="105" t="s">
        <v>38</v>
      </c>
      <c r="B31" s="3" t="s">
        <v>167</v>
      </c>
    </row>
    <row r="32" spans="1:2" s="106" customFormat="1" ht="22.5" customHeight="1" x14ac:dyDescent="0.2">
      <c r="A32" s="105" t="s">
        <v>168</v>
      </c>
      <c r="B32" s="3" t="s">
        <v>169</v>
      </c>
    </row>
    <row r="33" spans="1:11" ht="18.75" customHeight="1" x14ac:dyDescent="0.2">
      <c r="A33" s="153" t="s">
        <v>32</v>
      </c>
      <c r="B33" s="154"/>
    </row>
    <row r="34" spans="1:11" ht="34.5" customHeight="1" thickBot="1" x14ac:dyDescent="0.25">
      <c r="A34" s="38" t="s">
        <v>37</v>
      </c>
      <c r="B34" s="51" t="s">
        <v>101</v>
      </c>
    </row>
    <row r="35" spans="1:11" ht="21.75" customHeight="1" x14ac:dyDescent="0.2">
      <c r="A35" s="142" t="s">
        <v>102</v>
      </c>
      <c r="B35" s="143"/>
      <c r="E35" s="141"/>
      <c r="F35" s="141"/>
      <c r="G35" s="141"/>
      <c r="H35" s="141"/>
      <c r="I35" s="141"/>
      <c r="J35" s="141"/>
      <c r="K35" s="141"/>
    </row>
    <row r="36" spans="1:11" x14ac:dyDescent="0.2">
      <c r="A36" s="77" t="s">
        <v>39</v>
      </c>
      <c r="B36" s="75" t="s">
        <v>103</v>
      </c>
    </row>
    <row r="37" spans="1:11" x14ac:dyDescent="0.2">
      <c r="A37" s="77" t="s">
        <v>40</v>
      </c>
      <c r="B37" s="75" t="s">
        <v>103</v>
      </c>
    </row>
    <row r="38" spans="1:11" s="52" customFormat="1" ht="30" x14ac:dyDescent="0.2">
      <c r="A38" s="77" t="s">
        <v>41</v>
      </c>
      <c r="B38" s="75" t="s">
        <v>119</v>
      </c>
    </row>
    <row r="39" spans="1:11" ht="117.6" customHeight="1" x14ac:dyDescent="0.2">
      <c r="A39" s="77" t="s">
        <v>110</v>
      </c>
      <c r="B39" s="75" t="s">
        <v>179</v>
      </c>
    </row>
    <row r="40" spans="1:11" s="137" customFormat="1" ht="222.95" customHeight="1" thickBot="1" x14ac:dyDescent="0.25">
      <c r="A40" s="138" t="s">
        <v>170</v>
      </c>
      <c r="B40" s="139" t="s">
        <v>171</v>
      </c>
    </row>
    <row r="41" spans="1:11" ht="21.75" customHeight="1" x14ac:dyDescent="0.2">
      <c r="A41" s="142" t="s">
        <v>42</v>
      </c>
      <c r="B41" s="143"/>
    </row>
    <row r="42" spans="1:11" ht="43.5" customHeight="1" x14ac:dyDescent="0.2">
      <c r="A42" s="144" t="s">
        <v>43</v>
      </c>
      <c r="B42" s="145"/>
    </row>
    <row r="43" spans="1:11" ht="24.75" customHeight="1" x14ac:dyDescent="0.2">
      <c r="A43" s="156" t="s">
        <v>92</v>
      </c>
      <c r="B43" s="157"/>
    </row>
    <row r="44" spans="1:11" ht="60" customHeight="1" x14ac:dyDescent="0.2">
      <c r="A44" s="77" t="s">
        <v>44</v>
      </c>
      <c r="B44" s="53" t="s">
        <v>111</v>
      </c>
    </row>
    <row r="45" spans="1:11" ht="38.25" customHeight="1" x14ac:dyDescent="0.2">
      <c r="A45" s="151" t="s">
        <v>45</v>
      </c>
      <c r="B45" s="152"/>
    </row>
    <row r="46" spans="1:11" ht="50.25" customHeight="1" thickBot="1" x14ac:dyDescent="0.25">
      <c r="A46" s="158" t="s">
        <v>46</v>
      </c>
      <c r="B46" s="159"/>
    </row>
    <row r="47" spans="1:11" ht="22.5" customHeight="1" x14ac:dyDescent="0.2">
      <c r="A47" s="79" t="s">
        <v>47</v>
      </c>
      <c r="B47" s="80" t="s">
        <v>48</v>
      </c>
    </row>
    <row r="48" spans="1:11" ht="19.5" customHeight="1" x14ac:dyDescent="0.2">
      <c r="A48" s="45">
        <f ca="1">TODAY()</f>
        <v>44392</v>
      </c>
      <c r="B48" s="81">
        <f ca="1">TODAY()</f>
        <v>44392</v>
      </c>
    </row>
    <row r="49" spans="1:2" ht="31.5" customHeight="1" x14ac:dyDescent="0.2">
      <c r="A49" s="144" t="s">
        <v>49</v>
      </c>
      <c r="B49" s="49"/>
    </row>
    <row r="50" spans="1:2" ht="17.25" customHeight="1" x14ac:dyDescent="0.2">
      <c r="A50" s="144"/>
      <c r="B50" s="3" t="s">
        <v>50</v>
      </c>
    </row>
    <row r="51" spans="1:2" ht="38.25" customHeight="1" x14ac:dyDescent="0.2">
      <c r="A51" s="151" t="s">
        <v>51</v>
      </c>
      <c r="B51" s="152"/>
    </row>
    <row r="52" spans="1:2" ht="54.75" customHeight="1" x14ac:dyDescent="0.2">
      <c r="A52" s="151" t="s">
        <v>52</v>
      </c>
      <c r="B52" s="152"/>
    </row>
    <row r="53" spans="1:2" ht="18" customHeight="1" x14ac:dyDescent="0.2">
      <c r="A53" s="4" t="s">
        <v>95</v>
      </c>
      <c r="B53" s="46">
        <f ca="1">TODAY()</f>
        <v>44392</v>
      </c>
    </row>
    <row r="54" spans="1:2" ht="30.75" customHeight="1" x14ac:dyDescent="0.2">
      <c r="A54" s="144" t="s">
        <v>53</v>
      </c>
      <c r="B54" s="49"/>
    </row>
    <row r="55" spans="1:2" ht="17.25" customHeight="1" thickBot="1" x14ac:dyDescent="0.25">
      <c r="A55" s="155"/>
      <c r="B55" s="47" t="s">
        <v>94</v>
      </c>
    </row>
  </sheetData>
  <sheetProtection formatCells="0" formatColumns="0" formatRows="0" insertColumns="0" insertRows="0" insertHyperlinks="0" deleteColumns="0" deleteRows="0" sort="0" autoFilter="0" pivotTables="0"/>
  <mergeCells count="18">
    <mergeCell ref="A51:B51"/>
    <mergeCell ref="A33:B33"/>
    <mergeCell ref="A35:B35"/>
    <mergeCell ref="A23:B23"/>
    <mergeCell ref="A54:A55"/>
    <mergeCell ref="A43:B43"/>
    <mergeCell ref="A45:B45"/>
    <mergeCell ref="A46:B46"/>
    <mergeCell ref="A49:A50"/>
    <mergeCell ref="A52:B52"/>
    <mergeCell ref="E35:K35"/>
    <mergeCell ref="A41:B41"/>
    <mergeCell ref="A42:B42"/>
    <mergeCell ref="A2:B2"/>
    <mergeCell ref="A4:B4"/>
    <mergeCell ref="A5:B5"/>
    <mergeCell ref="A6:B6"/>
    <mergeCell ref="A16:B16"/>
  </mergeCells>
  <hyperlinks>
    <hyperlink ref="B14" r:id="rId1"/>
    <hyperlink ref="B15" r:id="rId2"/>
    <hyperlink ref="B34" location="'Додаток до Паспорту '!A1" display="Наведено у Додатку до цього Паспорту"/>
  </hyperlinks>
  <pageMargins left="0.70866141732283472" right="0.51181102362204722" top="0.35433070866141736" bottom="0.35433070866141736" header="0.31496062992125984" footer="0.31496062992125984"/>
  <pageSetup paperSize="9" scale="75" orientation="portrait" r:id="rId3"/>
  <rowBreaks count="1" manualBreakCount="1">
    <brk id="29" max="1"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0"/>
  <sheetViews>
    <sheetView showGridLines="0" zoomScaleNormal="100" workbookViewId="0">
      <selection activeCell="O27" sqref="O27"/>
    </sheetView>
  </sheetViews>
  <sheetFormatPr defaultRowHeight="15" zeroHeight="1" x14ac:dyDescent="0.25"/>
  <cols>
    <col min="1" max="1" width="14.140625" style="6" customWidth="1"/>
    <col min="2" max="2" width="12.140625" style="6" customWidth="1"/>
    <col min="3" max="4" width="11.42578125" style="6" customWidth="1"/>
    <col min="5" max="5" width="13.28515625" style="6" customWidth="1"/>
    <col min="6" max="6" width="11.5703125" style="6" customWidth="1"/>
    <col min="7" max="7" width="11.85546875" style="6" customWidth="1"/>
    <col min="8" max="8" width="12.42578125" style="6" customWidth="1"/>
    <col min="9" max="9" width="12.7109375" style="7" customWidth="1"/>
    <col min="10" max="10" width="12.42578125" style="7" customWidth="1"/>
    <col min="11" max="11" width="12.140625" style="7" customWidth="1"/>
    <col min="12" max="12" width="11" style="7" customWidth="1"/>
    <col min="13" max="13" width="12" style="7" customWidth="1"/>
    <col min="14" max="14" width="11.28515625" style="7" customWidth="1"/>
    <col min="15" max="16" width="10.5703125" style="5" customWidth="1"/>
    <col min="17" max="17" width="11.140625" style="5" hidden="1" customWidth="1"/>
    <col min="18" max="18" width="10.42578125" style="6" hidden="1" customWidth="1"/>
    <col min="19" max="19" width="10.7109375" style="6" hidden="1" customWidth="1"/>
    <col min="20" max="20" width="11.7109375" style="6" hidden="1" customWidth="1"/>
    <col min="21" max="21" width="11.140625" style="6" hidden="1" customWidth="1"/>
    <col min="22" max="22" width="10.5703125" style="6" hidden="1" customWidth="1"/>
    <col min="23" max="23" width="10.7109375" style="6" customWidth="1"/>
    <col min="24" max="24" width="9.140625" style="6" customWidth="1"/>
    <col min="25" max="29" width="9.140625" style="6" hidden="1" customWidth="1"/>
    <col min="30" max="31" width="9.140625" style="6" customWidth="1"/>
    <col min="32" max="240" width="9.140625" style="6"/>
    <col min="241" max="241" width="13.7109375" style="6" customWidth="1"/>
    <col min="242" max="16384" width="9.140625" style="6"/>
  </cols>
  <sheetData>
    <row r="1" spans="1:28" ht="27.75" customHeight="1" x14ac:dyDescent="0.25">
      <c r="A1" s="201" t="s">
        <v>104</v>
      </c>
      <c r="B1" s="201"/>
      <c r="C1" s="201"/>
      <c r="D1" s="201"/>
      <c r="E1" s="201"/>
      <c r="F1" s="201"/>
      <c r="G1" s="201"/>
      <c r="H1" s="201"/>
      <c r="I1" s="201"/>
      <c r="O1" s="6"/>
    </row>
    <row r="2" spans="1:28" ht="27.75" customHeight="1" x14ac:dyDescent="0.25">
      <c r="A2" s="212" t="s">
        <v>3</v>
      </c>
      <c r="B2" s="212"/>
      <c r="C2" s="212"/>
      <c r="D2" s="212"/>
      <c r="E2" s="212"/>
      <c r="F2" s="212"/>
      <c r="G2" s="212"/>
      <c r="H2" s="212"/>
      <c r="I2" s="212"/>
    </row>
    <row r="3" spans="1:28" ht="24.75" customHeight="1" x14ac:dyDescent="0.25">
      <c r="A3" s="213" t="s">
        <v>54</v>
      </c>
      <c r="B3" s="213"/>
      <c r="C3" s="213"/>
      <c r="D3" s="213"/>
      <c r="E3" s="213"/>
      <c r="F3" s="213"/>
      <c r="G3" s="213"/>
      <c r="H3" s="213"/>
      <c r="I3" s="213"/>
    </row>
    <row r="4" spans="1:28" ht="45.75" customHeight="1" x14ac:dyDescent="0.25">
      <c r="A4" s="214" t="s">
        <v>130</v>
      </c>
      <c r="B4" s="215"/>
      <c r="C4" s="215"/>
      <c r="D4" s="215"/>
      <c r="E4" s="215"/>
      <c r="F4" s="215"/>
      <c r="G4" s="215"/>
      <c r="H4" s="215"/>
      <c r="I4" s="215"/>
    </row>
    <row r="5" spans="1:28" hidden="1" x14ac:dyDescent="0.25"/>
    <row r="6" spans="1:28" ht="15.75" hidden="1" customHeight="1" x14ac:dyDescent="0.25"/>
    <row r="7" spans="1:28" ht="7.5" hidden="1" customHeight="1" x14ac:dyDescent="0.25"/>
    <row r="8" spans="1:28" x14ac:dyDescent="0.25">
      <c r="A8" s="216" t="s">
        <v>61</v>
      </c>
      <c r="B8" s="216"/>
      <c r="C8" s="216"/>
      <c r="D8" s="216"/>
      <c r="E8" s="216"/>
      <c r="F8" s="216"/>
      <c r="G8" s="216"/>
      <c r="H8" s="216"/>
      <c r="I8" s="216"/>
      <c r="J8" s="55"/>
      <c r="K8" s="11"/>
      <c r="L8" s="11"/>
      <c r="M8" s="11"/>
      <c r="N8" s="11"/>
      <c r="R8" s="5"/>
      <c r="S8" s="5"/>
      <c r="T8" s="5"/>
      <c r="U8" s="5"/>
      <c r="V8" s="5"/>
      <c r="W8" s="5"/>
    </row>
    <row r="9" spans="1:28" ht="19.5" customHeight="1" x14ac:dyDescent="0.25">
      <c r="A9" s="208" t="s">
        <v>129</v>
      </c>
      <c r="B9" s="208"/>
      <c r="C9" s="208"/>
      <c r="D9" s="208"/>
      <c r="E9" s="208"/>
      <c r="F9" s="208"/>
      <c r="G9" s="208"/>
      <c r="H9" s="209">
        <v>270000</v>
      </c>
      <c r="I9" s="209"/>
      <c r="J9" s="31"/>
      <c r="K9" s="31"/>
      <c r="L9" s="29"/>
      <c r="M9" s="29"/>
      <c r="N9" s="29"/>
      <c r="R9" s="5"/>
      <c r="S9" s="5"/>
      <c r="T9" s="5"/>
      <c r="U9" s="5"/>
      <c r="V9" s="5"/>
      <c r="W9" s="5"/>
    </row>
    <row r="10" spans="1:28" x14ac:dyDescent="0.25">
      <c r="A10" s="208" t="s">
        <v>58</v>
      </c>
      <c r="B10" s="208"/>
      <c r="C10" s="208"/>
      <c r="D10" s="208"/>
      <c r="E10" s="208"/>
      <c r="F10" s="208"/>
      <c r="G10" s="208"/>
      <c r="H10" s="210">
        <v>0.4</v>
      </c>
      <c r="I10" s="210"/>
      <c r="J10" s="56"/>
      <c r="K10" s="25"/>
      <c r="L10" s="25"/>
      <c r="M10" s="25"/>
      <c r="N10" s="25"/>
      <c r="O10" s="25"/>
      <c r="P10" s="6"/>
      <c r="Q10" s="6"/>
      <c r="S10" s="12"/>
      <c r="T10" s="12"/>
      <c r="U10" s="12"/>
      <c r="V10" s="12"/>
      <c r="W10" s="13"/>
      <c r="X10" s="5"/>
      <c r="Y10" s="5"/>
      <c r="Z10" s="69"/>
      <c r="AA10" s="71" t="s">
        <v>2</v>
      </c>
      <c r="AB10" s="70" t="s">
        <v>0</v>
      </c>
    </row>
    <row r="11" spans="1:28" ht="15.75" customHeight="1" x14ac:dyDescent="0.25">
      <c r="A11" s="208" t="s">
        <v>22</v>
      </c>
      <c r="B11" s="208"/>
      <c r="C11" s="208"/>
      <c r="D11" s="208"/>
      <c r="E11" s="208"/>
      <c r="F11" s="208"/>
      <c r="G11" s="208"/>
      <c r="H11" s="211">
        <f>H9-H9*avans</f>
        <v>162000</v>
      </c>
      <c r="I11" s="211"/>
      <c r="J11" s="56"/>
      <c r="K11" s="25"/>
      <c r="L11" s="25"/>
      <c r="M11" s="25"/>
      <c r="N11" s="25"/>
      <c r="O11" s="25"/>
      <c r="P11" s="6"/>
      <c r="Q11" s="6"/>
      <c r="W11" s="14"/>
      <c r="X11" s="5"/>
      <c r="Y11" s="5"/>
      <c r="Z11" s="69"/>
      <c r="AA11" s="72" t="s">
        <v>57</v>
      </c>
      <c r="AB11" s="70" t="s">
        <v>1</v>
      </c>
    </row>
    <row r="12" spans="1:28" ht="18.75" customHeight="1" x14ac:dyDescent="0.25">
      <c r="A12" s="202" t="s">
        <v>55</v>
      </c>
      <c r="B12" s="202"/>
      <c r="C12" s="202"/>
      <c r="D12" s="202"/>
      <c r="E12" s="202"/>
      <c r="F12" s="202"/>
      <c r="G12" s="202"/>
      <c r="H12" s="203">
        <v>36</v>
      </c>
      <c r="I12" s="203"/>
      <c r="J12" s="56"/>
      <c r="K12" s="25"/>
      <c r="L12" s="25"/>
      <c r="M12" s="25"/>
      <c r="N12" s="25"/>
      <c r="O12" s="25"/>
      <c r="P12" s="6"/>
      <c r="Q12" s="6"/>
      <c r="S12" s="15"/>
      <c r="T12" s="15"/>
      <c r="U12" s="15"/>
      <c r="V12" s="15"/>
      <c r="W12" s="14"/>
      <c r="X12" s="5"/>
      <c r="Y12" s="5"/>
    </row>
    <row r="13" spans="1:28" x14ac:dyDescent="0.25">
      <c r="A13" s="182" t="s">
        <v>60</v>
      </c>
      <c r="B13" s="183"/>
      <c r="C13" s="183"/>
      <c r="D13" s="183"/>
      <c r="E13" s="183"/>
      <c r="F13" s="183"/>
      <c r="G13" s="204"/>
      <c r="H13" s="205">
        <v>19.989999999999998</v>
      </c>
      <c r="I13" s="205"/>
      <c r="J13" s="56"/>
      <c r="K13" s="25"/>
      <c r="L13" s="25"/>
      <c r="M13" s="25"/>
      <c r="N13" s="25"/>
      <c r="O13" s="25"/>
      <c r="P13" s="6"/>
      <c r="Q13" s="6"/>
      <c r="S13" s="15"/>
      <c r="T13" s="15"/>
      <c r="U13" s="15"/>
      <c r="V13" s="15"/>
      <c r="W13" s="21"/>
      <c r="X13" s="5"/>
      <c r="Y13" s="5"/>
    </row>
    <row r="14" spans="1:28" ht="21.75" customHeight="1" x14ac:dyDescent="0.25">
      <c r="A14" s="182" t="s">
        <v>56</v>
      </c>
      <c r="B14" s="183"/>
      <c r="C14" s="183"/>
      <c r="D14" s="183"/>
      <c r="E14" s="183"/>
      <c r="F14" s="183"/>
      <c r="G14" s="204"/>
      <c r="H14" s="206">
        <v>2</v>
      </c>
      <c r="I14" s="207"/>
      <c r="J14" s="185"/>
      <c r="K14" s="186"/>
      <c r="L14" s="186"/>
      <c r="M14" s="186"/>
      <c r="N14" s="186"/>
      <c r="O14" s="186"/>
      <c r="R14" s="5"/>
      <c r="S14" s="5"/>
      <c r="T14" s="5"/>
      <c r="U14" s="5"/>
      <c r="V14" s="5"/>
      <c r="W14" s="16"/>
      <c r="X14" s="5"/>
      <c r="Y14" s="5"/>
    </row>
    <row r="15" spans="1:28" hidden="1" x14ac:dyDescent="0.25">
      <c r="A15" s="182" t="str">
        <f>CONCATENATE("Месячный платеж по кредиту, ",L20)</f>
        <v xml:space="preserve">Месячный платеж по кредиту, </v>
      </c>
      <c r="B15" s="183"/>
      <c r="C15" s="183"/>
      <c r="D15" s="183"/>
      <c r="E15" s="183"/>
      <c r="F15" s="183"/>
      <c r="G15" s="35"/>
      <c r="H15" s="199">
        <f>IF(data=1,sumkred/strok,sumkred*PROC/100/((1-POWER(1+PROC/1200,-strok))*12))</f>
        <v>6019.6751027194323</v>
      </c>
      <c r="I15" s="200"/>
      <c r="J15" s="27"/>
      <c r="K15" s="22"/>
      <c r="L15" s="201"/>
      <c r="M15" s="201"/>
      <c r="N15" s="201"/>
      <c r="O15" s="28"/>
      <c r="P15" s="23"/>
      <c r="Q15" s="23"/>
      <c r="R15" s="5"/>
      <c r="S15" s="5"/>
      <c r="T15" s="5"/>
      <c r="U15" s="5"/>
      <c r="V15" s="5"/>
      <c r="W15" s="16"/>
      <c r="X15" s="5"/>
      <c r="Y15" s="5"/>
    </row>
    <row r="16" spans="1:28" x14ac:dyDescent="0.25">
      <c r="A16" s="193" t="s">
        <v>112</v>
      </c>
      <c r="B16" s="194"/>
      <c r="C16" s="194"/>
      <c r="D16" s="194"/>
      <c r="E16" s="194"/>
      <c r="F16" s="194"/>
      <c r="G16" s="195"/>
      <c r="H16" s="198">
        <v>8.0000000000000002E-3</v>
      </c>
      <c r="I16" s="198"/>
      <c r="J16" s="185"/>
      <c r="K16" s="186"/>
      <c r="L16" s="186"/>
      <c r="M16" s="186"/>
      <c r="N16" s="186"/>
      <c r="O16" s="186"/>
      <c r="P16" s="23"/>
      <c r="Q16" s="23"/>
      <c r="R16" s="5"/>
      <c r="S16" s="5"/>
      <c r="T16" s="5"/>
      <c r="U16" s="5"/>
      <c r="V16" s="5"/>
      <c r="W16" s="21"/>
      <c r="X16" s="5"/>
      <c r="Y16" s="5"/>
    </row>
    <row r="17" spans="1:25" ht="15" customHeight="1" x14ac:dyDescent="0.25">
      <c r="A17" s="193" t="s">
        <v>113</v>
      </c>
      <c r="B17" s="194"/>
      <c r="C17" s="194"/>
      <c r="D17" s="194"/>
      <c r="E17" s="194"/>
      <c r="F17" s="194"/>
      <c r="G17" s="195"/>
      <c r="H17" s="196">
        <v>100</v>
      </c>
      <c r="I17" s="196"/>
      <c r="J17" s="185"/>
      <c r="K17" s="186"/>
      <c r="L17" s="186"/>
      <c r="M17" s="186"/>
      <c r="N17" s="186"/>
      <c r="O17" s="186"/>
      <c r="P17" s="23"/>
      <c r="Q17" s="23"/>
      <c r="R17" s="5"/>
      <c r="S17" s="5"/>
      <c r="T17" s="5"/>
      <c r="U17" s="5"/>
      <c r="V17" s="5"/>
      <c r="W17" s="21"/>
      <c r="X17" s="5"/>
      <c r="Y17" s="5"/>
    </row>
    <row r="18" spans="1:25" ht="34.5" customHeight="1" x14ac:dyDescent="0.25">
      <c r="A18" s="197" t="s">
        <v>91</v>
      </c>
      <c r="B18" s="197"/>
      <c r="C18" s="197"/>
      <c r="D18" s="197"/>
      <c r="E18" s="197"/>
      <c r="F18" s="197"/>
      <c r="G18" s="197"/>
      <c r="H18" s="198">
        <v>4.4999999999999998E-2</v>
      </c>
      <c r="I18" s="198"/>
      <c r="J18" s="185"/>
      <c r="K18" s="186"/>
      <c r="L18" s="186"/>
      <c r="M18" s="186"/>
      <c r="N18" s="186"/>
      <c r="O18" s="186"/>
      <c r="P18" s="23"/>
      <c r="Q18" s="23"/>
      <c r="R18" s="5"/>
      <c r="S18" s="5"/>
      <c r="T18" s="5"/>
      <c r="U18" s="5"/>
      <c r="V18" s="5"/>
      <c r="W18" s="21"/>
      <c r="X18" s="5"/>
      <c r="Y18" s="5"/>
    </row>
    <row r="19" spans="1:25" hidden="1" x14ac:dyDescent="0.25">
      <c r="A19" s="182" t="s">
        <v>114</v>
      </c>
      <c r="B19" s="183"/>
      <c r="C19" s="183"/>
      <c r="D19" s="183"/>
      <c r="E19" s="183"/>
      <c r="F19" s="183"/>
      <c r="G19" s="183"/>
      <c r="H19" s="184"/>
      <c r="I19" s="184"/>
      <c r="J19" s="185"/>
      <c r="K19" s="186"/>
      <c r="L19" s="186"/>
      <c r="M19" s="186"/>
      <c r="N19" s="186"/>
      <c r="O19" s="186"/>
      <c r="P19" s="23"/>
      <c r="Q19" s="23"/>
      <c r="R19" s="5"/>
      <c r="S19" s="5"/>
      <c r="T19" s="5"/>
      <c r="U19" s="5"/>
      <c r="V19" s="5"/>
      <c r="W19" s="21"/>
      <c r="X19" s="5"/>
      <c r="Y19" s="5"/>
    </row>
    <row r="20" spans="1:25" ht="15.75" thickBot="1" x14ac:dyDescent="0.3">
      <c r="A20" s="17">
        <v>2</v>
      </c>
      <c r="B20" s="5"/>
      <c r="C20" s="5"/>
      <c r="D20" s="5"/>
      <c r="E20" s="5"/>
      <c r="F20" s="5"/>
      <c r="G20" s="5"/>
      <c r="I20" s="26"/>
      <c r="J20" s="26"/>
      <c r="K20" s="26"/>
      <c r="L20" s="187"/>
      <c r="M20" s="187"/>
      <c r="N20" s="187"/>
      <c r="O20" s="187"/>
      <c r="P20" s="26"/>
      <c r="Q20" s="26"/>
      <c r="R20" s="5"/>
      <c r="S20" s="5"/>
      <c r="T20" s="5"/>
      <c r="U20" s="5"/>
      <c r="V20" s="30" t="s">
        <v>59</v>
      </c>
      <c r="W20" s="18"/>
    </row>
    <row r="21" spans="1:25" ht="12.75" customHeight="1" x14ac:dyDescent="0.25">
      <c r="A21" s="188" t="s">
        <v>65</v>
      </c>
      <c r="B21" s="190" t="s">
        <v>67</v>
      </c>
      <c r="C21" s="190"/>
      <c r="D21" s="190"/>
      <c r="E21" s="190" t="s">
        <v>68</v>
      </c>
      <c r="F21" s="190"/>
      <c r="G21" s="190"/>
      <c r="H21" s="190" t="s">
        <v>69</v>
      </c>
      <c r="I21" s="190"/>
      <c r="J21" s="191"/>
      <c r="K21" s="192" t="s">
        <v>70</v>
      </c>
      <c r="L21" s="192"/>
      <c r="M21" s="192"/>
      <c r="N21" s="192" t="s">
        <v>71</v>
      </c>
      <c r="O21" s="192"/>
      <c r="P21" s="192"/>
      <c r="Q21" s="179" t="s">
        <v>72</v>
      </c>
      <c r="R21" s="178"/>
      <c r="S21" s="178"/>
      <c r="T21" s="178" t="s">
        <v>73</v>
      </c>
      <c r="U21" s="178"/>
      <c r="V21" s="178"/>
    </row>
    <row r="22" spans="1:25" ht="30.75" thickBot="1" x14ac:dyDescent="0.3">
      <c r="A22" s="189"/>
      <c r="B22" s="57" t="s">
        <v>88</v>
      </c>
      <c r="C22" s="57" t="s">
        <v>89</v>
      </c>
      <c r="D22" s="57" t="s">
        <v>90</v>
      </c>
      <c r="E22" s="57" t="s">
        <v>88</v>
      </c>
      <c r="F22" s="57" t="s">
        <v>89</v>
      </c>
      <c r="G22" s="57" t="s">
        <v>90</v>
      </c>
      <c r="H22" s="57" t="s">
        <v>88</v>
      </c>
      <c r="I22" s="57" t="s">
        <v>89</v>
      </c>
      <c r="J22" s="92" t="s">
        <v>90</v>
      </c>
      <c r="K22" s="88" t="s">
        <v>88</v>
      </c>
      <c r="L22" s="88" t="s">
        <v>89</v>
      </c>
      <c r="M22" s="88" t="s">
        <v>90</v>
      </c>
      <c r="N22" s="88" t="s">
        <v>88</v>
      </c>
      <c r="O22" s="88" t="s">
        <v>89</v>
      </c>
      <c r="P22" s="88" t="s">
        <v>90</v>
      </c>
      <c r="Q22" s="83" t="s">
        <v>88</v>
      </c>
      <c r="R22" s="57" t="s">
        <v>89</v>
      </c>
      <c r="S22" s="57" t="s">
        <v>90</v>
      </c>
      <c r="T22" s="57" t="s">
        <v>88</v>
      </c>
      <c r="U22" s="57" t="s">
        <v>89</v>
      </c>
      <c r="V22" s="57" t="s">
        <v>90</v>
      </c>
    </row>
    <row r="23" spans="1:25" ht="15.75" thickTop="1" x14ac:dyDescent="0.25">
      <c r="A23" s="93" t="s">
        <v>62</v>
      </c>
      <c r="B23" s="59">
        <f>sumkred</f>
        <v>162000</v>
      </c>
      <c r="C23" s="59">
        <f t="shared" ref="C23:C34" si="0">IF(data=1,B23*(PROC/36500)*30.42,B23*(PROC/36000)*30)</f>
        <v>2698.6499999999996</v>
      </c>
      <c r="D23" s="59">
        <f>IF(data=2,C23,IF(data=1,IF(C23&gt;0,C23+sumproplat,0),IF(B23&gt;sumproplat*2,sumproplat,B23+C23)))</f>
        <v>2698.6499999999996</v>
      </c>
      <c r="E23" s="59">
        <f>IF(data=1,IF((B34-sumproplat)&gt;0,B34-sumproplat,0),IF(B34-(sumproplat-C34)&gt;0,B34-(D34-C34),0))</f>
        <v>122268.72519572466</v>
      </c>
      <c r="F23" s="60">
        <f t="shared" ref="F23:F34" si="1">IF(data=1,E23*(PROC/36500)*30.42,E23*(PROC/36000)*30)</f>
        <v>2036.7931805521132</v>
      </c>
      <c r="G23" s="59">
        <f t="shared" ref="G23:G34" si="2">IF(data=1,IF(F23&gt;0.0001,F23+sumproplat,0),IF(E23&gt;sumproplat*2,sumproplat,E23+F23))</f>
        <v>6019.6751027194323</v>
      </c>
      <c r="H23" s="59">
        <f>IF(data=1,IF((E34-sumproplat)&gt;0,E34-sumproplat,0),IF(E34-(sumproplat-F34)&gt;0,E34-(G34-F34),0))</f>
        <v>69842.646143817386</v>
      </c>
      <c r="I23" s="59">
        <f t="shared" ref="I23:I34" si="3">IF(data=1,H23*(PROC/36500)*30.42,H23*(PROC/36000)*30)</f>
        <v>1163.4620803457578</v>
      </c>
      <c r="J23" s="94">
        <f t="shared" ref="J23:J34" si="4">IF(data=1,IF(I23&gt;0.0001,I23+sumproplat,0),IF(H23&gt;sumproplat*2,sumproplat,H23+I23))</f>
        <v>6019.6751027194323</v>
      </c>
      <c r="K23" s="89">
        <f>IF(data=1,IF((H34-sumproplat)&gt;0,H34-sumproplat,0),IF(H34-(sumproplat-I34)&gt;0,H34-(J34-I34),0))</f>
        <v>0</v>
      </c>
      <c r="L23" s="89">
        <f t="shared" ref="L23:L34" si="5">IF(data=1,K23*(PROC/36500)*30.42,K23*(PROC/36000)*30)</f>
        <v>0</v>
      </c>
      <c r="M23" s="89">
        <f t="shared" ref="M23:M34" si="6">IF(data=1,IF(L23&gt;0.0001,L23+sumproplat,0),IF(K23&gt;sumproplat*2,sumproplat,K23+L23))</f>
        <v>0</v>
      </c>
      <c r="N23" s="89">
        <f>IF(data=1,IF((K34-sumproplat)&gt;0,K34-sumproplat,0),IF(K34-(sumproplat-L34)&gt;0,K34-(M34-L34),0))</f>
        <v>0</v>
      </c>
      <c r="O23" s="89">
        <f t="shared" ref="O23:O34" si="7">IF(data=1,N23*(PROC/36500)*30.42,N23*(PROC/36000)*30)</f>
        <v>0</v>
      </c>
      <c r="P23" s="89">
        <f t="shared" ref="P23:P34" si="8">IF(data=1,IF(O23&gt;0.0001,O23+sumproplat,0),IF(N23&gt;sumproplat*2,sumproplat,N23+O23))</f>
        <v>0</v>
      </c>
      <c r="Q23" s="84">
        <f>IF(data=1,IF((N34-sumproplat)&gt;0,N34-sumproplat,0),IF(N34-(sumproplat-O34)&gt;0,N34-(P34-O34),0))</f>
        <v>0</v>
      </c>
      <c r="R23" s="59">
        <f t="shared" ref="R23:R34" si="9">IF(data=1,Q23*(PROC/36500)*30.42,Q23*(PROC/36000)*30)</f>
        <v>0</v>
      </c>
      <c r="S23" s="59">
        <f t="shared" ref="S23:S34" si="10">IF(data=1,IF(R23&gt;0.0001,R23+sumproplat,0),IF(Q23&gt;sumproplat*2,sumproplat,Q23+R23))</f>
        <v>0</v>
      </c>
      <c r="T23" s="59">
        <f>IF(data=1,IF((Q34-sumproplat)&gt;0,Q34-sumproplat,0),IF(Q34-(sumproplat-R34)&gt;0,Q34-(S34-R34),0))</f>
        <v>0</v>
      </c>
      <c r="U23" s="59">
        <f t="shared" ref="U23:U34" si="11">IF(data=1,T23*(PROC/36500)*30.42,T23*(PROC/36000)*30)</f>
        <v>0</v>
      </c>
      <c r="V23" s="59">
        <f t="shared" ref="V23:V34" si="12">IF(data=1,IF(U23&gt;0.0001,U23+sumproplat,0),IF(T23&gt;sumproplat*2,sumproplat,T23+U23))</f>
        <v>0</v>
      </c>
    </row>
    <row r="24" spans="1:25" x14ac:dyDescent="0.25">
      <c r="A24" s="93" t="s">
        <v>115</v>
      </c>
      <c r="B24" s="62">
        <f>IF(data=1,IF((B23-sumproplat)&gt;0,B23-sumproplat,0),IF(B23-(sumproplat-C23)&gt;0,B23-(D23-C23),0))</f>
        <v>162000</v>
      </c>
      <c r="C24" s="62">
        <f t="shared" si="0"/>
        <v>2698.6499999999996</v>
      </c>
      <c r="D24" s="62">
        <f t="shared" ref="D24:D34" si="13">IF(data=1,IF(C24&gt;0.001,C24+sumproplat,0),IF(B24&gt;sumproplat*2,sumproplat,B24+C24))</f>
        <v>6019.6751027194323</v>
      </c>
      <c r="E24" s="62">
        <f>IF(data=1,IF((E23-sumproplat)&gt;0,E23-sumproplat,0),IF(E23-(sumproplat-F23)&gt;0,E23-(G23-F23),0))</f>
        <v>118285.84327355734</v>
      </c>
      <c r="F24" s="63">
        <f t="shared" si="1"/>
        <v>1970.4450058653426</v>
      </c>
      <c r="G24" s="62">
        <f t="shared" si="2"/>
        <v>6019.6751027194323</v>
      </c>
      <c r="H24" s="62">
        <f>IF(data=1,IF((H23-sumproplat)&gt;0,H23-sumproplat,0),IF(H23-(sumproplat-I23)&gt;0,H23-(J23-I23),0))</f>
        <v>64986.433121443712</v>
      </c>
      <c r="I24" s="62">
        <f t="shared" si="3"/>
        <v>1082.565665081383</v>
      </c>
      <c r="J24" s="95">
        <f t="shared" si="4"/>
        <v>6019.6751027194323</v>
      </c>
      <c r="K24" s="89">
        <f>IF(data=1,IF((K23-sumproplat)&gt;0,K23-sumproplat,0),IF(K23-(sumproplat-L23)&gt;0,K23-(M23-L23),0))</f>
        <v>0</v>
      </c>
      <c r="L24" s="89">
        <f t="shared" si="5"/>
        <v>0</v>
      </c>
      <c r="M24" s="89">
        <f t="shared" si="6"/>
        <v>0</v>
      </c>
      <c r="N24" s="89">
        <f>IF(data=1,IF((N23-sumproplat)&gt;0,N23-sumproplat,0),IF(N23-(sumproplat-O23)&gt;0,N23-(P23-O23),0))</f>
        <v>0</v>
      </c>
      <c r="O24" s="89">
        <f t="shared" si="7"/>
        <v>0</v>
      </c>
      <c r="P24" s="89">
        <f t="shared" si="8"/>
        <v>0</v>
      </c>
      <c r="Q24" s="85">
        <f>IF(data=1,IF((Q23-sumproplat)&gt;0,Q23-sumproplat,0),IF(Q23-(sumproplat-R23)&gt;0,Q23-(S23-R23),0))</f>
        <v>0</v>
      </c>
      <c r="R24" s="62">
        <f t="shared" si="9"/>
        <v>0</v>
      </c>
      <c r="S24" s="62">
        <f t="shared" si="10"/>
        <v>0</v>
      </c>
      <c r="T24" s="62">
        <f>IF(data=1,IF((T23-sumproplat)&gt;0,T23-sumproplat,0),IF(T23-(sumproplat-U23)&gt;0,T23-(V23-U23),0))</f>
        <v>0</v>
      </c>
      <c r="U24" s="62">
        <f t="shared" si="11"/>
        <v>0</v>
      </c>
      <c r="V24" s="62">
        <f t="shared" si="12"/>
        <v>0</v>
      </c>
    </row>
    <row r="25" spans="1:25" x14ac:dyDescent="0.25">
      <c r="A25" s="93" t="s">
        <v>64</v>
      </c>
      <c r="B25" s="62">
        <f t="shared" ref="B25:B34" si="14">IF(data=1,IF((B24-sumproplat)&gt;0,B24-sumproplat,0),IF(B24-(sumproplat-C24)&gt;0,B24-(D24-C24),0))</f>
        <v>158678.97489728057</v>
      </c>
      <c r="C25" s="62">
        <f t="shared" si="0"/>
        <v>2643.3272568305315</v>
      </c>
      <c r="D25" s="62">
        <f t="shared" si="13"/>
        <v>6019.6751027194323</v>
      </c>
      <c r="E25" s="62">
        <f t="shared" ref="E25:E34" si="15">IF(data=1,IF((E24-sumproplat)&gt;0,E24-sumproplat,0),IF(E24-(sumproplat-F24)&gt;0,E24-(G24-F24),0))</f>
        <v>114236.61317670325</v>
      </c>
      <c r="F25" s="63">
        <f t="shared" si="1"/>
        <v>1902.9915811685812</v>
      </c>
      <c r="G25" s="62">
        <f t="shared" si="2"/>
        <v>6019.6751027194323</v>
      </c>
      <c r="H25" s="62">
        <f t="shared" ref="H25:H34" si="16">IF(data=1,IF((H24-sumproplat)&gt;0,H24-sumproplat,0),IF(H24-(sumproplat-I24)&gt;0,H24-(J24-I24),0))</f>
        <v>60049.323683805662</v>
      </c>
      <c r="I25" s="62">
        <f t="shared" si="3"/>
        <v>1000.3216503660625</v>
      </c>
      <c r="J25" s="95">
        <f t="shared" si="4"/>
        <v>6019.6751027194323</v>
      </c>
      <c r="K25" s="89">
        <f t="shared" ref="K25:K34" si="17">IF(data=1,IF((K24-sumproplat)&gt;0,K24-sumproplat,0),IF(K24-(sumproplat-L24)&gt;0,K24-(M24-L24),0))</f>
        <v>0</v>
      </c>
      <c r="L25" s="89">
        <f t="shared" si="5"/>
        <v>0</v>
      </c>
      <c r="M25" s="89">
        <f t="shared" si="6"/>
        <v>0</v>
      </c>
      <c r="N25" s="89">
        <f t="shared" ref="N25:N34" si="18">IF(data=1,IF((N24-sumproplat)&gt;0,N24-sumproplat,0),IF(N24-(sumproplat-O24)&gt;0,N24-(P24-O24),0))</f>
        <v>0</v>
      </c>
      <c r="O25" s="89">
        <f t="shared" si="7"/>
        <v>0</v>
      </c>
      <c r="P25" s="89">
        <f t="shared" si="8"/>
        <v>0</v>
      </c>
      <c r="Q25" s="85">
        <f t="shared" ref="Q25:Q34" si="19">IF(data=1,IF((Q24-sumproplat)&gt;0,Q24-sumproplat,0),IF(Q24-(sumproplat-R24)&gt;0,Q24-(S24-R24),0))</f>
        <v>0</v>
      </c>
      <c r="R25" s="62">
        <f t="shared" si="9"/>
        <v>0</v>
      </c>
      <c r="S25" s="62">
        <f t="shared" si="10"/>
        <v>0</v>
      </c>
      <c r="T25" s="62">
        <f t="shared" ref="T25:T34" si="20">IF(data=1,IF((T24-sumproplat)&gt;0,T24-sumproplat,0),IF(T24-(sumproplat-U24)&gt;0,T24-(V24-U24),0))</f>
        <v>0</v>
      </c>
      <c r="U25" s="62">
        <f t="shared" si="11"/>
        <v>0</v>
      </c>
      <c r="V25" s="62">
        <f t="shared" si="12"/>
        <v>0</v>
      </c>
    </row>
    <row r="26" spans="1:25" x14ac:dyDescent="0.25">
      <c r="A26" s="93" t="s">
        <v>116</v>
      </c>
      <c r="B26" s="62">
        <f t="shared" si="14"/>
        <v>155302.62705139167</v>
      </c>
      <c r="C26" s="62">
        <f t="shared" si="0"/>
        <v>2587.0829289644325</v>
      </c>
      <c r="D26" s="62">
        <f t="shared" si="13"/>
        <v>6019.6751027194323</v>
      </c>
      <c r="E26" s="62">
        <f t="shared" si="15"/>
        <v>110119.9296551524</v>
      </c>
      <c r="F26" s="63">
        <f t="shared" si="1"/>
        <v>1834.414494838747</v>
      </c>
      <c r="G26" s="62">
        <f t="shared" si="2"/>
        <v>6019.6751027194323</v>
      </c>
      <c r="H26" s="62">
        <f t="shared" si="16"/>
        <v>55029.970231452295</v>
      </c>
      <c r="I26" s="62">
        <f t="shared" si="3"/>
        <v>916.70758743894271</v>
      </c>
      <c r="J26" s="95">
        <f t="shared" si="4"/>
        <v>6019.6751027194323</v>
      </c>
      <c r="K26" s="89">
        <f t="shared" si="17"/>
        <v>0</v>
      </c>
      <c r="L26" s="89">
        <f t="shared" si="5"/>
        <v>0</v>
      </c>
      <c r="M26" s="89">
        <f t="shared" si="6"/>
        <v>0</v>
      </c>
      <c r="N26" s="89">
        <f t="shared" si="18"/>
        <v>0</v>
      </c>
      <c r="O26" s="89">
        <f t="shared" si="7"/>
        <v>0</v>
      </c>
      <c r="P26" s="89">
        <f t="shared" si="8"/>
        <v>0</v>
      </c>
      <c r="Q26" s="85">
        <f t="shared" si="19"/>
        <v>0</v>
      </c>
      <c r="R26" s="62">
        <f t="shared" si="9"/>
        <v>0</v>
      </c>
      <c r="S26" s="62">
        <f t="shared" si="10"/>
        <v>0</v>
      </c>
      <c r="T26" s="62">
        <f t="shared" si="20"/>
        <v>0</v>
      </c>
      <c r="U26" s="62">
        <f t="shared" si="11"/>
        <v>0</v>
      </c>
      <c r="V26" s="62">
        <f t="shared" si="12"/>
        <v>0</v>
      </c>
    </row>
    <row r="27" spans="1:25" x14ac:dyDescent="0.25">
      <c r="A27" s="93" t="s">
        <v>117</v>
      </c>
      <c r="B27" s="62">
        <f t="shared" si="14"/>
        <v>151870.03487763667</v>
      </c>
      <c r="C27" s="62">
        <f t="shared" si="0"/>
        <v>2529.9016643366303</v>
      </c>
      <c r="D27" s="62">
        <f t="shared" si="13"/>
        <v>6019.6751027194323</v>
      </c>
      <c r="E27" s="62">
        <f t="shared" si="15"/>
        <v>105934.66904727172</v>
      </c>
      <c r="F27" s="63">
        <f t="shared" si="1"/>
        <v>1764.6950285458011</v>
      </c>
      <c r="G27" s="62">
        <f t="shared" si="2"/>
        <v>6019.6751027194323</v>
      </c>
      <c r="H27" s="62">
        <f t="shared" si="16"/>
        <v>49927.002716171803</v>
      </c>
      <c r="I27" s="62">
        <f t="shared" si="3"/>
        <v>831.7006535802285</v>
      </c>
      <c r="J27" s="95">
        <f t="shared" si="4"/>
        <v>6019.6751027194323</v>
      </c>
      <c r="K27" s="89">
        <f t="shared" si="17"/>
        <v>0</v>
      </c>
      <c r="L27" s="89">
        <f t="shared" si="5"/>
        <v>0</v>
      </c>
      <c r="M27" s="89">
        <f t="shared" si="6"/>
        <v>0</v>
      </c>
      <c r="N27" s="89">
        <f t="shared" si="18"/>
        <v>0</v>
      </c>
      <c r="O27" s="89">
        <f t="shared" si="7"/>
        <v>0</v>
      </c>
      <c r="P27" s="89">
        <f t="shared" si="8"/>
        <v>0</v>
      </c>
      <c r="Q27" s="85">
        <f t="shared" si="19"/>
        <v>0</v>
      </c>
      <c r="R27" s="62">
        <f t="shared" si="9"/>
        <v>0</v>
      </c>
      <c r="S27" s="62">
        <f t="shared" si="10"/>
        <v>0</v>
      </c>
      <c r="T27" s="62">
        <f t="shared" si="20"/>
        <v>0</v>
      </c>
      <c r="U27" s="62">
        <f t="shared" si="11"/>
        <v>0</v>
      </c>
      <c r="V27" s="62">
        <f t="shared" si="12"/>
        <v>0</v>
      </c>
    </row>
    <row r="28" spans="1:25" x14ac:dyDescent="0.25">
      <c r="A28" s="93" t="s">
        <v>118</v>
      </c>
      <c r="B28" s="62">
        <f t="shared" si="14"/>
        <v>148380.26143925387</v>
      </c>
      <c r="C28" s="62">
        <f t="shared" si="0"/>
        <v>2471.7678551422368</v>
      </c>
      <c r="D28" s="62">
        <f t="shared" si="13"/>
        <v>6019.6751027194323</v>
      </c>
      <c r="E28" s="62">
        <f t="shared" si="15"/>
        <v>101679.68897309809</v>
      </c>
      <c r="F28" s="63">
        <f t="shared" si="1"/>
        <v>1693.8141521435255</v>
      </c>
      <c r="G28" s="62">
        <f t="shared" si="2"/>
        <v>6019.6751027194323</v>
      </c>
      <c r="H28" s="62">
        <f t="shared" si="16"/>
        <v>44739.028267032598</v>
      </c>
      <c r="I28" s="62">
        <f t="shared" si="3"/>
        <v>745.27764588165121</v>
      </c>
      <c r="J28" s="95">
        <f t="shared" si="4"/>
        <v>6019.6751027194323</v>
      </c>
      <c r="K28" s="89">
        <f t="shared" si="17"/>
        <v>0</v>
      </c>
      <c r="L28" s="89">
        <f t="shared" si="5"/>
        <v>0</v>
      </c>
      <c r="M28" s="89">
        <f t="shared" si="6"/>
        <v>0</v>
      </c>
      <c r="N28" s="89">
        <f t="shared" si="18"/>
        <v>0</v>
      </c>
      <c r="O28" s="89">
        <f t="shared" si="7"/>
        <v>0</v>
      </c>
      <c r="P28" s="89">
        <f t="shared" si="8"/>
        <v>0</v>
      </c>
      <c r="Q28" s="85">
        <f t="shared" si="19"/>
        <v>0</v>
      </c>
      <c r="R28" s="62">
        <f t="shared" si="9"/>
        <v>0</v>
      </c>
      <c r="S28" s="62">
        <f t="shared" si="10"/>
        <v>0</v>
      </c>
      <c r="T28" s="62">
        <f t="shared" si="20"/>
        <v>0</v>
      </c>
      <c r="U28" s="62">
        <f t="shared" si="11"/>
        <v>0</v>
      </c>
      <c r="V28" s="62">
        <f t="shared" si="12"/>
        <v>0</v>
      </c>
    </row>
    <row r="29" spans="1:25" ht="14.25" customHeight="1" x14ac:dyDescent="0.25">
      <c r="A29" s="93" t="s">
        <v>121</v>
      </c>
      <c r="B29" s="62">
        <f t="shared" si="14"/>
        <v>144832.35419167668</v>
      </c>
      <c r="C29" s="62">
        <f t="shared" si="0"/>
        <v>2412.6656335763473</v>
      </c>
      <c r="D29" s="62">
        <f t="shared" si="13"/>
        <v>6019.6751027194323</v>
      </c>
      <c r="E29" s="62">
        <f t="shared" si="15"/>
        <v>97353.828022522182</v>
      </c>
      <c r="F29" s="63">
        <f t="shared" si="1"/>
        <v>1621.7525184751817</v>
      </c>
      <c r="G29" s="62">
        <f t="shared" si="2"/>
        <v>6019.6751027194323</v>
      </c>
      <c r="H29" s="62">
        <f t="shared" si="16"/>
        <v>39464.630810194816</v>
      </c>
      <c r="I29" s="62">
        <f t="shared" si="3"/>
        <v>657.41497491316193</v>
      </c>
      <c r="J29" s="95">
        <f t="shared" si="4"/>
        <v>6019.6751027194323</v>
      </c>
      <c r="K29" s="89">
        <f t="shared" si="17"/>
        <v>0</v>
      </c>
      <c r="L29" s="89">
        <f t="shared" si="5"/>
        <v>0</v>
      </c>
      <c r="M29" s="89">
        <f t="shared" si="6"/>
        <v>0</v>
      </c>
      <c r="N29" s="89">
        <f t="shared" si="18"/>
        <v>0</v>
      </c>
      <c r="O29" s="89">
        <f t="shared" si="7"/>
        <v>0</v>
      </c>
      <c r="P29" s="89">
        <f t="shared" si="8"/>
        <v>0</v>
      </c>
      <c r="Q29" s="85">
        <f t="shared" si="19"/>
        <v>0</v>
      </c>
      <c r="R29" s="62">
        <f t="shared" si="9"/>
        <v>0</v>
      </c>
      <c r="S29" s="62">
        <f t="shared" si="10"/>
        <v>0</v>
      </c>
      <c r="T29" s="62">
        <f t="shared" si="20"/>
        <v>0</v>
      </c>
      <c r="U29" s="62">
        <f t="shared" si="11"/>
        <v>0</v>
      </c>
      <c r="V29" s="62">
        <f t="shared" si="12"/>
        <v>0</v>
      </c>
    </row>
    <row r="30" spans="1:25" x14ac:dyDescent="0.25">
      <c r="A30" s="93" t="s">
        <v>122</v>
      </c>
      <c r="B30" s="62">
        <f t="shared" si="14"/>
        <v>141225.3447225336</v>
      </c>
      <c r="C30" s="62">
        <f t="shared" si="0"/>
        <v>2352.5788675028716</v>
      </c>
      <c r="D30" s="62">
        <f t="shared" si="13"/>
        <v>6019.6751027194323</v>
      </c>
      <c r="E30" s="62">
        <f t="shared" si="15"/>
        <v>92955.905438277929</v>
      </c>
      <c r="F30" s="63">
        <f t="shared" si="1"/>
        <v>1548.4904580926461</v>
      </c>
      <c r="G30" s="62">
        <f t="shared" si="2"/>
        <v>6019.6751027194323</v>
      </c>
      <c r="H30" s="62">
        <f t="shared" si="16"/>
        <v>34102.370682388544</v>
      </c>
      <c r="I30" s="62">
        <f t="shared" si="3"/>
        <v>568.0886582841224</v>
      </c>
      <c r="J30" s="95">
        <f t="shared" si="4"/>
        <v>6019.6751027194323</v>
      </c>
      <c r="K30" s="89">
        <f t="shared" si="17"/>
        <v>0</v>
      </c>
      <c r="L30" s="89">
        <f t="shared" si="5"/>
        <v>0</v>
      </c>
      <c r="M30" s="89">
        <f t="shared" si="6"/>
        <v>0</v>
      </c>
      <c r="N30" s="89">
        <f t="shared" si="18"/>
        <v>0</v>
      </c>
      <c r="O30" s="89">
        <f t="shared" si="7"/>
        <v>0</v>
      </c>
      <c r="P30" s="89">
        <f t="shared" si="8"/>
        <v>0</v>
      </c>
      <c r="Q30" s="85">
        <f t="shared" si="19"/>
        <v>0</v>
      </c>
      <c r="R30" s="62">
        <f t="shared" si="9"/>
        <v>0</v>
      </c>
      <c r="S30" s="62">
        <f t="shared" si="10"/>
        <v>0</v>
      </c>
      <c r="T30" s="62">
        <f t="shared" si="20"/>
        <v>0</v>
      </c>
      <c r="U30" s="62">
        <f t="shared" si="11"/>
        <v>0</v>
      </c>
      <c r="V30" s="62">
        <f t="shared" si="12"/>
        <v>0</v>
      </c>
    </row>
    <row r="31" spans="1:25" x14ac:dyDescent="0.25">
      <c r="A31" s="93" t="s">
        <v>123</v>
      </c>
      <c r="B31" s="62">
        <f t="shared" si="14"/>
        <v>137558.24848731703</v>
      </c>
      <c r="C31" s="62">
        <f t="shared" si="0"/>
        <v>2291.4911560512228</v>
      </c>
      <c r="D31" s="62">
        <f t="shared" si="13"/>
        <v>6019.6751027194323</v>
      </c>
      <c r="E31" s="62">
        <f t="shared" si="15"/>
        <v>88484.72079365114</v>
      </c>
      <c r="F31" s="63">
        <f t="shared" si="1"/>
        <v>1474.0079738875718</v>
      </c>
      <c r="G31" s="62">
        <f t="shared" si="2"/>
        <v>6019.6751027194323</v>
      </c>
      <c r="H31" s="62">
        <f t="shared" si="16"/>
        <v>28650.784237953234</v>
      </c>
      <c r="I31" s="62">
        <f t="shared" si="3"/>
        <v>477.27431409723755</v>
      </c>
      <c r="J31" s="95">
        <f t="shared" si="4"/>
        <v>6019.6751027194323</v>
      </c>
      <c r="K31" s="89">
        <f t="shared" si="17"/>
        <v>0</v>
      </c>
      <c r="L31" s="89">
        <f t="shared" si="5"/>
        <v>0</v>
      </c>
      <c r="M31" s="89">
        <f t="shared" si="6"/>
        <v>0</v>
      </c>
      <c r="N31" s="89">
        <f t="shared" si="18"/>
        <v>0</v>
      </c>
      <c r="O31" s="89">
        <f t="shared" si="7"/>
        <v>0</v>
      </c>
      <c r="P31" s="89">
        <f t="shared" si="8"/>
        <v>0</v>
      </c>
      <c r="Q31" s="85">
        <f t="shared" si="19"/>
        <v>0</v>
      </c>
      <c r="R31" s="62">
        <f t="shared" si="9"/>
        <v>0</v>
      </c>
      <c r="S31" s="62">
        <f t="shared" si="10"/>
        <v>0</v>
      </c>
      <c r="T31" s="62">
        <f t="shared" si="20"/>
        <v>0</v>
      </c>
      <c r="U31" s="62">
        <f t="shared" si="11"/>
        <v>0</v>
      </c>
      <c r="V31" s="62">
        <f t="shared" si="12"/>
        <v>0</v>
      </c>
    </row>
    <row r="32" spans="1:25" x14ac:dyDescent="0.25">
      <c r="A32" s="93" t="s">
        <v>124</v>
      </c>
      <c r="B32" s="62">
        <f t="shared" si="14"/>
        <v>133830.06454064883</v>
      </c>
      <c r="C32" s="62">
        <f t="shared" si="0"/>
        <v>2229.3858251396418</v>
      </c>
      <c r="D32" s="62">
        <f t="shared" si="13"/>
        <v>6019.6751027194323</v>
      </c>
      <c r="E32" s="62">
        <f t="shared" si="15"/>
        <v>83939.053664819279</v>
      </c>
      <c r="F32" s="63">
        <f t="shared" si="1"/>
        <v>1398.2847356331142</v>
      </c>
      <c r="G32" s="62">
        <f t="shared" si="2"/>
        <v>6019.6751027194323</v>
      </c>
      <c r="H32" s="62">
        <f t="shared" si="16"/>
        <v>23108.383449331039</v>
      </c>
      <c r="I32" s="62">
        <f t="shared" si="3"/>
        <v>384.9471542934395</v>
      </c>
      <c r="J32" s="95">
        <f t="shared" si="4"/>
        <v>6019.6751027194323</v>
      </c>
      <c r="K32" s="89">
        <f t="shared" si="17"/>
        <v>0</v>
      </c>
      <c r="L32" s="89">
        <f t="shared" si="5"/>
        <v>0</v>
      </c>
      <c r="M32" s="89">
        <f t="shared" si="6"/>
        <v>0</v>
      </c>
      <c r="N32" s="89">
        <f t="shared" si="18"/>
        <v>0</v>
      </c>
      <c r="O32" s="89">
        <f t="shared" si="7"/>
        <v>0</v>
      </c>
      <c r="P32" s="89">
        <f t="shared" si="8"/>
        <v>0</v>
      </c>
      <c r="Q32" s="85">
        <f t="shared" si="19"/>
        <v>0</v>
      </c>
      <c r="R32" s="62">
        <f t="shared" si="9"/>
        <v>0</v>
      </c>
      <c r="S32" s="62">
        <f t="shared" si="10"/>
        <v>0</v>
      </c>
      <c r="T32" s="62">
        <f t="shared" si="20"/>
        <v>0</v>
      </c>
      <c r="U32" s="62">
        <f t="shared" si="11"/>
        <v>0</v>
      </c>
      <c r="V32" s="62">
        <f t="shared" si="12"/>
        <v>0</v>
      </c>
    </row>
    <row r="33" spans="1:22" x14ac:dyDescent="0.25">
      <c r="A33" s="93" t="s">
        <v>125</v>
      </c>
      <c r="B33" s="62">
        <f t="shared" si="14"/>
        <v>130039.77526306904</v>
      </c>
      <c r="C33" s="62">
        <f t="shared" si="0"/>
        <v>2166.245922923958</v>
      </c>
      <c r="D33" s="62">
        <f t="shared" si="13"/>
        <v>6019.6751027194323</v>
      </c>
      <c r="E33" s="62">
        <f t="shared" si="15"/>
        <v>79317.663297732957</v>
      </c>
      <c r="F33" s="63">
        <f t="shared" si="1"/>
        <v>1321.3000744347348</v>
      </c>
      <c r="G33" s="62">
        <f t="shared" si="2"/>
        <v>6019.6751027194323</v>
      </c>
      <c r="H33" s="62">
        <f t="shared" si="16"/>
        <v>17473.655500905046</v>
      </c>
      <c r="I33" s="62">
        <f t="shared" si="3"/>
        <v>291.08197788590985</v>
      </c>
      <c r="J33" s="95">
        <f t="shared" si="4"/>
        <v>6019.6751027194323</v>
      </c>
      <c r="K33" s="89">
        <f t="shared" si="17"/>
        <v>0</v>
      </c>
      <c r="L33" s="89">
        <f t="shared" si="5"/>
        <v>0</v>
      </c>
      <c r="M33" s="89">
        <f t="shared" si="6"/>
        <v>0</v>
      </c>
      <c r="N33" s="89">
        <f t="shared" si="18"/>
        <v>0</v>
      </c>
      <c r="O33" s="89">
        <f t="shared" si="7"/>
        <v>0</v>
      </c>
      <c r="P33" s="89">
        <f t="shared" si="8"/>
        <v>0</v>
      </c>
      <c r="Q33" s="85">
        <f t="shared" si="19"/>
        <v>0</v>
      </c>
      <c r="R33" s="62">
        <f t="shared" si="9"/>
        <v>0</v>
      </c>
      <c r="S33" s="62">
        <f t="shared" si="10"/>
        <v>0</v>
      </c>
      <c r="T33" s="62">
        <f t="shared" si="20"/>
        <v>0</v>
      </c>
      <c r="U33" s="62">
        <f t="shared" si="11"/>
        <v>0</v>
      </c>
      <c r="V33" s="62">
        <f t="shared" si="12"/>
        <v>0</v>
      </c>
    </row>
    <row r="34" spans="1:22" ht="15.75" thickBot="1" x14ac:dyDescent="0.3">
      <c r="A34" s="96" t="s">
        <v>126</v>
      </c>
      <c r="B34" s="97">
        <f t="shared" si="14"/>
        <v>126186.34608327356</v>
      </c>
      <c r="C34" s="97">
        <f t="shared" si="0"/>
        <v>2102.0542151705317</v>
      </c>
      <c r="D34" s="97">
        <f t="shared" si="13"/>
        <v>6019.6751027194323</v>
      </c>
      <c r="E34" s="97">
        <f t="shared" si="15"/>
        <v>74619.288269448254</v>
      </c>
      <c r="F34" s="98">
        <f t="shared" si="1"/>
        <v>1243.0329770885587</v>
      </c>
      <c r="G34" s="97">
        <f t="shared" si="2"/>
        <v>6019.6751027194323</v>
      </c>
      <c r="H34" s="97">
        <f t="shared" si="16"/>
        <v>11745.062376071524</v>
      </c>
      <c r="I34" s="97">
        <f t="shared" si="3"/>
        <v>195.65316408139145</v>
      </c>
      <c r="J34" s="99">
        <f t="shared" si="4"/>
        <v>11940.715540152916</v>
      </c>
      <c r="K34" s="89">
        <f t="shared" si="17"/>
        <v>0</v>
      </c>
      <c r="L34" s="89">
        <f t="shared" si="5"/>
        <v>0</v>
      </c>
      <c r="M34" s="89">
        <f t="shared" si="6"/>
        <v>0</v>
      </c>
      <c r="N34" s="89">
        <f t="shared" si="18"/>
        <v>0</v>
      </c>
      <c r="O34" s="89">
        <f t="shared" si="7"/>
        <v>0</v>
      </c>
      <c r="P34" s="89">
        <f t="shared" si="8"/>
        <v>0</v>
      </c>
      <c r="Q34" s="86">
        <f t="shared" si="19"/>
        <v>0</v>
      </c>
      <c r="R34" s="65">
        <f t="shared" si="9"/>
        <v>0</v>
      </c>
      <c r="S34" s="65">
        <f t="shared" si="10"/>
        <v>0</v>
      </c>
      <c r="T34" s="65">
        <f t="shared" si="20"/>
        <v>0</v>
      </c>
      <c r="U34" s="65">
        <f t="shared" si="11"/>
        <v>0</v>
      </c>
      <c r="V34" s="65">
        <f t="shared" si="12"/>
        <v>0</v>
      </c>
    </row>
    <row r="35" spans="1:22" ht="15.75" thickBot="1" x14ac:dyDescent="0.3">
      <c r="A35" s="100" t="s">
        <v>66</v>
      </c>
      <c r="B35" s="101"/>
      <c r="C35" s="101">
        <f>SUM(C23:C34)</f>
        <v>29183.8013256384</v>
      </c>
      <c r="D35" s="102">
        <f>SUM(D23:D34)</f>
        <v>68915.076129913752</v>
      </c>
      <c r="E35" s="101"/>
      <c r="F35" s="101">
        <f>SUM(F23:F34)</f>
        <v>19810.022180725919</v>
      </c>
      <c r="G35" s="102">
        <f>SUM(G23:G34)</f>
        <v>72236.101232633184</v>
      </c>
      <c r="H35" s="101"/>
      <c r="I35" s="101">
        <f>SUM(I23:I34)</f>
        <v>8314.4955262492895</v>
      </c>
      <c r="J35" s="103">
        <f>SUM(J23:J34)</f>
        <v>78157.141670066674</v>
      </c>
      <c r="K35" s="90"/>
      <c r="L35" s="90">
        <f>SUM(L23:L34)</f>
        <v>0</v>
      </c>
      <c r="M35" s="91">
        <f>SUM(M23:M34)</f>
        <v>0</v>
      </c>
      <c r="N35" s="90"/>
      <c r="O35" s="90">
        <f>SUM(O23:O34)</f>
        <v>0</v>
      </c>
      <c r="P35" s="91">
        <f>SUM(P23:P34)</f>
        <v>0</v>
      </c>
      <c r="Q35" s="87"/>
      <c r="R35" s="67">
        <f>SUM(R23:R34)</f>
        <v>0</v>
      </c>
      <c r="S35" s="68">
        <f>SUM(S23:S34)</f>
        <v>0</v>
      </c>
      <c r="T35" s="67"/>
      <c r="U35" s="67">
        <f>SUM(U23:U34)</f>
        <v>0</v>
      </c>
      <c r="V35" s="68">
        <f>SUM(V23:V34)</f>
        <v>0</v>
      </c>
    </row>
    <row r="36" spans="1:22" ht="12.75" hidden="1" customHeight="1" x14ac:dyDescent="0.25">
      <c r="A36" s="180" t="s">
        <v>65</v>
      </c>
      <c r="B36" s="181" t="s">
        <v>74</v>
      </c>
      <c r="C36" s="181"/>
      <c r="D36" s="181"/>
      <c r="E36" s="181" t="s">
        <v>75</v>
      </c>
      <c r="F36" s="181"/>
      <c r="G36" s="181"/>
      <c r="H36" s="181" t="s">
        <v>76</v>
      </c>
      <c r="I36" s="181"/>
      <c r="J36" s="181"/>
      <c r="K36" s="181" t="s">
        <v>77</v>
      </c>
      <c r="L36" s="181"/>
      <c r="M36" s="181"/>
      <c r="N36" s="181" t="s">
        <v>78</v>
      </c>
      <c r="O36" s="181"/>
      <c r="P36" s="181"/>
      <c r="Q36" s="178" t="s">
        <v>79</v>
      </c>
      <c r="R36" s="178"/>
      <c r="S36" s="178"/>
      <c r="T36" s="178" t="s">
        <v>80</v>
      </c>
      <c r="U36" s="178"/>
      <c r="V36" s="178"/>
    </row>
    <row r="37" spans="1:22" ht="30.75" hidden="1" thickBot="1" x14ac:dyDescent="0.3">
      <c r="A37" s="177"/>
      <c r="B37" s="57" t="s">
        <v>88</v>
      </c>
      <c r="C37" s="57" t="s">
        <v>89</v>
      </c>
      <c r="D37" s="57" t="s">
        <v>90</v>
      </c>
      <c r="E37" s="57" t="s">
        <v>88</v>
      </c>
      <c r="F37" s="57" t="s">
        <v>89</v>
      </c>
      <c r="G37" s="57" t="s">
        <v>90</v>
      </c>
      <c r="H37" s="57" t="s">
        <v>88</v>
      </c>
      <c r="I37" s="57" t="s">
        <v>89</v>
      </c>
      <c r="J37" s="57" t="s">
        <v>90</v>
      </c>
      <c r="K37" s="57" t="s">
        <v>88</v>
      </c>
      <c r="L37" s="57" t="s">
        <v>89</v>
      </c>
      <c r="M37" s="57" t="s">
        <v>90</v>
      </c>
      <c r="N37" s="57" t="s">
        <v>88</v>
      </c>
      <c r="O37" s="57" t="s">
        <v>89</v>
      </c>
      <c r="P37" s="57" t="s">
        <v>90</v>
      </c>
      <c r="Q37" s="57" t="s">
        <v>88</v>
      </c>
      <c r="R37" s="57" t="s">
        <v>89</v>
      </c>
      <c r="S37" s="57" t="s">
        <v>90</v>
      </c>
      <c r="T37" s="57" t="s">
        <v>88</v>
      </c>
      <c r="U37" s="57" t="s">
        <v>89</v>
      </c>
      <c r="V37" s="57" t="s">
        <v>90</v>
      </c>
    </row>
    <row r="38" spans="1:22" ht="15.75" hidden="1" thickTop="1" x14ac:dyDescent="0.25">
      <c r="A38" s="58" t="s">
        <v>62</v>
      </c>
      <c r="B38" s="59">
        <f>IF(data=1,IF((T34-sumproplat)&gt;0,T34-sumproplat,0),IF(T34-(sumproplat-U34)&gt;0,T34-(V34-U34),0))</f>
        <v>0</v>
      </c>
      <c r="C38" s="59">
        <f t="shared" ref="C38:C49" si="21">IF(data=1,B38*(PROC/36500)*30.42,B38*(PROC/36000)*30)</f>
        <v>0</v>
      </c>
      <c r="D38" s="59">
        <f t="shared" ref="D38:D49" si="22">IF(data=1,IF(C38&gt;0.0001,C38+sumproplat,0),IF(B38&gt;sumproplat*2,sumproplat,B38+C38))</f>
        <v>0</v>
      </c>
      <c r="E38" s="59">
        <f>IF(data=1,IF((B49-sumproplat)&gt;0,B49-sumproplat,0),IF(B49-(sumproplat-C49)&gt;0,B49-(D49-C49),0))</f>
        <v>0</v>
      </c>
      <c r="F38" s="59">
        <f t="shared" ref="F38:F49" si="23">IF(data=1,E38*(PROC/36500)*30.42,E38*(PROC/36000)*30)</f>
        <v>0</v>
      </c>
      <c r="G38" s="59">
        <f t="shared" ref="G38:G49" si="24">IF(data=1,IF(F38&gt;0.0001,F38+sumproplat,0),IF(E38&gt;sumproplat*2,sumproplat,E38+F38))</f>
        <v>0</v>
      </c>
      <c r="H38" s="59">
        <f>IF(data=1,IF((E49-sumproplat)&gt;0,E49-sumproplat,0),IF(E49-(sumproplat-F49)&gt;0,E49-(G49-F49),0))</f>
        <v>0</v>
      </c>
      <c r="I38" s="59">
        <f t="shared" ref="I38:I49" si="25">IF(data=1,H38*(PROC/36500)*30.42,H38*(PROC/36000)*30)</f>
        <v>0</v>
      </c>
      <c r="J38" s="59">
        <f t="shared" ref="J38:J49" si="26">IF(data=1,IF(I38&gt;0.0001,I38+sumproplat,0),IF(H38&gt;sumproplat*2,sumproplat,H38+I38))</f>
        <v>0</v>
      </c>
      <c r="K38" s="59">
        <f>IF(data=1,IF((H49-sumproplat)&gt;0,H49-sumproplat,0),IF(H49-(sumproplat-I49)&gt;0,H49-(J49-I49),0))</f>
        <v>0</v>
      </c>
      <c r="L38" s="59">
        <f t="shared" ref="L38:L49" si="27">IF(data=1,K38*(PROC/36500)*30.42,K38*(PROC/36000)*30)</f>
        <v>0</v>
      </c>
      <c r="M38" s="59">
        <f t="shared" ref="M38:M49" si="28">IF(data=1,IF(L38&gt;0.0001,L38+sumproplat,0),IF(K38&gt;sumproplat*2,sumproplat,K38+L38))</f>
        <v>0</v>
      </c>
      <c r="N38" s="59">
        <f>IF(data=1,IF((K49-sumproplat)&gt;0,K49-sumproplat,0),IF(K49-(sumproplat-L49)&gt;0,K49-(M49-L49),0))</f>
        <v>0</v>
      </c>
      <c r="O38" s="59">
        <f t="shared" ref="O38:O49" si="29">IF(data=1,N38*(PROC/36500)*30.42,N38*(PROC/36000)*30)</f>
        <v>0</v>
      </c>
      <c r="P38" s="59">
        <f t="shared" ref="P38:P49" si="30">IF(data=1,IF(O38&gt;0.0001,O38+sumproplat,0),IF(N38&gt;sumproplat*2,sumproplat,N38+O38))</f>
        <v>0</v>
      </c>
      <c r="Q38" s="59">
        <f>IF(data=1,IF((N49-sumproplat)&gt;0,N49-sumproplat,0),IF(N49-(sumproplat-O49)&gt;0,N49-(P49-O49),0))</f>
        <v>0</v>
      </c>
      <c r="R38" s="59">
        <f t="shared" ref="R38:R49" si="31">IF(data=1,Q38*(PROC/36500)*30.42,Q38*(PROC/36000)*30)</f>
        <v>0</v>
      </c>
      <c r="S38" s="59">
        <f t="shared" ref="S38:S49" si="32">IF(data=1,IF(R38&gt;0.0001,R38+sumproplat,0),IF(Q38&gt;sumproplat*2,sumproplat,Q38+R38))</f>
        <v>0</v>
      </c>
      <c r="T38" s="59">
        <f>IF(data=1,IF((Q49-sumproplat)&gt;0,Q49-sumproplat,0),IF(Q49-(sumproplat-R49)&gt;0,Q49-(S49-R49),0))</f>
        <v>0</v>
      </c>
      <c r="U38" s="59">
        <f t="shared" ref="U38:U49" si="33">IF(data=1,T38*(PROC/36500)*30.42,T38*(PROC/36000)*30)</f>
        <v>0</v>
      </c>
      <c r="V38" s="59">
        <f t="shared" ref="V38:V49" si="34">IF(data=1,IF(U38&gt;0.0001,U38+sumproplat,0),IF(T38&gt;sumproplat*2,sumproplat,T38+U38))</f>
        <v>0</v>
      </c>
    </row>
    <row r="39" spans="1:22" hidden="1" x14ac:dyDescent="0.25">
      <c r="A39" s="61" t="s">
        <v>63</v>
      </c>
      <c r="B39" s="62">
        <f>IF(data=1,IF((B38-sumproplat)&gt;0,B38-sumproplat,0),IF(B38-(sumproplat-C38)&gt;0,B38-(D38-C38),0))</f>
        <v>0</v>
      </c>
      <c r="C39" s="62">
        <f t="shared" si="21"/>
        <v>0</v>
      </c>
      <c r="D39" s="62">
        <f t="shared" si="22"/>
        <v>0</v>
      </c>
      <c r="E39" s="62">
        <f>IF(data=1,IF((E38-sumproplat)&gt;0,E38-sumproplat,0),IF(E38-(sumproplat-F38)&gt;0,E38-(G38-F38),0))</f>
        <v>0</v>
      </c>
      <c r="F39" s="62">
        <f t="shared" si="23"/>
        <v>0</v>
      </c>
      <c r="G39" s="62">
        <f t="shared" si="24"/>
        <v>0</v>
      </c>
      <c r="H39" s="62">
        <f>IF(data=1,IF((H38-sumproplat)&gt;0,H38-sumproplat,0),IF(H38-(sumproplat-I38)&gt;0,H38-(J38-I38),0))</f>
        <v>0</v>
      </c>
      <c r="I39" s="62">
        <f t="shared" si="25"/>
        <v>0</v>
      </c>
      <c r="J39" s="62">
        <f t="shared" si="26"/>
        <v>0</v>
      </c>
      <c r="K39" s="62">
        <f>IF(data=1,IF((K38-sumproplat)&gt;0,K38-sumproplat,0),IF(K38-(sumproplat-L38)&gt;0,K38-(M38-L38),0))</f>
        <v>0</v>
      </c>
      <c r="L39" s="62">
        <f t="shared" si="27"/>
        <v>0</v>
      </c>
      <c r="M39" s="62">
        <f t="shared" si="28"/>
        <v>0</v>
      </c>
      <c r="N39" s="62">
        <f>IF(data=1,IF((N38-sumproplat)&gt;0,N38-sumproplat,0),IF(N38-(sumproplat-O38)&gt;0,N38-(P38-O38),0))</f>
        <v>0</v>
      </c>
      <c r="O39" s="62">
        <f t="shared" si="29"/>
        <v>0</v>
      </c>
      <c r="P39" s="62">
        <f t="shared" si="30"/>
        <v>0</v>
      </c>
      <c r="Q39" s="62">
        <f>IF(data=1,IF((Q38-sumproplat)&gt;0,Q38-sumproplat,0),IF(Q38-(sumproplat-R38)&gt;0,Q38-(S38-R38),0))</f>
        <v>0</v>
      </c>
      <c r="R39" s="62">
        <f t="shared" si="31"/>
        <v>0</v>
      </c>
      <c r="S39" s="62">
        <f t="shared" si="32"/>
        <v>0</v>
      </c>
      <c r="T39" s="62">
        <f>IF(data=1,IF((T38-sumproplat)&gt;0,T38-sumproplat,0),IF(T38-(sumproplat-U38)&gt;0,T38-(V38-U38),0))</f>
        <v>0</v>
      </c>
      <c r="U39" s="62">
        <f t="shared" si="33"/>
        <v>0</v>
      </c>
      <c r="V39" s="62">
        <f t="shared" si="34"/>
        <v>0</v>
      </c>
    </row>
    <row r="40" spans="1:22" hidden="1" x14ac:dyDescent="0.25">
      <c r="A40" s="61" t="s">
        <v>64</v>
      </c>
      <c r="B40" s="62">
        <f t="shared" ref="B40:B49" si="35">IF(data=1,IF((B39-sumproplat)&gt;0,B39-sumproplat,0),IF(B39-(sumproplat-C39)&gt;0,B39-(D39-C39),0))</f>
        <v>0</v>
      </c>
      <c r="C40" s="62">
        <f t="shared" si="21"/>
        <v>0</v>
      </c>
      <c r="D40" s="62">
        <f t="shared" si="22"/>
        <v>0</v>
      </c>
      <c r="E40" s="62">
        <f t="shared" ref="E40:E49" si="36">IF(data=1,IF((E39-sumproplat)&gt;0,E39-sumproplat,0),IF(E39-(sumproplat-F39)&gt;0,E39-(G39-F39),0))</f>
        <v>0</v>
      </c>
      <c r="F40" s="62">
        <f t="shared" si="23"/>
        <v>0</v>
      </c>
      <c r="G40" s="62">
        <f t="shared" si="24"/>
        <v>0</v>
      </c>
      <c r="H40" s="62">
        <f t="shared" ref="H40:H49" si="37">IF(data=1,IF((H39-sumproplat)&gt;0,H39-sumproplat,0),IF(H39-(sumproplat-I39)&gt;0,H39-(J39-I39),0))</f>
        <v>0</v>
      </c>
      <c r="I40" s="62">
        <f t="shared" si="25"/>
        <v>0</v>
      </c>
      <c r="J40" s="62">
        <f t="shared" si="26"/>
        <v>0</v>
      </c>
      <c r="K40" s="62">
        <f t="shared" ref="K40:K49" si="38">IF(data=1,IF((K39-sumproplat)&gt;0,K39-sumproplat,0),IF(K39-(sumproplat-L39)&gt;0,K39-(M39-L39),0))</f>
        <v>0</v>
      </c>
      <c r="L40" s="62">
        <f t="shared" si="27"/>
        <v>0</v>
      </c>
      <c r="M40" s="62">
        <f t="shared" si="28"/>
        <v>0</v>
      </c>
      <c r="N40" s="62">
        <f t="shared" ref="N40:N49" si="39">IF(data=1,IF((N39-sumproplat)&gt;0,N39-sumproplat,0),IF(N39-(sumproplat-O39)&gt;0,N39-(P39-O39),0))</f>
        <v>0</v>
      </c>
      <c r="O40" s="62">
        <f t="shared" si="29"/>
        <v>0</v>
      </c>
      <c r="P40" s="62">
        <f t="shared" si="30"/>
        <v>0</v>
      </c>
      <c r="Q40" s="62">
        <f t="shared" ref="Q40:Q49" si="40">IF(data=1,IF((Q39-sumproplat)&gt;0,Q39-sumproplat,0),IF(Q39-(sumproplat-R39)&gt;0,Q39-(S39-R39),0))</f>
        <v>0</v>
      </c>
      <c r="R40" s="62">
        <f t="shared" si="31"/>
        <v>0</v>
      </c>
      <c r="S40" s="62">
        <f t="shared" si="32"/>
        <v>0</v>
      </c>
      <c r="T40" s="62">
        <f t="shared" ref="T40:T49" si="41">IF(data=1,IF((T39-sumproplat)&gt;0,T39-sumproplat,0),IF(T39-(sumproplat-U39)&gt;0,T39-(V39-U39),0))</f>
        <v>0</v>
      </c>
      <c r="U40" s="62">
        <f t="shared" si="33"/>
        <v>0</v>
      </c>
      <c r="V40" s="62">
        <f t="shared" si="34"/>
        <v>0</v>
      </c>
    </row>
    <row r="41" spans="1:22" hidden="1" x14ac:dyDescent="0.25">
      <c r="A41" s="61" t="s">
        <v>115</v>
      </c>
      <c r="B41" s="62">
        <f t="shared" si="35"/>
        <v>0</v>
      </c>
      <c r="C41" s="62">
        <f t="shared" si="21"/>
        <v>0</v>
      </c>
      <c r="D41" s="62">
        <f t="shared" si="22"/>
        <v>0</v>
      </c>
      <c r="E41" s="62">
        <f t="shared" si="36"/>
        <v>0</v>
      </c>
      <c r="F41" s="62">
        <f t="shared" si="23"/>
        <v>0</v>
      </c>
      <c r="G41" s="62">
        <f t="shared" si="24"/>
        <v>0</v>
      </c>
      <c r="H41" s="62">
        <f t="shared" si="37"/>
        <v>0</v>
      </c>
      <c r="I41" s="62">
        <f t="shared" si="25"/>
        <v>0</v>
      </c>
      <c r="J41" s="62">
        <f t="shared" si="26"/>
        <v>0</v>
      </c>
      <c r="K41" s="62">
        <f t="shared" si="38"/>
        <v>0</v>
      </c>
      <c r="L41" s="62">
        <f t="shared" si="27"/>
        <v>0</v>
      </c>
      <c r="M41" s="62">
        <f t="shared" si="28"/>
        <v>0</v>
      </c>
      <c r="N41" s="62">
        <f t="shared" si="39"/>
        <v>0</v>
      </c>
      <c r="O41" s="62">
        <f t="shared" si="29"/>
        <v>0</v>
      </c>
      <c r="P41" s="62">
        <f t="shared" si="30"/>
        <v>0</v>
      </c>
      <c r="Q41" s="62">
        <f t="shared" si="40"/>
        <v>0</v>
      </c>
      <c r="R41" s="62">
        <f t="shared" si="31"/>
        <v>0</v>
      </c>
      <c r="S41" s="62">
        <f t="shared" si="32"/>
        <v>0</v>
      </c>
      <c r="T41" s="62">
        <f t="shared" si="41"/>
        <v>0</v>
      </c>
      <c r="U41" s="62">
        <f t="shared" si="33"/>
        <v>0</v>
      </c>
      <c r="V41" s="62">
        <f t="shared" si="34"/>
        <v>0</v>
      </c>
    </row>
    <row r="42" spans="1:22" hidden="1" x14ac:dyDescent="0.25">
      <c r="A42" s="61" t="s">
        <v>63</v>
      </c>
      <c r="B42" s="62">
        <f t="shared" si="35"/>
        <v>0</v>
      </c>
      <c r="C42" s="62">
        <f t="shared" si="21"/>
        <v>0</v>
      </c>
      <c r="D42" s="62">
        <f t="shared" si="22"/>
        <v>0</v>
      </c>
      <c r="E42" s="62">
        <f t="shared" si="36"/>
        <v>0</v>
      </c>
      <c r="F42" s="62">
        <f t="shared" si="23"/>
        <v>0</v>
      </c>
      <c r="G42" s="62">
        <f t="shared" si="24"/>
        <v>0</v>
      </c>
      <c r="H42" s="62">
        <f t="shared" si="37"/>
        <v>0</v>
      </c>
      <c r="I42" s="62">
        <f t="shared" si="25"/>
        <v>0</v>
      </c>
      <c r="J42" s="62">
        <f t="shared" si="26"/>
        <v>0</v>
      </c>
      <c r="K42" s="62">
        <f t="shared" si="38"/>
        <v>0</v>
      </c>
      <c r="L42" s="62">
        <f t="shared" si="27"/>
        <v>0</v>
      </c>
      <c r="M42" s="62">
        <f t="shared" si="28"/>
        <v>0</v>
      </c>
      <c r="N42" s="62">
        <f t="shared" si="39"/>
        <v>0</v>
      </c>
      <c r="O42" s="62">
        <f t="shared" si="29"/>
        <v>0</v>
      </c>
      <c r="P42" s="62">
        <f t="shared" si="30"/>
        <v>0</v>
      </c>
      <c r="Q42" s="62">
        <f t="shared" si="40"/>
        <v>0</v>
      </c>
      <c r="R42" s="62">
        <f t="shared" si="31"/>
        <v>0</v>
      </c>
      <c r="S42" s="62">
        <f t="shared" si="32"/>
        <v>0</v>
      </c>
      <c r="T42" s="62">
        <f t="shared" si="41"/>
        <v>0</v>
      </c>
      <c r="U42" s="62">
        <f t="shared" si="33"/>
        <v>0</v>
      </c>
      <c r="V42" s="62">
        <f t="shared" si="34"/>
        <v>0</v>
      </c>
    </row>
    <row r="43" spans="1:22" hidden="1" x14ac:dyDescent="0.25">
      <c r="A43" s="61" t="s">
        <v>116</v>
      </c>
      <c r="B43" s="62">
        <f t="shared" si="35"/>
        <v>0</v>
      </c>
      <c r="C43" s="62">
        <f t="shared" si="21"/>
        <v>0</v>
      </c>
      <c r="D43" s="62">
        <f t="shared" si="22"/>
        <v>0</v>
      </c>
      <c r="E43" s="62">
        <f t="shared" si="36"/>
        <v>0</v>
      </c>
      <c r="F43" s="62">
        <f t="shared" si="23"/>
        <v>0</v>
      </c>
      <c r="G43" s="62">
        <f t="shared" si="24"/>
        <v>0</v>
      </c>
      <c r="H43" s="62">
        <f t="shared" si="37"/>
        <v>0</v>
      </c>
      <c r="I43" s="62">
        <f t="shared" si="25"/>
        <v>0</v>
      </c>
      <c r="J43" s="62">
        <f t="shared" si="26"/>
        <v>0</v>
      </c>
      <c r="K43" s="62">
        <f t="shared" si="38"/>
        <v>0</v>
      </c>
      <c r="L43" s="62">
        <f t="shared" si="27"/>
        <v>0</v>
      </c>
      <c r="M43" s="62">
        <f t="shared" si="28"/>
        <v>0</v>
      </c>
      <c r="N43" s="62">
        <f t="shared" si="39"/>
        <v>0</v>
      </c>
      <c r="O43" s="62">
        <f t="shared" si="29"/>
        <v>0</v>
      </c>
      <c r="P43" s="62">
        <f t="shared" si="30"/>
        <v>0</v>
      </c>
      <c r="Q43" s="62">
        <f t="shared" si="40"/>
        <v>0</v>
      </c>
      <c r="R43" s="62">
        <f t="shared" si="31"/>
        <v>0</v>
      </c>
      <c r="S43" s="62">
        <f t="shared" si="32"/>
        <v>0</v>
      </c>
      <c r="T43" s="62">
        <f t="shared" si="41"/>
        <v>0</v>
      </c>
      <c r="U43" s="62">
        <f t="shared" si="33"/>
        <v>0</v>
      </c>
      <c r="V43" s="62">
        <f t="shared" si="34"/>
        <v>0</v>
      </c>
    </row>
    <row r="44" spans="1:22" hidden="1" x14ac:dyDescent="0.25">
      <c r="A44" s="61" t="s">
        <v>64</v>
      </c>
      <c r="B44" s="62">
        <f t="shared" si="35"/>
        <v>0</v>
      </c>
      <c r="C44" s="62">
        <f t="shared" si="21"/>
        <v>0</v>
      </c>
      <c r="D44" s="62">
        <f t="shared" si="22"/>
        <v>0</v>
      </c>
      <c r="E44" s="62">
        <f t="shared" si="36"/>
        <v>0</v>
      </c>
      <c r="F44" s="62">
        <f t="shared" si="23"/>
        <v>0</v>
      </c>
      <c r="G44" s="62">
        <f t="shared" si="24"/>
        <v>0</v>
      </c>
      <c r="H44" s="62">
        <f t="shared" si="37"/>
        <v>0</v>
      </c>
      <c r="I44" s="62">
        <f t="shared" si="25"/>
        <v>0</v>
      </c>
      <c r="J44" s="62">
        <f t="shared" si="26"/>
        <v>0</v>
      </c>
      <c r="K44" s="62">
        <f t="shared" si="38"/>
        <v>0</v>
      </c>
      <c r="L44" s="62">
        <f t="shared" si="27"/>
        <v>0</v>
      </c>
      <c r="M44" s="62">
        <f t="shared" si="28"/>
        <v>0</v>
      </c>
      <c r="N44" s="62">
        <f t="shared" si="39"/>
        <v>0</v>
      </c>
      <c r="O44" s="62">
        <f t="shared" si="29"/>
        <v>0</v>
      </c>
      <c r="P44" s="62">
        <f t="shared" si="30"/>
        <v>0</v>
      </c>
      <c r="Q44" s="62">
        <f t="shared" si="40"/>
        <v>0</v>
      </c>
      <c r="R44" s="62">
        <f t="shared" si="31"/>
        <v>0</v>
      </c>
      <c r="S44" s="62">
        <f t="shared" si="32"/>
        <v>0</v>
      </c>
      <c r="T44" s="62">
        <f t="shared" si="41"/>
        <v>0</v>
      </c>
      <c r="U44" s="62">
        <f t="shared" si="33"/>
        <v>0</v>
      </c>
      <c r="V44" s="62">
        <f t="shared" si="34"/>
        <v>0</v>
      </c>
    </row>
    <row r="45" spans="1:22" hidden="1" x14ac:dyDescent="0.25">
      <c r="A45" s="61" t="s">
        <v>63</v>
      </c>
      <c r="B45" s="62">
        <f t="shared" si="35"/>
        <v>0</v>
      </c>
      <c r="C45" s="62">
        <f t="shared" si="21"/>
        <v>0</v>
      </c>
      <c r="D45" s="62">
        <f t="shared" si="22"/>
        <v>0</v>
      </c>
      <c r="E45" s="62">
        <f t="shared" si="36"/>
        <v>0</v>
      </c>
      <c r="F45" s="62">
        <f t="shared" si="23"/>
        <v>0</v>
      </c>
      <c r="G45" s="62">
        <f t="shared" si="24"/>
        <v>0</v>
      </c>
      <c r="H45" s="62">
        <f t="shared" si="37"/>
        <v>0</v>
      </c>
      <c r="I45" s="62">
        <f t="shared" si="25"/>
        <v>0</v>
      </c>
      <c r="J45" s="62">
        <f t="shared" si="26"/>
        <v>0</v>
      </c>
      <c r="K45" s="62">
        <f t="shared" si="38"/>
        <v>0</v>
      </c>
      <c r="L45" s="62">
        <f t="shared" si="27"/>
        <v>0</v>
      </c>
      <c r="M45" s="62">
        <f t="shared" si="28"/>
        <v>0</v>
      </c>
      <c r="N45" s="62">
        <f t="shared" si="39"/>
        <v>0</v>
      </c>
      <c r="O45" s="62">
        <f t="shared" si="29"/>
        <v>0</v>
      </c>
      <c r="P45" s="62">
        <f t="shared" si="30"/>
        <v>0</v>
      </c>
      <c r="Q45" s="62">
        <f t="shared" si="40"/>
        <v>0</v>
      </c>
      <c r="R45" s="62">
        <f t="shared" si="31"/>
        <v>0</v>
      </c>
      <c r="S45" s="62">
        <f t="shared" si="32"/>
        <v>0</v>
      </c>
      <c r="T45" s="62">
        <f t="shared" si="41"/>
        <v>0</v>
      </c>
      <c r="U45" s="62">
        <f t="shared" si="33"/>
        <v>0</v>
      </c>
      <c r="V45" s="62">
        <f t="shared" si="34"/>
        <v>0</v>
      </c>
    </row>
    <row r="46" spans="1:22" hidden="1" x14ac:dyDescent="0.25">
      <c r="A46" s="61" t="s">
        <v>117</v>
      </c>
      <c r="B46" s="62">
        <f t="shared" si="35"/>
        <v>0</v>
      </c>
      <c r="C46" s="62">
        <f t="shared" si="21"/>
        <v>0</v>
      </c>
      <c r="D46" s="62">
        <f t="shared" si="22"/>
        <v>0</v>
      </c>
      <c r="E46" s="62">
        <f t="shared" si="36"/>
        <v>0</v>
      </c>
      <c r="F46" s="62">
        <f t="shared" si="23"/>
        <v>0</v>
      </c>
      <c r="G46" s="62">
        <f t="shared" si="24"/>
        <v>0</v>
      </c>
      <c r="H46" s="62">
        <f t="shared" si="37"/>
        <v>0</v>
      </c>
      <c r="I46" s="62">
        <f t="shared" si="25"/>
        <v>0</v>
      </c>
      <c r="J46" s="62">
        <f t="shared" si="26"/>
        <v>0</v>
      </c>
      <c r="K46" s="62">
        <f t="shared" si="38"/>
        <v>0</v>
      </c>
      <c r="L46" s="62">
        <f t="shared" si="27"/>
        <v>0</v>
      </c>
      <c r="M46" s="62">
        <f t="shared" si="28"/>
        <v>0</v>
      </c>
      <c r="N46" s="62">
        <f t="shared" si="39"/>
        <v>0</v>
      </c>
      <c r="O46" s="62">
        <f t="shared" si="29"/>
        <v>0</v>
      </c>
      <c r="P46" s="62">
        <f t="shared" si="30"/>
        <v>0</v>
      </c>
      <c r="Q46" s="62">
        <f t="shared" si="40"/>
        <v>0</v>
      </c>
      <c r="R46" s="62">
        <f t="shared" si="31"/>
        <v>0</v>
      </c>
      <c r="S46" s="62">
        <f t="shared" si="32"/>
        <v>0</v>
      </c>
      <c r="T46" s="62">
        <f t="shared" si="41"/>
        <v>0</v>
      </c>
      <c r="U46" s="62">
        <f t="shared" si="33"/>
        <v>0</v>
      </c>
      <c r="V46" s="62">
        <f t="shared" si="34"/>
        <v>0</v>
      </c>
    </row>
    <row r="47" spans="1:22" hidden="1" x14ac:dyDescent="0.25">
      <c r="A47" s="61" t="s">
        <v>116</v>
      </c>
      <c r="B47" s="62">
        <f t="shared" si="35"/>
        <v>0</v>
      </c>
      <c r="C47" s="62">
        <f t="shared" si="21"/>
        <v>0</v>
      </c>
      <c r="D47" s="62">
        <f t="shared" si="22"/>
        <v>0</v>
      </c>
      <c r="E47" s="62">
        <f t="shared" si="36"/>
        <v>0</v>
      </c>
      <c r="F47" s="62">
        <f t="shared" si="23"/>
        <v>0</v>
      </c>
      <c r="G47" s="62">
        <f t="shared" si="24"/>
        <v>0</v>
      </c>
      <c r="H47" s="62">
        <f t="shared" si="37"/>
        <v>0</v>
      </c>
      <c r="I47" s="62">
        <f t="shared" si="25"/>
        <v>0</v>
      </c>
      <c r="J47" s="62">
        <f t="shared" si="26"/>
        <v>0</v>
      </c>
      <c r="K47" s="62">
        <f t="shared" si="38"/>
        <v>0</v>
      </c>
      <c r="L47" s="62">
        <f t="shared" si="27"/>
        <v>0</v>
      </c>
      <c r="M47" s="62">
        <f t="shared" si="28"/>
        <v>0</v>
      </c>
      <c r="N47" s="62">
        <f t="shared" si="39"/>
        <v>0</v>
      </c>
      <c r="O47" s="62">
        <f t="shared" si="29"/>
        <v>0</v>
      </c>
      <c r="P47" s="62">
        <f t="shared" si="30"/>
        <v>0</v>
      </c>
      <c r="Q47" s="62">
        <f t="shared" si="40"/>
        <v>0</v>
      </c>
      <c r="R47" s="62">
        <f t="shared" si="31"/>
        <v>0</v>
      </c>
      <c r="S47" s="62">
        <f t="shared" si="32"/>
        <v>0</v>
      </c>
      <c r="T47" s="62">
        <f t="shared" si="41"/>
        <v>0</v>
      </c>
      <c r="U47" s="62">
        <f t="shared" si="33"/>
        <v>0</v>
      </c>
      <c r="V47" s="62">
        <f t="shared" si="34"/>
        <v>0</v>
      </c>
    </row>
    <row r="48" spans="1:22" hidden="1" x14ac:dyDescent="0.25">
      <c r="A48" s="61" t="s">
        <v>63</v>
      </c>
      <c r="B48" s="62">
        <f t="shared" si="35"/>
        <v>0</v>
      </c>
      <c r="C48" s="62">
        <f t="shared" si="21"/>
        <v>0</v>
      </c>
      <c r="D48" s="62">
        <f t="shared" si="22"/>
        <v>0</v>
      </c>
      <c r="E48" s="62">
        <f t="shared" si="36"/>
        <v>0</v>
      </c>
      <c r="F48" s="62">
        <f t="shared" si="23"/>
        <v>0</v>
      </c>
      <c r="G48" s="62">
        <f t="shared" si="24"/>
        <v>0</v>
      </c>
      <c r="H48" s="62">
        <f t="shared" si="37"/>
        <v>0</v>
      </c>
      <c r="I48" s="62">
        <f t="shared" si="25"/>
        <v>0</v>
      </c>
      <c r="J48" s="62">
        <f t="shared" si="26"/>
        <v>0</v>
      </c>
      <c r="K48" s="62">
        <f t="shared" si="38"/>
        <v>0</v>
      </c>
      <c r="L48" s="62">
        <f t="shared" si="27"/>
        <v>0</v>
      </c>
      <c r="M48" s="62">
        <f t="shared" si="28"/>
        <v>0</v>
      </c>
      <c r="N48" s="62">
        <f t="shared" si="39"/>
        <v>0</v>
      </c>
      <c r="O48" s="62">
        <f t="shared" si="29"/>
        <v>0</v>
      </c>
      <c r="P48" s="62">
        <f t="shared" si="30"/>
        <v>0</v>
      </c>
      <c r="Q48" s="62">
        <f t="shared" si="40"/>
        <v>0</v>
      </c>
      <c r="R48" s="62">
        <f t="shared" si="31"/>
        <v>0</v>
      </c>
      <c r="S48" s="62">
        <f t="shared" si="32"/>
        <v>0</v>
      </c>
      <c r="T48" s="62">
        <f t="shared" si="41"/>
        <v>0</v>
      </c>
      <c r="U48" s="62">
        <f t="shared" si="33"/>
        <v>0</v>
      </c>
      <c r="V48" s="62">
        <f t="shared" si="34"/>
        <v>0</v>
      </c>
    </row>
    <row r="49" spans="1:36" ht="15.75" hidden="1" thickBot="1" x14ac:dyDescent="0.3">
      <c r="A49" s="64" t="s">
        <v>118</v>
      </c>
      <c r="B49" s="65">
        <f t="shared" si="35"/>
        <v>0</v>
      </c>
      <c r="C49" s="65">
        <f t="shared" si="21"/>
        <v>0</v>
      </c>
      <c r="D49" s="65">
        <f t="shared" si="22"/>
        <v>0</v>
      </c>
      <c r="E49" s="65">
        <f t="shared" si="36"/>
        <v>0</v>
      </c>
      <c r="F49" s="65">
        <f t="shared" si="23"/>
        <v>0</v>
      </c>
      <c r="G49" s="65">
        <f t="shared" si="24"/>
        <v>0</v>
      </c>
      <c r="H49" s="65">
        <f t="shared" si="37"/>
        <v>0</v>
      </c>
      <c r="I49" s="65">
        <f t="shared" si="25"/>
        <v>0</v>
      </c>
      <c r="J49" s="65">
        <f t="shared" si="26"/>
        <v>0</v>
      </c>
      <c r="K49" s="65">
        <f t="shared" si="38"/>
        <v>0</v>
      </c>
      <c r="L49" s="65">
        <f t="shared" si="27"/>
        <v>0</v>
      </c>
      <c r="M49" s="65">
        <f t="shared" si="28"/>
        <v>0</v>
      </c>
      <c r="N49" s="65">
        <f t="shared" si="39"/>
        <v>0</v>
      </c>
      <c r="O49" s="65">
        <f t="shared" si="29"/>
        <v>0</v>
      </c>
      <c r="P49" s="65">
        <f t="shared" si="30"/>
        <v>0</v>
      </c>
      <c r="Q49" s="65">
        <f t="shared" si="40"/>
        <v>0</v>
      </c>
      <c r="R49" s="65">
        <f t="shared" si="31"/>
        <v>0</v>
      </c>
      <c r="S49" s="65">
        <f t="shared" si="32"/>
        <v>0</v>
      </c>
      <c r="T49" s="65">
        <f t="shared" si="41"/>
        <v>0</v>
      </c>
      <c r="U49" s="65">
        <f t="shared" si="33"/>
        <v>0</v>
      </c>
      <c r="V49" s="65">
        <f t="shared" si="34"/>
        <v>0</v>
      </c>
    </row>
    <row r="50" spans="1:36" ht="15.75" hidden="1" thickTop="1" x14ac:dyDescent="0.25">
      <c r="A50" s="66" t="s">
        <v>66</v>
      </c>
      <c r="B50" s="67"/>
      <c r="C50" s="67">
        <f>SUM(C38:C49)</f>
        <v>0</v>
      </c>
      <c r="D50" s="68">
        <f>SUM(D38:D49)</f>
        <v>0</v>
      </c>
      <c r="E50" s="67"/>
      <c r="F50" s="67">
        <f>SUM(F38:F49)</f>
        <v>0</v>
      </c>
      <c r="G50" s="68">
        <f>SUM(G38:G49)</f>
        <v>0</v>
      </c>
      <c r="H50" s="67"/>
      <c r="I50" s="67">
        <f>SUM(I38:I49)</f>
        <v>0</v>
      </c>
      <c r="J50" s="68">
        <f>SUM(J38:J49)</f>
        <v>0</v>
      </c>
      <c r="K50" s="67"/>
      <c r="L50" s="67">
        <f>SUM(L38:L49)</f>
        <v>0</v>
      </c>
      <c r="M50" s="68">
        <f>SUM(M38:M49)</f>
        <v>0</v>
      </c>
      <c r="N50" s="67"/>
      <c r="O50" s="67">
        <f>SUM(O38:O49)</f>
        <v>0</v>
      </c>
      <c r="P50" s="68">
        <f>SUM(P38:P49)</f>
        <v>0</v>
      </c>
      <c r="Q50" s="67"/>
      <c r="R50" s="67">
        <f>SUM(R38:R49)</f>
        <v>0</v>
      </c>
      <c r="S50" s="68">
        <f>SUM(S38:S49)</f>
        <v>0</v>
      </c>
      <c r="T50" s="67"/>
      <c r="U50" s="67">
        <f>SUM(U38:U49)</f>
        <v>0</v>
      </c>
      <c r="V50" s="68">
        <f>SUM(V38:V49)</f>
        <v>0</v>
      </c>
    </row>
    <row r="51" spans="1:36" ht="12.75" hidden="1" customHeight="1" x14ac:dyDescent="0.25">
      <c r="A51" s="176" t="s">
        <v>65</v>
      </c>
      <c r="B51" s="178" t="s">
        <v>81</v>
      </c>
      <c r="C51" s="178"/>
      <c r="D51" s="178"/>
      <c r="E51" s="178" t="s">
        <v>82</v>
      </c>
      <c r="F51" s="178"/>
      <c r="G51" s="178"/>
      <c r="H51" s="178" t="s">
        <v>83</v>
      </c>
      <c r="I51" s="178"/>
      <c r="J51" s="178"/>
      <c r="K51" s="178" t="s">
        <v>84</v>
      </c>
      <c r="L51" s="178"/>
      <c r="M51" s="178"/>
      <c r="N51" s="178" t="s">
        <v>85</v>
      </c>
      <c r="O51" s="178"/>
      <c r="P51" s="178"/>
      <c r="Q51" s="178" t="s">
        <v>86</v>
      </c>
      <c r="R51" s="178"/>
      <c r="S51" s="178"/>
      <c r="T51" s="178" t="s">
        <v>87</v>
      </c>
      <c r="U51" s="178"/>
      <c r="V51" s="178"/>
      <c r="X51" s="9"/>
      <c r="Y51" s="9"/>
      <c r="Z51" s="9"/>
      <c r="AA51" s="9"/>
      <c r="AB51" s="9"/>
      <c r="AC51" s="9"/>
      <c r="AD51" s="9"/>
      <c r="AE51" s="9"/>
      <c r="AF51" s="9"/>
      <c r="AG51" s="9"/>
      <c r="AH51" s="9"/>
      <c r="AI51" s="9"/>
      <c r="AJ51" s="9"/>
    </row>
    <row r="52" spans="1:36" ht="30.75" hidden="1" thickBot="1" x14ac:dyDescent="0.3">
      <c r="A52" s="177"/>
      <c r="B52" s="57" t="s">
        <v>88</v>
      </c>
      <c r="C52" s="57" t="s">
        <v>89</v>
      </c>
      <c r="D52" s="57" t="s">
        <v>90</v>
      </c>
      <c r="E52" s="57" t="s">
        <v>88</v>
      </c>
      <c r="F52" s="57" t="s">
        <v>89</v>
      </c>
      <c r="G52" s="57" t="s">
        <v>90</v>
      </c>
      <c r="H52" s="57" t="s">
        <v>88</v>
      </c>
      <c r="I52" s="57" t="s">
        <v>89</v>
      </c>
      <c r="J52" s="57" t="s">
        <v>90</v>
      </c>
      <c r="K52" s="57" t="s">
        <v>88</v>
      </c>
      <c r="L52" s="57" t="s">
        <v>89</v>
      </c>
      <c r="M52" s="57" t="s">
        <v>90</v>
      </c>
      <c r="N52" s="57" t="s">
        <v>88</v>
      </c>
      <c r="O52" s="57" t="s">
        <v>89</v>
      </c>
      <c r="P52" s="57" t="s">
        <v>90</v>
      </c>
      <c r="Q52" s="57" t="s">
        <v>88</v>
      </c>
      <c r="R52" s="57" t="s">
        <v>89</v>
      </c>
      <c r="S52" s="57" t="s">
        <v>90</v>
      </c>
      <c r="T52" s="57" t="s">
        <v>88</v>
      </c>
      <c r="U52" s="57" t="s">
        <v>89</v>
      </c>
      <c r="V52" s="57" t="s">
        <v>90</v>
      </c>
      <c r="X52" s="9"/>
      <c r="Y52" s="9"/>
      <c r="Z52" s="9"/>
      <c r="AA52" s="9"/>
      <c r="AB52" s="9"/>
      <c r="AC52" s="9"/>
      <c r="AD52" s="9"/>
      <c r="AE52" s="9"/>
      <c r="AF52" s="9"/>
      <c r="AG52" s="9"/>
      <c r="AH52" s="9"/>
      <c r="AI52" s="9"/>
      <c r="AJ52" s="9"/>
    </row>
    <row r="53" spans="1:36" ht="15.75" hidden="1" thickTop="1" x14ac:dyDescent="0.25">
      <c r="A53" s="58" t="s">
        <v>62</v>
      </c>
      <c r="B53" s="59">
        <f>IF(data=1,IF((T49-sumproplat)&gt;0,T49-sumproplat,0),IF(T49-(sumproplat-U49)&gt;0,T49-(V49-U49),0))</f>
        <v>0</v>
      </c>
      <c r="C53" s="59">
        <f t="shared" ref="C53:C64" si="42">IF(data=1,B53*(PROC/36500)*30.42,B53*(PROC/36000)*30)</f>
        <v>0</v>
      </c>
      <c r="D53" s="59">
        <f t="shared" ref="D53:D64" si="43">IF(data=1,IF(C53&gt;0.0001,C53+sumproplat,0),IF(B53&gt;sumproplat*2,sumproplat,B53+C53))</f>
        <v>0</v>
      </c>
      <c r="E53" s="59">
        <f>IF(data=1,IF((B64-sumproplat)&gt;0,B64-sumproplat,0),IF(B64-(sumproplat-C64)&gt;0,B64-(D64-C64),0))</f>
        <v>0</v>
      </c>
      <c r="F53" s="59">
        <f t="shared" ref="F53:F64" si="44">IF(data=1,E53*(PROC/36500)*30.42,E53*(PROC/36000)*30)</f>
        <v>0</v>
      </c>
      <c r="G53" s="59">
        <f t="shared" ref="G53:G64" si="45">IF(data=1,IF(F53&gt;0.0001,F53+sumproplat,0),IF(E53&gt;sumproplat*2,sumproplat,E53+F53))</f>
        <v>0</v>
      </c>
      <c r="H53" s="59">
        <f>IF(data=1,IF((E64-sumproplat)&gt;0,E64-sumproplat,0),IF(E64-(sumproplat-F64)&gt;0,E64-(G64-F64),0))</f>
        <v>0</v>
      </c>
      <c r="I53" s="59">
        <f t="shared" ref="I53:I64" si="46">IF(data=1,H53*(PROC/36500)*30.42,H53*(PROC/36000)*30)</f>
        <v>0</v>
      </c>
      <c r="J53" s="59">
        <f t="shared" ref="J53:J64" si="47">IF(data=1,IF(I53&gt;0.0001,I53+sumproplat,0),IF(H53&gt;sumproplat*2,sumproplat,H53+I53))</f>
        <v>0</v>
      </c>
      <c r="K53" s="59">
        <f>IF(data=1,IF((H64-sumproplat)&gt;0,H64-sumproplat,0),IF(H64-(sumproplat-I64)&gt;0,H64-(J64-I64),0))</f>
        <v>0</v>
      </c>
      <c r="L53" s="59">
        <f t="shared" ref="L53:L64" si="48">IF(data=1,K53*(PROC/36500)*30.42,K53*(PROC/36000)*30)</f>
        <v>0</v>
      </c>
      <c r="M53" s="59">
        <f t="shared" ref="M53:M64" si="49">IF(data=1,IF(L53&gt;0.0001,L53+sumproplat,0),IF(K53&gt;sumproplat*2,sumproplat,K53+L53))</f>
        <v>0</v>
      </c>
      <c r="N53" s="59">
        <f>IF(data=1,IF((K64-sumproplat)&gt;0,K64-sumproplat,0),IF(K64-(sumproplat-L64)&gt;0,K64-(M64-L64),0))</f>
        <v>0</v>
      </c>
      <c r="O53" s="59">
        <f t="shared" ref="O53:O64" si="50">IF(data=1,N53*(PROC/36500)*30.42,N53*(PROC/36000)*30)</f>
        <v>0</v>
      </c>
      <c r="P53" s="59">
        <f t="shared" ref="P53:P64" si="51">IF(data=1,IF(O53&gt;0.0001,O53+sumproplat,0),IF(N53&gt;sumproplat*2,sumproplat,N53+O53))</f>
        <v>0</v>
      </c>
      <c r="Q53" s="59">
        <f>IF(data=1,IF((N64-sumproplat)&gt;0,N64-sumproplat,0),IF(N64-(sumproplat-O64)&gt;0,N64-(P64-O64),0))</f>
        <v>0</v>
      </c>
      <c r="R53" s="59">
        <f t="shared" ref="R53:R64" si="52">IF(data=1,Q53*(PROC/36500)*30.42,Q53*(PROC/36000)*30)</f>
        <v>0</v>
      </c>
      <c r="S53" s="59">
        <f t="shared" ref="S53:S64" si="53">IF(data=1,IF(R53&gt;0.0001,R53+sumproplat,0),IF(Q53&gt;sumproplat*2,sumproplat,Q53+R53))</f>
        <v>0</v>
      </c>
      <c r="T53" s="59">
        <f>IF(data=1,IF((Q64-sumproplat)&gt;0,Q64-sumproplat,0),IF(Q64-(sumproplat-R64)&gt;0,Q64-(S64-R64),0))</f>
        <v>0</v>
      </c>
      <c r="U53" s="59">
        <f t="shared" ref="U53:U64" si="54">IF(data=1,T53*(PROC/36500)*30.42,T53*(PROC/36000)*30)</f>
        <v>0</v>
      </c>
      <c r="V53" s="59">
        <f t="shared" ref="V53:V64" si="55">IF(data=1,IF(U53&gt;0.0001,U53+sumproplat,0),IF(T53&gt;sumproplat*2,sumproplat,T53+U53))</f>
        <v>0</v>
      </c>
      <c r="W53" s="9"/>
      <c r="X53" s="9"/>
      <c r="Y53" s="9"/>
      <c r="Z53" s="9"/>
      <c r="AA53" s="9"/>
      <c r="AB53" s="9"/>
      <c r="AC53" s="9"/>
      <c r="AD53" s="9"/>
      <c r="AE53" s="9"/>
      <c r="AF53" s="9"/>
      <c r="AG53" s="9"/>
      <c r="AH53" s="9"/>
      <c r="AI53" s="9"/>
      <c r="AJ53" s="9"/>
    </row>
    <row r="54" spans="1:36" hidden="1" x14ac:dyDescent="0.25">
      <c r="A54" s="61" t="s">
        <v>63</v>
      </c>
      <c r="B54" s="62">
        <f>IF(data=1,IF((B53-sumproplat)&gt;0,B53-sumproplat,0),IF(B53-(sumproplat-C53)&gt;0,B53-(D53-C53),0))</f>
        <v>0</v>
      </c>
      <c r="C54" s="62">
        <f t="shared" si="42"/>
        <v>0</v>
      </c>
      <c r="D54" s="62">
        <f t="shared" si="43"/>
        <v>0</v>
      </c>
      <c r="E54" s="62">
        <f>IF(data=1,IF((E53-sumproplat)&gt;0,E53-sumproplat,0),IF(E53-(sumproplat-F53)&gt;0,E53-(G53-F53),0))</f>
        <v>0</v>
      </c>
      <c r="F54" s="62">
        <f t="shared" si="44"/>
        <v>0</v>
      </c>
      <c r="G54" s="62">
        <f t="shared" si="45"/>
        <v>0</v>
      </c>
      <c r="H54" s="62">
        <f>IF(data=1,IF((H53-sumproplat)&gt;0,H53-sumproplat,0),IF(H53-(sumproplat-I53)&gt;0,H53-(J53-I53),0))</f>
        <v>0</v>
      </c>
      <c r="I54" s="62">
        <f t="shared" si="46"/>
        <v>0</v>
      </c>
      <c r="J54" s="62">
        <f t="shared" si="47"/>
        <v>0</v>
      </c>
      <c r="K54" s="62">
        <f>IF(data=1,IF((K53-sumproplat)&gt;0,K53-sumproplat,0),IF(K53-(sumproplat-L53)&gt;0,K53-(M53-L53),0))</f>
        <v>0</v>
      </c>
      <c r="L54" s="62">
        <f t="shared" si="48"/>
        <v>0</v>
      </c>
      <c r="M54" s="62">
        <f t="shared" si="49"/>
        <v>0</v>
      </c>
      <c r="N54" s="62">
        <f>IF(data=1,IF((N53-sumproplat)&gt;0,N53-sumproplat,0),IF(N53-(sumproplat-O53)&gt;0,N53-(P53-O53),0))</f>
        <v>0</v>
      </c>
      <c r="O54" s="62">
        <f t="shared" si="50"/>
        <v>0</v>
      </c>
      <c r="P54" s="62">
        <f t="shared" si="51"/>
        <v>0</v>
      </c>
      <c r="Q54" s="62">
        <f>IF(data=1,IF((Q53-sumproplat)&gt;0,Q53-sumproplat,0),IF(Q53-(sumproplat-R53)&gt;0,Q53-(S53-R53),0))</f>
        <v>0</v>
      </c>
      <c r="R54" s="62">
        <f t="shared" si="52"/>
        <v>0</v>
      </c>
      <c r="S54" s="62">
        <f t="shared" si="53"/>
        <v>0</v>
      </c>
      <c r="T54" s="62">
        <f>IF(data=1,IF((T53-sumproplat)&gt;0,T53-sumproplat,0),IF(T53-(sumproplat-U53)&gt;0,T53-(V53-U53),0))</f>
        <v>0</v>
      </c>
      <c r="U54" s="62">
        <f t="shared" si="54"/>
        <v>0</v>
      </c>
      <c r="V54" s="62">
        <f t="shared" si="55"/>
        <v>0</v>
      </c>
      <c r="W54" s="9"/>
      <c r="X54" s="9"/>
      <c r="Y54" s="9"/>
      <c r="Z54" s="9"/>
      <c r="AA54" s="9"/>
      <c r="AB54" s="9"/>
      <c r="AC54" s="9"/>
      <c r="AD54" s="9"/>
      <c r="AE54" s="9"/>
      <c r="AF54" s="9"/>
      <c r="AG54" s="9"/>
      <c r="AH54" s="9"/>
      <c r="AI54" s="9"/>
      <c r="AJ54" s="9"/>
    </row>
    <row r="55" spans="1:36" hidden="1" x14ac:dyDescent="0.25">
      <c r="A55" s="61" t="s">
        <v>64</v>
      </c>
      <c r="B55" s="62">
        <f t="shared" ref="B55:B64" si="56">IF(data=1,IF((B54-sumproplat)&gt;0,B54-sumproplat,0),IF(B54-(sumproplat-C54)&gt;0,B54-(D54-C54),0))</f>
        <v>0</v>
      </c>
      <c r="C55" s="62">
        <f t="shared" si="42"/>
        <v>0</v>
      </c>
      <c r="D55" s="62">
        <f t="shared" si="43"/>
        <v>0</v>
      </c>
      <c r="E55" s="62">
        <f t="shared" ref="E55:E64" si="57">IF(data=1,IF((E54-sumproplat)&gt;0,E54-sumproplat,0),IF(E54-(sumproplat-F54)&gt;0,E54-(G54-F54),0))</f>
        <v>0</v>
      </c>
      <c r="F55" s="62">
        <f t="shared" si="44"/>
        <v>0</v>
      </c>
      <c r="G55" s="62">
        <f t="shared" si="45"/>
        <v>0</v>
      </c>
      <c r="H55" s="62">
        <f t="shared" ref="H55:H64" si="58">IF(data=1,IF((H54-sumproplat)&gt;0,H54-sumproplat,0),IF(H54-(sumproplat-I54)&gt;0,H54-(J54-I54),0))</f>
        <v>0</v>
      </c>
      <c r="I55" s="62">
        <f t="shared" si="46"/>
        <v>0</v>
      </c>
      <c r="J55" s="62">
        <f t="shared" si="47"/>
        <v>0</v>
      </c>
      <c r="K55" s="62">
        <f t="shared" ref="K55:K64" si="59">IF(data=1,IF((K54-sumproplat)&gt;0,K54-sumproplat,0),IF(K54-(sumproplat-L54)&gt;0,K54-(M54-L54),0))</f>
        <v>0</v>
      </c>
      <c r="L55" s="62">
        <f t="shared" si="48"/>
        <v>0</v>
      </c>
      <c r="M55" s="62">
        <f t="shared" si="49"/>
        <v>0</v>
      </c>
      <c r="N55" s="62">
        <f t="shared" ref="N55:N64" si="60">IF(data=1,IF((N54-sumproplat)&gt;0,N54-sumproplat,0),IF(N54-(sumproplat-O54)&gt;0,N54-(P54-O54),0))</f>
        <v>0</v>
      </c>
      <c r="O55" s="62">
        <f t="shared" si="50"/>
        <v>0</v>
      </c>
      <c r="P55" s="62">
        <f t="shared" si="51"/>
        <v>0</v>
      </c>
      <c r="Q55" s="62">
        <f t="shared" ref="Q55:Q63" si="61">IF(data=1,IF((Q54-sumproplat)&gt;0,Q54-sumproplat,0),IF(Q54-(sumproplat-R54)&gt;0,Q54-(S54-R54),0))</f>
        <v>0</v>
      </c>
      <c r="R55" s="62">
        <f t="shared" si="52"/>
        <v>0</v>
      </c>
      <c r="S55" s="62">
        <f t="shared" si="53"/>
        <v>0</v>
      </c>
      <c r="T55" s="62">
        <f t="shared" ref="T55:T64" si="62">IF(data=1,IF((T54-sumproplat)&gt;0,T54-sumproplat,0),IF(T54-(sumproplat-U54)&gt;0,T54-(V54-U54),0))</f>
        <v>0</v>
      </c>
      <c r="U55" s="62">
        <f t="shared" si="54"/>
        <v>0</v>
      </c>
      <c r="V55" s="62">
        <f t="shared" si="55"/>
        <v>0</v>
      </c>
      <c r="W55" s="9"/>
      <c r="X55" s="9"/>
      <c r="Y55" s="9"/>
      <c r="Z55" s="9"/>
      <c r="AA55" s="9"/>
      <c r="AB55" s="9"/>
      <c r="AC55" s="9"/>
      <c r="AD55" s="9"/>
      <c r="AE55" s="9"/>
      <c r="AF55" s="9"/>
      <c r="AG55" s="9"/>
      <c r="AH55" s="9"/>
      <c r="AI55" s="9"/>
      <c r="AJ55" s="9"/>
    </row>
    <row r="56" spans="1:36" hidden="1" x14ac:dyDescent="0.25">
      <c r="A56" s="61" t="s">
        <v>115</v>
      </c>
      <c r="B56" s="62">
        <f t="shared" si="56"/>
        <v>0</v>
      </c>
      <c r="C56" s="62">
        <f t="shared" si="42"/>
        <v>0</v>
      </c>
      <c r="D56" s="62">
        <f t="shared" si="43"/>
        <v>0</v>
      </c>
      <c r="E56" s="62">
        <f t="shared" si="57"/>
        <v>0</v>
      </c>
      <c r="F56" s="62">
        <f t="shared" si="44"/>
        <v>0</v>
      </c>
      <c r="G56" s="62">
        <f t="shared" si="45"/>
        <v>0</v>
      </c>
      <c r="H56" s="62">
        <f t="shared" si="58"/>
        <v>0</v>
      </c>
      <c r="I56" s="62">
        <f t="shared" si="46"/>
        <v>0</v>
      </c>
      <c r="J56" s="62">
        <f t="shared" si="47"/>
        <v>0</v>
      </c>
      <c r="K56" s="62">
        <f t="shared" si="59"/>
        <v>0</v>
      </c>
      <c r="L56" s="62">
        <f t="shared" si="48"/>
        <v>0</v>
      </c>
      <c r="M56" s="62">
        <f t="shared" si="49"/>
        <v>0</v>
      </c>
      <c r="N56" s="62">
        <f t="shared" si="60"/>
        <v>0</v>
      </c>
      <c r="O56" s="62">
        <f t="shared" si="50"/>
        <v>0</v>
      </c>
      <c r="P56" s="62">
        <f t="shared" si="51"/>
        <v>0</v>
      </c>
      <c r="Q56" s="62">
        <f t="shared" si="61"/>
        <v>0</v>
      </c>
      <c r="R56" s="62">
        <f t="shared" si="52"/>
        <v>0</v>
      </c>
      <c r="S56" s="62">
        <f t="shared" si="53"/>
        <v>0</v>
      </c>
      <c r="T56" s="62">
        <f t="shared" si="62"/>
        <v>0</v>
      </c>
      <c r="U56" s="62">
        <f t="shared" si="54"/>
        <v>0</v>
      </c>
      <c r="V56" s="62">
        <f t="shared" si="55"/>
        <v>0</v>
      </c>
      <c r="W56" s="9"/>
      <c r="X56" s="9"/>
      <c r="Y56" s="9"/>
      <c r="Z56" s="9"/>
      <c r="AA56" s="9"/>
      <c r="AB56" s="9"/>
      <c r="AC56" s="9"/>
      <c r="AD56" s="9"/>
      <c r="AE56" s="9"/>
      <c r="AF56" s="9"/>
      <c r="AG56" s="9"/>
      <c r="AH56" s="9"/>
      <c r="AI56" s="9"/>
      <c r="AJ56" s="9"/>
    </row>
    <row r="57" spans="1:36" hidden="1" x14ac:dyDescent="0.25">
      <c r="A57" s="61" t="s">
        <v>63</v>
      </c>
      <c r="B57" s="62">
        <f t="shared" si="56"/>
        <v>0</v>
      </c>
      <c r="C57" s="62">
        <f t="shared" si="42"/>
        <v>0</v>
      </c>
      <c r="D57" s="62">
        <f t="shared" si="43"/>
        <v>0</v>
      </c>
      <c r="E57" s="62">
        <f t="shared" si="57"/>
        <v>0</v>
      </c>
      <c r="F57" s="62">
        <f t="shared" si="44"/>
        <v>0</v>
      </c>
      <c r="G57" s="62">
        <f t="shared" si="45"/>
        <v>0</v>
      </c>
      <c r="H57" s="62">
        <f t="shared" si="58"/>
        <v>0</v>
      </c>
      <c r="I57" s="62">
        <f t="shared" si="46"/>
        <v>0</v>
      </c>
      <c r="J57" s="62">
        <f t="shared" si="47"/>
        <v>0</v>
      </c>
      <c r="K57" s="62">
        <f t="shared" si="59"/>
        <v>0</v>
      </c>
      <c r="L57" s="62">
        <f t="shared" si="48"/>
        <v>0</v>
      </c>
      <c r="M57" s="62">
        <f t="shared" si="49"/>
        <v>0</v>
      </c>
      <c r="N57" s="62">
        <f t="shared" si="60"/>
        <v>0</v>
      </c>
      <c r="O57" s="62">
        <f t="shared" si="50"/>
        <v>0</v>
      </c>
      <c r="P57" s="62">
        <f t="shared" si="51"/>
        <v>0</v>
      </c>
      <c r="Q57" s="62">
        <f t="shared" si="61"/>
        <v>0</v>
      </c>
      <c r="R57" s="62">
        <f t="shared" si="52"/>
        <v>0</v>
      </c>
      <c r="S57" s="62">
        <f t="shared" si="53"/>
        <v>0</v>
      </c>
      <c r="T57" s="62">
        <f t="shared" si="62"/>
        <v>0</v>
      </c>
      <c r="U57" s="62">
        <f t="shared" si="54"/>
        <v>0</v>
      </c>
      <c r="V57" s="62">
        <f t="shared" si="55"/>
        <v>0</v>
      </c>
      <c r="W57" s="9"/>
      <c r="X57" s="9"/>
      <c r="Y57" s="9"/>
      <c r="Z57" s="9"/>
      <c r="AA57" s="9"/>
      <c r="AB57" s="9"/>
      <c r="AC57" s="9"/>
      <c r="AD57" s="9"/>
      <c r="AE57" s="9"/>
      <c r="AF57" s="9"/>
      <c r="AG57" s="9"/>
      <c r="AH57" s="9"/>
      <c r="AI57" s="9"/>
      <c r="AJ57" s="9"/>
    </row>
    <row r="58" spans="1:36" hidden="1" x14ac:dyDescent="0.25">
      <c r="A58" s="61" t="s">
        <v>116</v>
      </c>
      <c r="B58" s="62">
        <f t="shared" si="56"/>
        <v>0</v>
      </c>
      <c r="C58" s="62">
        <f t="shared" si="42"/>
        <v>0</v>
      </c>
      <c r="D58" s="62">
        <f t="shared" si="43"/>
        <v>0</v>
      </c>
      <c r="E58" s="62">
        <f t="shared" si="57"/>
        <v>0</v>
      </c>
      <c r="F58" s="62">
        <f t="shared" si="44"/>
        <v>0</v>
      </c>
      <c r="G58" s="62">
        <f t="shared" si="45"/>
        <v>0</v>
      </c>
      <c r="H58" s="62">
        <f t="shared" si="58"/>
        <v>0</v>
      </c>
      <c r="I58" s="62">
        <f t="shared" si="46"/>
        <v>0</v>
      </c>
      <c r="J58" s="62">
        <f t="shared" si="47"/>
        <v>0</v>
      </c>
      <c r="K58" s="62">
        <f t="shared" si="59"/>
        <v>0</v>
      </c>
      <c r="L58" s="62">
        <f t="shared" si="48"/>
        <v>0</v>
      </c>
      <c r="M58" s="62">
        <f t="shared" si="49"/>
        <v>0</v>
      </c>
      <c r="N58" s="62">
        <f t="shared" si="60"/>
        <v>0</v>
      </c>
      <c r="O58" s="62">
        <f t="shared" si="50"/>
        <v>0</v>
      </c>
      <c r="P58" s="62">
        <f t="shared" si="51"/>
        <v>0</v>
      </c>
      <c r="Q58" s="62">
        <f t="shared" si="61"/>
        <v>0</v>
      </c>
      <c r="R58" s="62">
        <f t="shared" si="52"/>
        <v>0</v>
      </c>
      <c r="S58" s="62">
        <f t="shared" si="53"/>
        <v>0</v>
      </c>
      <c r="T58" s="62">
        <f t="shared" si="62"/>
        <v>0</v>
      </c>
      <c r="U58" s="62">
        <f t="shared" si="54"/>
        <v>0</v>
      </c>
      <c r="V58" s="62">
        <f t="shared" si="55"/>
        <v>0</v>
      </c>
      <c r="W58" s="9"/>
      <c r="X58" s="9"/>
      <c r="Y58" s="9"/>
      <c r="Z58" s="9"/>
      <c r="AA58" s="9"/>
      <c r="AB58" s="9"/>
      <c r="AC58" s="9"/>
      <c r="AD58" s="9"/>
      <c r="AE58" s="9"/>
      <c r="AF58" s="9"/>
      <c r="AG58" s="9"/>
      <c r="AH58" s="9"/>
      <c r="AI58" s="9"/>
      <c r="AJ58" s="9"/>
    </row>
    <row r="59" spans="1:36" hidden="1" x14ac:dyDescent="0.25">
      <c r="A59" s="61" t="s">
        <v>64</v>
      </c>
      <c r="B59" s="62">
        <f t="shared" si="56"/>
        <v>0</v>
      </c>
      <c r="C59" s="62">
        <f t="shared" si="42"/>
        <v>0</v>
      </c>
      <c r="D59" s="62">
        <f t="shared" si="43"/>
        <v>0</v>
      </c>
      <c r="E59" s="62">
        <f t="shared" si="57"/>
        <v>0</v>
      </c>
      <c r="F59" s="62">
        <f t="shared" si="44"/>
        <v>0</v>
      </c>
      <c r="G59" s="62">
        <f t="shared" si="45"/>
        <v>0</v>
      </c>
      <c r="H59" s="62">
        <f t="shared" si="58"/>
        <v>0</v>
      </c>
      <c r="I59" s="62">
        <f t="shared" si="46"/>
        <v>0</v>
      </c>
      <c r="J59" s="62">
        <f t="shared" si="47"/>
        <v>0</v>
      </c>
      <c r="K59" s="62">
        <f t="shared" si="59"/>
        <v>0</v>
      </c>
      <c r="L59" s="62">
        <f t="shared" si="48"/>
        <v>0</v>
      </c>
      <c r="M59" s="62">
        <f t="shared" si="49"/>
        <v>0</v>
      </c>
      <c r="N59" s="62">
        <f t="shared" si="60"/>
        <v>0</v>
      </c>
      <c r="O59" s="62">
        <f t="shared" si="50"/>
        <v>0</v>
      </c>
      <c r="P59" s="62">
        <f t="shared" si="51"/>
        <v>0</v>
      </c>
      <c r="Q59" s="62">
        <f t="shared" si="61"/>
        <v>0</v>
      </c>
      <c r="R59" s="62">
        <f t="shared" si="52"/>
        <v>0</v>
      </c>
      <c r="S59" s="62">
        <f t="shared" si="53"/>
        <v>0</v>
      </c>
      <c r="T59" s="62">
        <f t="shared" si="62"/>
        <v>0</v>
      </c>
      <c r="U59" s="62">
        <f t="shared" si="54"/>
        <v>0</v>
      </c>
      <c r="V59" s="62">
        <f t="shared" si="55"/>
        <v>0</v>
      </c>
      <c r="W59" s="9"/>
      <c r="X59" s="9"/>
      <c r="Y59" s="9"/>
      <c r="Z59" s="9"/>
      <c r="AA59" s="9"/>
      <c r="AB59" s="9"/>
      <c r="AC59" s="9"/>
      <c r="AD59" s="9"/>
      <c r="AE59" s="9"/>
      <c r="AF59" s="9"/>
      <c r="AG59" s="9"/>
      <c r="AH59" s="9"/>
      <c r="AI59" s="9"/>
      <c r="AJ59" s="9"/>
    </row>
    <row r="60" spans="1:36" hidden="1" x14ac:dyDescent="0.25">
      <c r="A60" s="61" t="s">
        <v>63</v>
      </c>
      <c r="B60" s="62">
        <f t="shared" si="56"/>
        <v>0</v>
      </c>
      <c r="C60" s="62">
        <f t="shared" si="42"/>
        <v>0</v>
      </c>
      <c r="D60" s="62">
        <f t="shared" si="43"/>
        <v>0</v>
      </c>
      <c r="E60" s="62">
        <f t="shared" si="57"/>
        <v>0</v>
      </c>
      <c r="F60" s="62">
        <f t="shared" si="44"/>
        <v>0</v>
      </c>
      <c r="G60" s="62">
        <f t="shared" si="45"/>
        <v>0</v>
      </c>
      <c r="H60" s="62">
        <f t="shared" si="58"/>
        <v>0</v>
      </c>
      <c r="I60" s="62">
        <f t="shared" si="46"/>
        <v>0</v>
      </c>
      <c r="J60" s="62">
        <f t="shared" si="47"/>
        <v>0</v>
      </c>
      <c r="K60" s="62">
        <f t="shared" si="59"/>
        <v>0</v>
      </c>
      <c r="L60" s="62">
        <f t="shared" si="48"/>
        <v>0</v>
      </c>
      <c r="M60" s="62">
        <f t="shared" si="49"/>
        <v>0</v>
      </c>
      <c r="N60" s="62">
        <f t="shared" si="60"/>
        <v>0</v>
      </c>
      <c r="O60" s="62">
        <f t="shared" si="50"/>
        <v>0</v>
      </c>
      <c r="P60" s="62">
        <f t="shared" si="51"/>
        <v>0</v>
      </c>
      <c r="Q60" s="62">
        <f t="shared" si="61"/>
        <v>0</v>
      </c>
      <c r="R60" s="62">
        <f t="shared" si="52"/>
        <v>0</v>
      </c>
      <c r="S60" s="62">
        <f t="shared" si="53"/>
        <v>0</v>
      </c>
      <c r="T60" s="62">
        <f t="shared" si="62"/>
        <v>0</v>
      </c>
      <c r="U60" s="62">
        <f t="shared" si="54"/>
        <v>0</v>
      </c>
      <c r="V60" s="62">
        <f t="shared" si="55"/>
        <v>0</v>
      </c>
      <c r="W60" s="9"/>
      <c r="X60" s="9"/>
      <c r="Y60" s="9"/>
      <c r="Z60" s="9"/>
      <c r="AA60" s="9"/>
      <c r="AB60" s="9"/>
      <c r="AC60" s="9"/>
      <c r="AD60" s="9"/>
      <c r="AE60" s="9"/>
      <c r="AF60" s="9"/>
      <c r="AG60" s="9"/>
      <c r="AH60" s="9"/>
      <c r="AI60" s="9"/>
      <c r="AJ60" s="9"/>
    </row>
    <row r="61" spans="1:36" hidden="1" x14ac:dyDescent="0.25">
      <c r="A61" s="61" t="s">
        <v>117</v>
      </c>
      <c r="B61" s="62">
        <f t="shared" si="56"/>
        <v>0</v>
      </c>
      <c r="C61" s="62">
        <f t="shared" si="42"/>
        <v>0</v>
      </c>
      <c r="D61" s="62">
        <f t="shared" si="43"/>
        <v>0</v>
      </c>
      <c r="E61" s="62">
        <f t="shared" si="57"/>
        <v>0</v>
      </c>
      <c r="F61" s="62">
        <f t="shared" si="44"/>
        <v>0</v>
      </c>
      <c r="G61" s="62">
        <f t="shared" si="45"/>
        <v>0</v>
      </c>
      <c r="H61" s="62">
        <f t="shared" si="58"/>
        <v>0</v>
      </c>
      <c r="I61" s="62">
        <f t="shared" si="46"/>
        <v>0</v>
      </c>
      <c r="J61" s="62">
        <f t="shared" si="47"/>
        <v>0</v>
      </c>
      <c r="K61" s="62">
        <f t="shared" si="59"/>
        <v>0</v>
      </c>
      <c r="L61" s="62">
        <f t="shared" si="48"/>
        <v>0</v>
      </c>
      <c r="M61" s="62">
        <f t="shared" si="49"/>
        <v>0</v>
      </c>
      <c r="N61" s="62">
        <f t="shared" si="60"/>
        <v>0</v>
      </c>
      <c r="O61" s="62">
        <f t="shared" si="50"/>
        <v>0</v>
      </c>
      <c r="P61" s="62">
        <f t="shared" si="51"/>
        <v>0</v>
      </c>
      <c r="Q61" s="62">
        <f t="shared" si="61"/>
        <v>0</v>
      </c>
      <c r="R61" s="62">
        <f t="shared" si="52"/>
        <v>0</v>
      </c>
      <c r="S61" s="62">
        <f t="shared" si="53"/>
        <v>0</v>
      </c>
      <c r="T61" s="62">
        <f t="shared" si="62"/>
        <v>0</v>
      </c>
      <c r="U61" s="62">
        <f t="shared" si="54"/>
        <v>0</v>
      </c>
      <c r="V61" s="62">
        <f t="shared" si="55"/>
        <v>0</v>
      </c>
      <c r="W61" s="9"/>
      <c r="X61" s="9"/>
      <c r="Y61" s="9"/>
      <c r="Z61" s="9"/>
      <c r="AA61" s="9"/>
      <c r="AB61" s="9"/>
      <c r="AC61" s="9"/>
      <c r="AD61" s="9"/>
      <c r="AE61" s="9"/>
      <c r="AF61" s="9"/>
      <c r="AG61" s="9"/>
      <c r="AH61" s="9"/>
      <c r="AI61" s="9"/>
      <c r="AJ61" s="9"/>
    </row>
    <row r="62" spans="1:36" hidden="1" x14ac:dyDescent="0.25">
      <c r="A62" s="61" t="s">
        <v>116</v>
      </c>
      <c r="B62" s="62">
        <f t="shared" si="56"/>
        <v>0</v>
      </c>
      <c r="C62" s="62">
        <f t="shared" si="42"/>
        <v>0</v>
      </c>
      <c r="D62" s="62">
        <f t="shared" si="43"/>
        <v>0</v>
      </c>
      <c r="E62" s="62">
        <f t="shared" si="57"/>
        <v>0</v>
      </c>
      <c r="F62" s="62">
        <f t="shared" si="44"/>
        <v>0</v>
      </c>
      <c r="G62" s="62">
        <f t="shared" si="45"/>
        <v>0</v>
      </c>
      <c r="H62" s="62">
        <f t="shared" si="58"/>
        <v>0</v>
      </c>
      <c r="I62" s="62">
        <f t="shared" si="46"/>
        <v>0</v>
      </c>
      <c r="J62" s="62">
        <f t="shared" si="47"/>
        <v>0</v>
      </c>
      <c r="K62" s="62">
        <f t="shared" si="59"/>
        <v>0</v>
      </c>
      <c r="L62" s="62">
        <f t="shared" si="48"/>
        <v>0</v>
      </c>
      <c r="M62" s="62">
        <f t="shared" si="49"/>
        <v>0</v>
      </c>
      <c r="N62" s="62">
        <f t="shared" si="60"/>
        <v>0</v>
      </c>
      <c r="O62" s="62">
        <f t="shared" si="50"/>
        <v>0</v>
      </c>
      <c r="P62" s="62">
        <f t="shared" si="51"/>
        <v>0</v>
      </c>
      <c r="Q62" s="62">
        <f t="shared" si="61"/>
        <v>0</v>
      </c>
      <c r="R62" s="62">
        <f t="shared" si="52"/>
        <v>0</v>
      </c>
      <c r="S62" s="62">
        <f t="shared" si="53"/>
        <v>0</v>
      </c>
      <c r="T62" s="62">
        <f t="shared" si="62"/>
        <v>0</v>
      </c>
      <c r="U62" s="62">
        <f t="shared" si="54"/>
        <v>0</v>
      </c>
      <c r="V62" s="62">
        <f t="shared" si="55"/>
        <v>0</v>
      </c>
      <c r="W62" s="9"/>
      <c r="X62" s="9"/>
      <c r="Y62" s="9"/>
      <c r="Z62" s="9"/>
      <c r="AA62" s="9"/>
      <c r="AB62" s="9"/>
      <c r="AC62" s="9"/>
      <c r="AD62" s="9"/>
      <c r="AE62" s="9"/>
      <c r="AF62" s="9"/>
      <c r="AG62" s="9"/>
      <c r="AH62" s="9"/>
      <c r="AI62" s="9"/>
      <c r="AJ62" s="9"/>
    </row>
    <row r="63" spans="1:36" hidden="1" x14ac:dyDescent="0.25">
      <c r="A63" s="61" t="s">
        <v>63</v>
      </c>
      <c r="B63" s="62">
        <f t="shared" si="56"/>
        <v>0</v>
      </c>
      <c r="C63" s="62">
        <f t="shared" si="42"/>
        <v>0</v>
      </c>
      <c r="D63" s="62">
        <f t="shared" si="43"/>
        <v>0</v>
      </c>
      <c r="E63" s="62">
        <f t="shared" si="57"/>
        <v>0</v>
      </c>
      <c r="F63" s="62">
        <f t="shared" si="44"/>
        <v>0</v>
      </c>
      <c r="G63" s="62">
        <f t="shared" si="45"/>
        <v>0</v>
      </c>
      <c r="H63" s="62">
        <f t="shared" si="58"/>
        <v>0</v>
      </c>
      <c r="I63" s="62">
        <f t="shared" si="46"/>
        <v>0</v>
      </c>
      <c r="J63" s="62">
        <f t="shared" si="47"/>
        <v>0</v>
      </c>
      <c r="K63" s="62">
        <f t="shared" si="59"/>
        <v>0</v>
      </c>
      <c r="L63" s="62">
        <f t="shared" si="48"/>
        <v>0</v>
      </c>
      <c r="M63" s="62">
        <f t="shared" si="49"/>
        <v>0</v>
      </c>
      <c r="N63" s="62">
        <f t="shared" si="60"/>
        <v>0</v>
      </c>
      <c r="O63" s="62">
        <f t="shared" si="50"/>
        <v>0</v>
      </c>
      <c r="P63" s="62">
        <f t="shared" si="51"/>
        <v>0</v>
      </c>
      <c r="Q63" s="62">
        <f t="shared" si="61"/>
        <v>0</v>
      </c>
      <c r="R63" s="62">
        <f t="shared" si="52"/>
        <v>0</v>
      </c>
      <c r="S63" s="62">
        <f t="shared" si="53"/>
        <v>0</v>
      </c>
      <c r="T63" s="62">
        <f t="shared" si="62"/>
        <v>0</v>
      </c>
      <c r="U63" s="62">
        <f t="shared" si="54"/>
        <v>0</v>
      </c>
      <c r="V63" s="62">
        <f t="shared" si="55"/>
        <v>0</v>
      </c>
      <c r="W63" s="9"/>
      <c r="X63" s="9"/>
      <c r="Y63" s="9"/>
      <c r="Z63" s="9"/>
      <c r="AA63" s="9"/>
      <c r="AB63" s="9"/>
      <c r="AC63" s="9"/>
      <c r="AD63" s="9"/>
      <c r="AE63" s="9"/>
      <c r="AF63" s="9"/>
      <c r="AG63" s="9"/>
      <c r="AH63" s="9"/>
      <c r="AI63" s="9"/>
      <c r="AJ63" s="9"/>
    </row>
    <row r="64" spans="1:36" ht="15.75" hidden="1" thickBot="1" x14ac:dyDescent="0.3">
      <c r="A64" s="64" t="s">
        <v>118</v>
      </c>
      <c r="B64" s="65">
        <f t="shared" si="56"/>
        <v>0</v>
      </c>
      <c r="C64" s="65">
        <f t="shared" si="42"/>
        <v>0</v>
      </c>
      <c r="D64" s="65">
        <f t="shared" si="43"/>
        <v>0</v>
      </c>
      <c r="E64" s="65">
        <f t="shared" si="57"/>
        <v>0</v>
      </c>
      <c r="F64" s="65">
        <f t="shared" si="44"/>
        <v>0</v>
      </c>
      <c r="G64" s="65">
        <f t="shared" si="45"/>
        <v>0</v>
      </c>
      <c r="H64" s="65">
        <f t="shared" si="58"/>
        <v>0</v>
      </c>
      <c r="I64" s="65">
        <f t="shared" si="46"/>
        <v>0</v>
      </c>
      <c r="J64" s="65">
        <f t="shared" si="47"/>
        <v>0</v>
      </c>
      <c r="K64" s="65">
        <f t="shared" si="59"/>
        <v>0</v>
      </c>
      <c r="L64" s="65">
        <f t="shared" si="48"/>
        <v>0</v>
      </c>
      <c r="M64" s="65">
        <f t="shared" si="49"/>
        <v>0</v>
      </c>
      <c r="N64" s="65">
        <f t="shared" si="60"/>
        <v>0</v>
      </c>
      <c r="O64" s="65">
        <f t="shared" si="50"/>
        <v>0</v>
      </c>
      <c r="P64" s="65">
        <f t="shared" si="51"/>
        <v>0</v>
      </c>
      <c r="Q64" s="65">
        <f>IF(data=1,IF((Q63-sumproplat)&gt;0,Q63-sumproplat,0),IF(Q63-(sumproplat-R63)&gt;0,Q63-(S63-R63),0))</f>
        <v>0</v>
      </c>
      <c r="R64" s="65">
        <f t="shared" si="52"/>
        <v>0</v>
      </c>
      <c r="S64" s="65">
        <f t="shared" si="53"/>
        <v>0</v>
      </c>
      <c r="T64" s="65">
        <f t="shared" si="62"/>
        <v>0</v>
      </c>
      <c r="U64" s="65">
        <f t="shared" si="54"/>
        <v>0</v>
      </c>
      <c r="V64" s="65">
        <f t="shared" si="55"/>
        <v>0</v>
      </c>
      <c r="W64" s="9"/>
      <c r="X64" s="9"/>
      <c r="Y64" s="9"/>
      <c r="Z64" s="9"/>
      <c r="AA64" s="9"/>
      <c r="AB64" s="9"/>
      <c r="AC64" s="9"/>
      <c r="AD64" s="9"/>
      <c r="AE64" s="9"/>
      <c r="AF64" s="9"/>
      <c r="AG64" s="9"/>
      <c r="AH64" s="9"/>
      <c r="AI64" s="9"/>
      <c r="AJ64" s="9"/>
    </row>
    <row r="65" spans="1:36" ht="15.75" hidden="1" thickTop="1" x14ac:dyDescent="0.25">
      <c r="A65" s="66" t="s">
        <v>66</v>
      </c>
      <c r="B65" s="67"/>
      <c r="C65" s="67">
        <f>SUM(C53:C64)</f>
        <v>0</v>
      </c>
      <c r="D65" s="68">
        <f>SUM(D53:D64)</f>
        <v>0</v>
      </c>
      <c r="E65" s="67"/>
      <c r="F65" s="67">
        <f>SUM(F53:F64)</f>
        <v>0</v>
      </c>
      <c r="G65" s="68">
        <f>SUM(G53:G64)</f>
        <v>0</v>
      </c>
      <c r="H65" s="67"/>
      <c r="I65" s="67">
        <f>SUM(I53:I64)</f>
        <v>0</v>
      </c>
      <c r="J65" s="68">
        <f>SUM(J53:J64)</f>
        <v>0</v>
      </c>
      <c r="K65" s="67"/>
      <c r="L65" s="67">
        <f>SUM(L53:L64)</f>
        <v>0</v>
      </c>
      <c r="M65" s="68">
        <f>SUM(M53:M64)</f>
        <v>0</v>
      </c>
      <c r="N65" s="67"/>
      <c r="O65" s="67">
        <f>SUM(O53:O64)</f>
        <v>0</v>
      </c>
      <c r="P65" s="68">
        <f>SUM(P53:P64)</f>
        <v>0</v>
      </c>
      <c r="Q65" s="67"/>
      <c r="R65" s="67">
        <f>SUM(R53:R64)</f>
        <v>0</v>
      </c>
      <c r="S65" s="68">
        <f>SUM(S53:S64)</f>
        <v>0</v>
      </c>
      <c r="T65" s="67"/>
      <c r="U65" s="67">
        <f>SUM(U53:U64)</f>
        <v>0</v>
      </c>
      <c r="V65" s="68">
        <f>SUM(V53:V64)</f>
        <v>0</v>
      </c>
      <c r="W65" s="9"/>
      <c r="X65" s="9"/>
      <c r="Y65" s="9"/>
      <c r="Z65" s="9"/>
      <c r="AA65" s="9"/>
      <c r="AB65" s="9"/>
      <c r="AC65" s="9"/>
      <c r="AD65" s="9"/>
      <c r="AE65" s="9"/>
      <c r="AF65" s="9"/>
      <c r="AG65" s="9"/>
      <c r="AH65" s="9"/>
      <c r="AI65" s="9"/>
      <c r="AJ65" s="9"/>
    </row>
    <row r="66" spans="1:36" x14ac:dyDescent="0.25">
      <c r="A66" s="19"/>
      <c r="B66" s="10"/>
      <c r="C66" s="10"/>
      <c r="D66" s="10"/>
      <c r="E66" s="10"/>
      <c r="F66" s="10"/>
      <c r="G66" s="10"/>
      <c r="H66" s="10"/>
      <c r="I66" s="9"/>
      <c r="J66" s="9"/>
      <c r="K66" s="9"/>
      <c r="L66" s="9"/>
      <c r="M66" s="9"/>
      <c r="N66" s="9"/>
      <c r="O66" s="9"/>
      <c r="P66" s="9"/>
      <c r="Q66" s="9"/>
      <c r="R66" s="9"/>
      <c r="S66" s="9"/>
      <c r="T66" s="9"/>
      <c r="U66" s="9"/>
      <c r="V66" s="9"/>
      <c r="W66" s="9"/>
      <c r="X66" s="9"/>
    </row>
    <row r="67" spans="1:36" ht="30.75" customHeight="1" x14ac:dyDescent="0.25">
      <c r="A67" s="170" t="s">
        <v>120</v>
      </c>
      <c r="B67" s="170"/>
      <c r="C67" s="170"/>
      <c r="D67" s="170"/>
      <c r="E67" s="170"/>
      <c r="F67" s="170"/>
      <c r="G67" s="170"/>
      <c r="H67" s="170"/>
      <c r="I67" s="36">
        <f>sumkred*H16+H17+sumkred*H18+C35+F35+I35+L35+O35+R35+U35+C50+F50+I50+L50+O50+R50+U50+C65+F65+I65+L65+O65+R65+U65</f>
        <v>65994.31903261361</v>
      </c>
      <c r="J67" s="37"/>
      <c r="K67" s="37"/>
    </row>
    <row r="68" spans="1:36" ht="29.25" customHeight="1" x14ac:dyDescent="0.25">
      <c r="A68" s="170" t="s">
        <v>33</v>
      </c>
      <c r="B68" s="170"/>
      <c r="C68" s="170"/>
      <c r="D68" s="170"/>
      <c r="E68" s="170"/>
      <c r="F68" s="170"/>
      <c r="G68" s="170"/>
      <c r="H68" s="170"/>
      <c r="I68" s="36">
        <f>sumkred*H16+H17+sumkred*H18+D35+G35+J35+M35+P35+S35+V35+D50+G50+J50+M50+P50+S50+V50+D65+G65+J65+M65+P65+S65+V65</f>
        <v>227994.3190326136</v>
      </c>
      <c r="J68" s="37"/>
      <c r="K68" s="37"/>
    </row>
    <row r="69" spans="1:36" ht="25.5" customHeight="1" thickBot="1" x14ac:dyDescent="0.3">
      <c r="A69" s="171" t="s">
        <v>93</v>
      </c>
      <c r="B69" s="171"/>
      <c r="C69" s="171"/>
      <c r="D69" s="171"/>
      <c r="E69" s="171"/>
      <c r="F69" s="171"/>
      <c r="G69" s="171"/>
      <c r="H69" s="171"/>
      <c r="I69" s="82">
        <f ca="1">XIRR(C79:C319,B79:B319)</f>
        <v>0.26640619635581975</v>
      </c>
      <c r="J69" s="37"/>
      <c r="K69" s="37"/>
    </row>
    <row r="70" spans="1:36" ht="45.75" customHeight="1" x14ac:dyDescent="0.25">
      <c r="A70" s="172" t="s">
        <v>34</v>
      </c>
      <c r="B70" s="173"/>
      <c r="C70" s="173"/>
      <c r="D70" s="173"/>
      <c r="E70" s="173"/>
      <c r="F70" s="173"/>
      <c r="G70" s="173"/>
      <c r="H70" s="173"/>
      <c r="I70" s="173"/>
      <c r="J70" s="174"/>
      <c r="K70" s="175"/>
    </row>
    <row r="71" spans="1:36" ht="63" customHeight="1" x14ac:dyDescent="0.25">
      <c r="A71" s="160" t="s">
        <v>35</v>
      </c>
      <c r="B71" s="161"/>
      <c r="C71" s="161"/>
      <c r="D71" s="161"/>
      <c r="E71" s="161"/>
      <c r="F71" s="161"/>
      <c r="G71" s="161"/>
      <c r="H71" s="161"/>
      <c r="I71" s="161"/>
      <c r="J71" s="161"/>
      <c r="K71" s="162"/>
    </row>
    <row r="72" spans="1:36" ht="48" customHeight="1" thickBot="1" x14ac:dyDescent="0.3">
      <c r="A72" s="163" t="s">
        <v>36</v>
      </c>
      <c r="B72" s="164"/>
      <c r="C72" s="164"/>
      <c r="D72" s="164"/>
      <c r="E72" s="164"/>
      <c r="F72" s="164"/>
      <c r="G72" s="164"/>
      <c r="H72" s="164"/>
      <c r="I72" s="164"/>
      <c r="J72" s="164"/>
      <c r="K72" s="165"/>
    </row>
    <row r="73" spans="1:36" ht="15" customHeight="1" x14ac:dyDescent="0.25"/>
    <row r="74" spans="1:36" ht="33.75" customHeight="1" x14ac:dyDescent="0.25">
      <c r="A74" s="166" t="s">
        <v>47</v>
      </c>
      <c r="B74" s="166"/>
      <c r="C74" s="167">
        <f ca="1">TODAY()</f>
        <v>44392</v>
      </c>
      <c r="D74" s="166"/>
      <c r="E74" s="166"/>
    </row>
    <row r="75" spans="1:36" x14ac:dyDescent="0.25"/>
    <row r="76" spans="1:36" ht="30" customHeight="1" x14ac:dyDescent="0.25">
      <c r="A76" s="168" t="s">
        <v>53</v>
      </c>
      <c r="B76" s="168"/>
      <c r="C76" s="169"/>
      <c r="D76" s="169"/>
      <c r="E76" s="169"/>
    </row>
    <row r="77" spans="1:36" ht="15.75" customHeight="1" x14ac:dyDescent="0.25">
      <c r="A77" s="168"/>
      <c r="B77" s="168"/>
      <c r="C77" s="169" t="s">
        <v>94</v>
      </c>
      <c r="D77" s="169"/>
      <c r="E77" s="169"/>
    </row>
    <row r="78" spans="1:36" x14ac:dyDescent="0.25"/>
    <row r="79" spans="1:36" hidden="1" x14ac:dyDescent="0.25">
      <c r="B79" s="32">
        <f ca="1">TODAY()</f>
        <v>44392</v>
      </c>
      <c r="C79" s="6">
        <f>-sumkred+sumkred*H16+H17+sumkred*H18</f>
        <v>-153314</v>
      </c>
    </row>
    <row r="80" spans="1:36" hidden="1" x14ac:dyDescent="0.25">
      <c r="A80" s="8">
        <v>1</v>
      </c>
      <c r="B80" s="33">
        <f ca="1">EDATE(B79,1)</f>
        <v>44423</v>
      </c>
      <c r="C80" s="34">
        <f t="shared" ref="C80:C91" si="63">D23</f>
        <v>2698.6499999999996</v>
      </c>
      <c r="D80" s="20">
        <f>C80-C81</f>
        <v>-3321.0251027194327</v>
      </c>
    </row>
    <row r="81" spans="1:4" hidden="1" x14ac:dyDescent="0.25">
      <c r="A81" s="8">
        <v>2</v>
      </c>
      <c r="B81" s="33">
        <f ca="1">EDATE(B80,1)</f>
        <v>44454</v>
      </c>
      <c r="C81" s="34">
        <f t="shared" si="63"/>
        <v>6019.6751027194323</v>
      </c>
      <c r="D81" s="20">
        <f t="shared" ref="D81:D144" si="64">C81-C82</f>
        <v>0</v>
      </c>
    </row>
    <row r="82" spans="1:4" hidden="1" x14ac:dyDescent="0.25">
      <c r="A82" s="8">
        <v>3</v>
      </c>
      <c r="B82" s="33">
        <f t="shared" ref="B82:B145" ca="1" si="65">EDATE(B81,1)</f>
        <v>44484</v>
      </c>
      <c r="C82" s="34">
        <f t="shared" si="63"/>
        <v>6019.6751027194323</v>
      </c>
      <c r="D82" s="20">
        <f t="shared" si="64"/>
        <v>0</v>
      </c>
    </row>
    <row r="83" spans="1:4" hidden="1" x14ac:dyDescent="0.25">
      <c r="A83" s="8">
        <v>4</v>
      </c>
      <c r="B83" s="33">
        <f t="shared" ca="1" si="65"/>
        <v>44515</v>
      </c>
      <c r="C83" s="34">
        <f t="shared" si="63"/>
        <v>6019.6751027194323</v>
      </c>
      <c r="D83" s="20">
        <f t="shared" si="64"/>
        <v>0</v>
      </c>
    </row>
    <row r="84" spans="1:4" hidden="1" x14ac:dyDescent="0.25">
      <c r="A84" s="8">
        <v>5</v>
      </c>
      <c r="B84" s="33">
        <f t="shared" ca="1" si="65"/>
        <v>44545</v>
      </c>
      <c r="C84" s="34">
        <f t="shared" si="63"/>
        <v>6019.6751027194323</v>
      </c>
      <c r="D84" s="20">
        <f t="shared" si="64"/>
        <v>0</v>
      </c>
    </row>
    <row r="85" spans="1:4" hidden="1" x14ac:dyDescent="0.25">
      <c r="A85" s="8">
        <v>6</v>
      </c>
      <c r="B85" s="33">
        <f t="shared" ca="1" si="65"/>
        <v>44576</v>
      </c>
      <c r="C85" s="34">
        <f t="shared" si="63"/>
        <v>6019.6751027194323</v>
      </c>
      <c r="D85" s="20">
        <f t="shared" si="64"/>
        <v>0</v>
      </c>
    </row>
    <row r="86" spans="1:4" hidden="1" x14ac:dyDescent="0.25">
      <c r="A86" s="8">
        <v>7</v>
      </c>
      <c r="B86" s="33">
        <f t="shared" ca="1" si="65"/>
        <v>44607</v>
      </c>
      <c r="C86" s="34">
        <f t="shared" si="63"/>
        <v>6019.6751027194323</v>
      </c>
      <c r="D86" s="20">
        <f t="shared" si="64"/>
        <v>0</v>
      </c>
    </row>
    <row r="87" spans="1:4" hidden="1" x14ac:dyDescent="0.25">
      <c r="A87" s="8">
        <v>8</v>
      </c>
      <c r="B87" s="33">
        <f t="shared" ca="1" si="65"/>
        <v>44635</v>
      </c>
      <c r="C87" s="34">
        <f t="shared" si="63"/>
        <v>6019.6751027194323</v>
      </c>
      <c r="D87" s="20">
        <f t="shared" si="64"/>
        <v>0</v>
      </c>
    </row>
    <row r="88" spans="1:4" hidden="1" x14ac:dyDescent="0.25">
      <c r="A88" s="8">
        <v>9</v>
      </c>
      <c r="B88" s="33">
        <f t="shared" ca="1" si="65"/>
        <v>44666</v>
      </c>
      <c r="C88" s="34">
        <f t="shared" si="63"/>
        <v>6019.6751027194323</v>
      </c>
      <c r="D88" s="20">
        <f t="shared" si="64"/>
        <v>0</v>
      </c>
    </row>
    <row r="89" spans="1:4" hidden="1" x14ac:dyDescent="0.25">
      <c r="A89" s="8">
        <v>10</v>
      </c>
      <c r="B89" s="33">
        <f t="shared" ca="1" si="65"/>
        <v>44696</v>
      </c>
      <c r="C89" s="34">
        <f t="shared" si="63"/>
        <v>6019.6751027194323</v>
      </c>
      <c r="D89" s="20">
        <f t="shared" si="64"/>
        <v>0</v>
      </c>
    </row>
    <row r="90" spans="1:4" hidden="1" x14ac:dyDescent="0.25">
      <c r="A90" s="8">
        <v>11</v>
      </c>
      <c r="B90" s="33">
        <f t="shared" ca="1" si="65"/>
        <v>44727</v>
      </c>
      <c r="C90" s="34">
        <f t="shared" si="63"/>
        <v>6019.6751027194323</v>
      </c>
      <c r="D90" s="20">
        <f t="shared" si="64"/>
        <v>0</v>
      </c>
    </row>
    <row r="91" spans="1:4" hidden="1" x14ac:dyDescent="0.25">
      <c r="A91" s="8">
        <v>12</v>
      </c>
      <c r="B91" s="33">
        <f t="shared" ca="1" si="65"/>
        <v>44757</v>
      </c>
      <c r="C91" s="34">
        <f t="shared" si="63"/>
        <v>6019.6751027194323</v>
      </c>
      <c r="D91" s="20">
        <f t="shared" si="64"/>
        <v>0</v>
      </c>
    </row>
    <row r="92" spans="1:4" hidden="1" x14ac:dyDescent="0.25">
      <c r="A92" s="6">
        <v>13</v>
      </c>
      <c r="B92" s="32">
        <f t="shared" ca="1" si="65"/>
        <v>44788</v>
      </c>
      <c r="C92" s="20">
        <f t="shared" ref="C92:C103" si="66">G23</f>
        <v>6019.6751027194323</v>
      </c>
      <c r="D92" s="20">
        <f t="shared" si="64"/>
        <v>0</v>
      </c>
    </row>
    <row r="93" spans="1:4" hidden="1" x14ac:dyDescent="0.25">
      <c r="A93" s="6">
        <v>14</v>
      </c>
      <c r="B93" s="32">
        <f t="shared" ca="1" si="65"/>
        <v>44819</v>
      </c>
      <c r="C93" s="20">
        <f t="shared" si="66"/>
        <v>6019.6751027194323</v>
      </c>
      <c r="D93" s="20">
        <f t="shared" si="64"/>
        <v>0</v>
      </c>
    </row>
    <row r="94" spans="1:4" hidden="1" x14ac:dyDescent="0.25">
      <c r="A94" s="6">
        <v>15</v>
      </c>
      <c r="B94" s="32">
        <f t="shared" ca="1" si="65"/>
        <v>44849</v>
      </c>
      <c r="C94" s="20">
        <f t="shared" si="66"/>
        <v>6019.6751027194323</v>
      </c>
      <c r="D94" s="20">
        <f t="shared" si="64"/>
        <v>0</v>
      </c>
    </row>
    <row r="95" spans="1:4" hidden="1" x14ac:dyDescent="0.25">
      <c r="A95" s="6">
        <v>16</v>
      </c>
      <c r="B95" s="32">
        <f t="shared" ca="1" si="65"/>
        <v>44880</v>
      </c>
      <c r="C95" s="20">
        <f t="shared" si="66"/>
        <v>6019.6751027194323</v>
      </c>
      <c r="D95" s="20">
        <f t="shared" si="64"/>
        <v>0</v>
      </c>
    </row>
    <row r="96" spans="1:4" hidden="1" x14ac:dyDescent="0.25">
      <c r="A96" s="6">
        <v>17</v>
      </c>
      <c r="B96" s="32">
        <f t="shared" ca="1" si="65"/>
        <v>44910</v>
      </c>
      <c r="C96" s="20">
        <f t="shared" si="66"/>
        <v>6019.6751027194323</v>
      </c>
      <c r="D96" s="20">
        <f t="shared" si="64"/>
        <v>0</v>
      </c>
    </row>
    <row r="97" spans="1:4" hidden="1" x14ac:dyDescent="0.25">
      <c r="A97" s="6">
        <v>18</v>
      </c>
      <c r="B97" s="32">
        <f t="shared" ca="1" si="65"/>
        <v>44941</v>
      </c>
      <c r="C97" s="20">
        <f t="shared" si="66"/>
        <v>6019.6751027194323</v>
      </c>
      <c r="D97" s="20">
        <f t="shared" si="64"/>
        <v>0</v>
      </c>
    </row>
    <row r="98" spans="1:4" hidden="1" x14ac:dyDescent="0.25">
      <c r="A98" s="6">
        <v>19</v>
      </c>
      <c r="B98" s="32">
        <f t="shared" ca="1" si="65"/>
        <v>44972</v>
      </c>
      <c r="C98" s="20">
        <f t="shared" si="66"/>
        <v>6019.6751027194323</v>
      </c>
      <c r="D98" s="20">
        <f t="shared" si="64"/>
        <v>0</v>
      </c>
    </row>
    <row r="99" spans="1:4" hidden="1" x14ac:dyDescent="0.25">
      <c r="A99" s="6">
        <v>20</v>
      </c>
      <c r="B99" s="32">
        <f t="shared" ca="1" si="65"/>
        <v>45000</v>
      </c>
      <c r="C99" s="20">
        <f t="shared" si="66"/>
        <v>6019.6751027194323</v>
      </c>
      <c r="D99" s="20">
        <f t="shared" si="64"/>
        <v>0</v>
      </c>
    </row>
    <row r="100" spans="1:4" hidden="1" x14ac:dyDescent="0.25">
      <c r="A100" s="6">
        <v>21</v>
      </c>
      <c r="B100" s="32">
        <f t="shared" ca="1" si="65"/>
        <v>45031</v>
      </c>
      <c r="C100" s="20">
        <f t="shared" si="66"/>
        <v>6019.6751027194323</v>
      </c>
      <c r="D100" s="20">
        <f t="shared" si="64"/>
        <v>0</v>
      </c>
    </row>
    <row r="101" spans="1:4" hidden="1" x14ac:dyDescent="0.25">
      <c r="A101" s="6">
        <v>22</v>
      </c>
      <c r="B101" s="32">
        <f t="shared" ca="1" si="65"/>
        <v>45061</v>
      </c>
      <c r="C101" s="20">
        <f t="shared" si="66"/>
        <v>6019.6751027194323</v>
      </c>
      <c r="D101" s="20">
        <f t="shared" si="64"/>
        <v>0</v>
      </c>
    </row>
    <row r="102" spans="1:4" hidden="1" x14ac:dyDescent="0.25">
      <c r="A102" s="6">
        <v>23</v>
      </c>
      <c r="B102" s="32">
        <f t="shared" ca="1" si="65"/>
        <v>45092</v>
      </c>
      <c r="C102" s="20">
        <f t="shared" si="66"/>
        <v>6019.6751027194323</v>
      </c>
      <c r="D102" s="20">
        <f t="shared" si="64"/>
        <v>0</v>
      </c>
    </row>
    <row r="103" spans="1:4" hidden="1" x14ac:dyDescent="0.25">
      <c r="A103" s="6">
        <v>24</v>
      </c>
      <c r="B103" s="32">
        <f t="shared" ca="1" si="65"/>
        <v>45122</v>
      </c>
      <c r="C103" s="20">
        <f t="shared" si="66"/>
        <v>6019.6751027194323</v>
      </c>
      <c r="D103" s="20">
        <f t="shared" si="64"/>
        <v>0</v>
      </c>
    </row>
    <row r="104" spans="1:4" hidden="1" x14ac:dyDescent="0.25">
      <c r="A104" s="6">
        <v>25</v>
      </c>
      <c r="B104" s="32">
        <f t="shared" ca="1" si="65"/>
        <v>45153</v>
      </c>
      <c r="C104" s="20">
        <f t="shared" ref="C104:C115" si="67">J23</f>
        <v>6019.6751027194323</v>
      </c>
      <c r="D104" s="20">
        <f t="shared" si="64"/>
        <v>0</v>
      </c>
    </row>
    <row r="105" spans="1:4" hidden="1" x14ac:dyDescent="0.25">
      <c r="A105" s="6">
        <v>26</v>
      </c>
      <c r="B105" s="32">
        <f t="shared" ca="1" si="65"/>
        <v>45184</v>
      </c>
      <c r="C105" s="20">
        <f t="shared" si="67"/>
        <v>6019.6751027194323</v>
      </c>
      <c r="D105" s="20">
        <f t="shared" si="64"/>
        <v>0</v>
      </c>
    </row>
    <row r="106" spans="1:4" hidden="1" x14ac:dyDescent="0.25">
      <c r="A106" s="6">
        <v>27</v>
      </c>
      <c r="B106" s="32">
        <f t="shared" ca="1" si="65"/>
        <v>45214</v>
      </c>
      <c r="C106" s="20">
        <f t="shared" si="67"/>
        <v>6019.6751027194323</v>
      </c>
      <c r="D106" s="20">
        <f t="shared" si="64"/>
        <v>0</v>
      </c>
    </row>
    <row r="107" spans="1:4" hidden="1" x14ac:dyDescent="0.25">
      <c r="A107" s="6">
        <v>28</v>
      </c>
      <c r="B107" s="32">
        <f t="shared" ca="1" si="65"/>
        <v>45245</v>
      </c>
      <c r="C107" s="20">
        <f t="shared" si="67"/>
        <v>6019.6751027194323</v>
      </c>
      <c r="D107" s="20">
        <f t="shared" si="64"/>
        <v>0</v>
      </c>
    </row>
    <row r="108" spans="1:4" hidden="1" x14ac:dyDescent="0.25">
      <c r="A108" s="6">
        <v>29</v>
      </c>
      <c r="B108" s="32">
        <f t="shared" ca="1" si="65"/>
        <v>45275</v>
      </c>
      <c r="C108" s="20">
        <f t="shared" si="67"/>
        <v>6019.6751027194323</v>
      </c>
      <c r="D108" s="20">
        <f t="shared" si="64"/>
        <v>0</v>
      </c>
    </row>
    <row r="109" spans="1:4" hidden="1" x14ac:dyDescent="0.25">
      <c r="A109" s="6">
        <v>30</v>
      </c>
      <c r="B109" s="32">
        <f t="shared" ca="1" si="65"/>
        <v>45306</v>
      </c>
      <c r="C109" s="20">
        <f t="shared" si="67"/>
        <v>6019.6751027194323</v>
      </c>
      <c r="D109" s="20">
        <f t="shared" si="64"/>
        <v>0</v>
      </c>
    </row>
    <row r="110" spans="1:4" hidden="1" x14ac:dyDescent="0.25">
      <c r="A110" s="6">
        <v>31</v>
      </c>
      <c r="B110" s="32">
        <f t="shared" ca="1" si="65"/>
        <v>45337</v>
      </c>
      <c r="C110" s="20">
        <f t="shared" si="67"/>
        <v>6019.6751027194323</v>
      </c>
      <c r="D110" s="20">
        <f t="shared" si="64"/>
        <v>0</v>
      </c>
    </row>
    <row r="111" spans="1:4" hidden="1" x14ac:dyDescent="0.25">
      <c r="A111" s="6">
        <v>32</v>
      </c>
      <c r="B111" s="32">
        <f t="shared" ca="1" si="65"/>
        <v>45366</v>
      </c>
      <c r="C111" s="20">
        <f t="shared" si="67"/>
        <v>6019.6751027194323</v>
      </c>
      <c r="D111" s="20">
        <f t="shared" si="64"/>
        <v>0</v>
      </c>
    </row>
    <row r="112" spans="1:4" hidden="1" x14ac:dyDescent="0.25">
      <c r="A112" s="6">
        <v>33</v>
      </c>
      <c r="B112" s="32">
        <f t="shared" ca="1" si="65"/>
        <v>45397</v>
      </c>
      <c r="C112" s="20">
        <f t="shared" si="67"/>
        <v>6019.6751027194323</v>
      </c>
      <c r="D112" s="20">
        <f t="shared" si="64"/>
        <v>0</v>
      </c>
    </row>
    <row r="113" spans="1:4" hidden="1" x14ac:dyDescent="0.25">
      <c r="A113" s="6">
        <v>34</v>
      </c>
      <c r="B113" s="32">
        <f t="shared" ca="1" si="65"/>
        <v>45427</v>
      </c>
      <c r="C113" s="20">
        <f t="shared" si="67"/>
        <v>6019.6751027194323</v>
      </c>
      <c r="D113" s="20">
        <f t="shared" si="64"/>
        <v>0</v>
      </c>
    </row>
    <row r="114" spans="1:4" hidden="1" x14ac:dyDescent="0.25">
      <c r="A114" s="6">
        <v>35</v>
      </c>
      <c r="B114" s="32">
        <f t="shared" ca="1" si="65"/>
        <v>45458</v>
      </c>
      <c r="C114" s="20">
        <f t="shared" si="67"/>
        <v>6019.6751027194323</v>
      </c>
      <c r="D114" s="20">
        <f t="shared" si="64"/>
        <v>-5921.0404374334839</v>
      </c>
    </row>
    <row r="115" spans="1:4" hidden="1" x14ac:dyDescent="0.25">
      <c r="A115" s="6">
        <v>36</v>
      </c>
      <c r="B115" s="32">
        <f t="shared" ca="1" si="65"/>
        <v>45488</v>
      </c>
      <c r="C115" s="20">
        <f t="shared" si="67"/>
        <v>11940.715540152916</v>
      </c>
      <c r="D115" s="20">
        <f t="shared" si="64"/>
        <v>11940.715540152916</v>
      </c>
    </row>
    <row r="116" spans="1:4" hidden="1" x14ac:dyDescent="0.25">
      <c r="A116" s="6">
        <v>37</v>
      </c>
      <c r="B116" s="32">
        <f t="shared" ca="1" si="65"/>
        <v>45519</v>
      </c>
      <c r="C116" s="20">
        <f t="shared" ref="C116:C127" si="68">M23</f>
        <v>0</v>
      </c>
      <c r="D116" s="20">
        <f t="shared" si="64"/>
        <v>0</v>
      </c>
    </row>
    <row r="117" spans="1:4" hidden="1" x14ac:dyDescent="0.25">
      <c r="A117" s="6">
        <v>38</v>
      </c>
      <c r="B117" s="32">
        <f t="shared" ca="1" si="65"/>
        <v>45550</v>
      </c>
      <c r="C117" s="20">
        <f t="shared" si="68"/>
        <v>0</v>
      </c>
      <c r="D117" s="20">
        <f t="shared" si="64"/>
        <v>0</v>
      </c>
    </row>
    <row r="118" spans="1:4" hidden="1" x14ac:dyDescent="0.25">
      <c r="A118" s="6">
        <v>39</v>
      </c>
      <c r="B118" s="32">
        <f t="shared" ca="1" si="65"/>
        <v>45580</v>
      </c>
      <c r="C118" s="20">
        <f t="shared" si="68"/>
        <v>0</v>
      </c>
      <c r="D118" s="20">
        <f t="shared" si="64"/>
        <v>0</v>
      </c>
    </row>
    <row r="119" spans="1:4" hidden="1" x14ac:dyDescent="0.25">
      <c r="A119" s="6">
        <v>40</v>
      </c>
      <c r="B119" s="32">
        <f t="shared" ca="1" si="65"/>
        <v>45611</v>
      </c>
      <c r="C119" s="20">
        <f t="shared" si="68"/>
        <v>0</v>
      </c>
      <c r="D119" s="20">
        <f t="shared" si="64"/>
        <v>0</v>
      </c>
    </row>
    <row r="120" spans="1:4" hidden="1" x14ac:dyDescent="0.25">
      <c r="A120" s="6">
        <v>41</v>
      </c>
      <c r="B120" s="32">
        <f t="shared" ca="1" si="65"/>
        <v>45641</v>
      </c>
      <c r="C120" s="20">
        <f t="shared" si="68"/>
        <v>0</v>
      </c>
      <c r="D120" s="20">
        <f t="shared" si="64"/>
        <v>0</v>
      </c>
    </row>
    <row r="121" spans="1:4" hidden="1" x14ac:dyDescent="0.25">
      <c r="A121" s="6">
        <v>42</v>
      </c>
      <c r="B121" s="32">
        <f t="shared" ca="1" si="65"/>
        <v>45672</v>
      </c>
      <c r="C121" s="20">
        <f t="shared" si="68"/>
        <v>0</v>
      </c>
      <c r="D121" s="20">
        <f t="shared" si="64"/>
        <v>0</v>
      </c>
    </row>
    <row r="122" spans="1:4" hidden="1" x14ac:dyDescent="0.25">
      <c r="A122" s="6">
        <v>43</v>
      </c>
      <c r="B122" s="32">
        <f t="shared" ca="1" si="65"/>
        <v>45703</v>
      </c>
      <c r="C122" s="20">
        <f t="shared" si="68"/>
        <v>0</v>
      </c>
      <c r="D122" s="20">
        <f t="shared" si="64"/>
        <v>0</v>
      </c>
    </row>
    <row r="123" spans="1:4" hidden="1" x14ac:dyDescent="0.25">
      <c r="A123" s="6">
        <v>44</v>
      </c>
      <c r="B123" s="32">
        <f t="shared" ca="1" si="65"/>
        <v>45731</v>
      </c>
      <c r="C123" s="20">
        <f t="shared" si="68"/>
        <v>0</v>
      </c>
      <c r="D123" s="20">
        <f t="shared" si="64"/>
        <v>0</v>
      </c>
    </row>
    <row r="124" spans="1:4" hidden="1" x14ac:dyDescent="0.25">
      <c r="A124" s="6">
        <v>45</v>
      </c>
      <c r="B124" s="32">
        <f t="shared" ca="1" si="65"/>
        <v>45762</v>
      </c>
      <c r="C124" s="20">
        <f t="shared" si="68"/>
        <v>0</v>
      </c>
      <c r="D124" s="20">
        <f t="shared" si="64"/>
        <v>0</v>
      </c>
    </row>
    <row r="125" spans="1:4" hidden="1" x14ac:dyDescent="0.25">
      <c r="A125" s="6">
        <v>46</v>
      </c>
      <c r="B125" s="32">
        <f t="shared" ca="1" si="65"/>
        <v>45792</v>
      </c>
      <c r="C125" s="20">
        <f t="shared" si="68"/>
        <v>0</v>
      </c>
      <c r="D125" s="20">
        <f t="shared" si="64"/>
        <v>0</v>
      </c>
    </row>
    <row r="126" spans="1:4" hidden="1" x14ac:dyDescent="0.25">
      <c r="A126" s="6">
        <v>47</v>
      </c>
      <c r="B126" s="32">
        <f t="shared" ca="1" si="65"/>
        <v>45823</v>
      </c>
      <c r="C126" s="20">
        <f t="shared" si="68"/>
        <v>0</v>
      </c>
      <c r="D126" s="20">
        <f t="shared" si="64"/>
        <v>0</v>
      </c>
    </row>
    <row r="127" spans="1:4" hidden="1" x14ac:dyDescent="0.25">
      <c r="A127" s="6">
        <v>48</v>
      </c>
      <c r="B127" s="32">
        <f t="shared" ca="1" si="65"/>
        <v>45853</v>
      </c>
      <c r="C127" s="20">
        <f t="shared" si="68"/>
        <v>0</v>
      </c>
      <c r="D127" s="20">
        <f t="shared" si="64"/>
        <v>0</v>
      </c>
    </row>
    <row r="128" spans="1:4" hidden="1" x14ac:dyDescent="0.25">
      <c r="A128" s="6">
        <v>49</v>
      </c>
      <c r="B128" s="32">
        <f t="shared" ca="1" si="65"/>
        <v>45884</v>
      </c>
      <c r="C128" s="20">
        <f t="shared" ref="C128:C139" si="69">P23</f>
        <v>0</v>
      </c>
      <c r="D128" s="20">
        <f t="shared" si="64"/>
        <v>0</v>
      </c>
    </row>
    <row r="129" spans="1:4" hidden="1" x14ac:dyDescent="0.25">
      <c r="A129" s="6">
        <v>50</v>
      </c>
      <c r="B129" s="32">
        <f t="shared" ca="1" si="65"/>
        <v>45915</v>
      </c>
      <c r="C129" s="20">
        <f t="shared" si="69"/>
        <v>0</v>
      </c>
      <c r="D129" s="20">
        <f t="shared" si="64"/>
        <v>0</v>
      </c>
    </row>
    <row r="130" spans="1:4" hidden="1" x14ac:dyDescent="0.25">
      <c r="A130" s="6">
        <v>51</v>
      </c>
      <c r="B130" s="32">
        <f t="shared" ca="1" si="65"/>
        <v>45945</v>
      </c>
      <c r="C130" s="20">
        <f t="shared" si="69"/>
        <v>0</v>
      </c>
      <c r="D130" s="20">
        <f t="shared" si="64"/>
        <v>0</v>
      </c>
    </row>
    <row r="131" spans="1:4" hidden="1" x14ac:dyDescent="0.25">
      <c r="A131" s="6">
        <v>52</v>
      </c>
      <c r="B131" s="32">
        <f t="shared" ca="1" si="65"/>
        <v>45976</v>
      </c>
      <c r="C131" s="20">
        <f t="shared" si="69"/>
        <v>0</v>
      </c>
      <c r="D131" s="20">
        <f t="shared" si="64"/>
        <v>0</v>
      </c>
    </row>
    <row r="132" spans="1:4" hidden="1" x14ac:dyDescent="0.25">
      <c r="A132" s="6">
        <v>53</v>
      </c>
      <c r="B132" s="32">
        <f t="shared" ca="1" si="65"/>
        <v>46006</v>
      </c>
      <c r="C132" s="20">
        <f t="shared" si="69"/>
        <v>0</v>
      </c>
      <c r="D132" s="20">
        <f t="shared" si="64"/>
        <v>0</v>
      </c>
    </row>
    <row r="133" spans="1:4" hidden="1" x14ac:dyDescent="0.25">
      <c r="A133" s="6">
        <v>54</v>
      </c>
      <c r="B133" s="32">
        <f t="shared" ca="1" si="65"/>
        <v>46037</v>
      </c>
      <c r="C133" s="20">
        <f t="shared" si="69"/>
        <v>0</v>
      </c>
      <c r="D133" s="20">
        <f t="shared" si="64"/>
        <v>0</v>
      </c>
    </row>
    <row r="134" spans="1:4" hidden="1" x14ac:dyDescent="0.25">
      <c r="A134" s="6">
        <v>55</v>
      </c>
      <c r="B134" s="32">
        <f t="shared" ca="1" si="65"/>
        <v>46068</v>
      </c>
      <c r="C134" s="20">
        <f t="shared" si="69"/>
        <v>0</v>
      </c>
      <c r="D134" s="20">
        <f t="shared" si="64"/>
        <v>0</v>
      </c>
    </row>
    <row r="135" spans="1:4" hidden="1" x14ac:dyDescent="0.25">
      <c r="A135" s="6">
        <v>56</v>
      </c>
      <c r="B135" s="32">
        <f t="shared" ca="1" si="65"/>
        <v>46096</v>
      </c>
      <c r="C135" s="20">
        <f t="shared" si="69"/>
        <v>0</v>
      </c>
      <c r="D135" s="20">
        <f t="shared" si="64"/>
        <v>0</v>
      </c>
    </row>
    <row r="136" spans="1:4" hidden="1" x14ac:dyDescent="0.25">
      <c r="A136" s="6">
        <v>57</v>
      </c>
      <c r="B136" s="32">
        <f t="shared" ca="1" si="65"/>
        <v>46127</v>
      </c>
      <c r="C136" s="20">
        <f t="shared" si="69"/>
        <v>0</v>
      </c>
      <c r="D136" s="20">
        <f t="shared" si="64"/>
        <v>0</v>
      </c>
    </row>
    <row r="137" spans="1:4" hidden="1" x14ac:dyDescent="0.25">
      <c r="A137" s="6">
        <v>58</v>
      </c>
      <c r="B137" s="32">
        <f t="shared" ca="1" si="65"/>
        <v>46157</v>
      </c>
      <c r="C137" s="20">
        <f t="shared" si="69"/>
        <v>0</v>
      </c>
      <c r="D137" s="20">
        <f t="shared" si="64"/>
        <v>0</v>
      </c>
    </row>
    <row r="138" spans="1:4" hidden="1" x14ac:dyDescent="0.25">
      <c r="A138" s="6">
        <v>59</v>
      </c>
      <c r="B138" s="32">
        <f t="shared" ca="1" si="65"/>
        <v>46188</v>
      </c>
      <c r="C138" s="20">
        <f t="shared" si="69"/>
        <v>0</v>
      </c>
      <c r="D138" s="20">
        <f t="shared" si="64"/>
        <v>0</v>
      </c>
    </row>
    <row r="139" spans="1:4" hidden="1" x14ac:dyDescent="0.25">
      <c r="A139" s="6">
        <v>60</v>
      </c>
      <c r="B139" s="32">
        <f t="shared" ca="1" si="65"/>
        <v>46218</v>
      </c>
      <c r="C139" s="20">
        <f t="shared" si="69"/>
        <v>0</v>
      </c>
      <c r="D139" s="20">
        <f t="shared" si="64"/>
        <v>0</v>
      </c>
    </row>
    <row r="140" spans="1:4" hidden="1" x14ac:dyDescent="0.25">
      <c r="A140" s="6">
        <v>61</v>
      </c>
      <c r="B140" s="32">
        <f t="shared" ca="1" si="65"/>
        <v>46249</v>
      </c>
      <c r="C140" s="20">
        <f t="shared" ref="C140:C151" si="70">S23</f>
        <v>0</v>
      </c>
      <c r="D140" s="20">
        <f t="shared" si="64"/>
        <v>0</v>
      </c>
    </row>
    <row r="141" spans="1:4" hidden="1" x14ac:dyDescent="0.25">
      <c r="A141" s="6">
        <v>62</v>
      </c>
      <c r="B141" s="32">
        <f t="shared" ca="1" si="65"/>
        <v>46280</v>
      </c>
      <c r="C141" s="20">
        <f t="shared" si="70"/>
        <v>0</v>
      </c>
      <c r="D141" s="20">
        <f t="shared" si="64"/>
        <v>0</v>
      </c>
    </row>
    <row r="142" spans="1:4" hidden="1" x14ac:dyDescent="0.25">
      <c r="A142" s="6">
        <v>63</v>
      </c>
      <c r="B142" s="32">
        <f t="shared" ca="1" si="65"/>
        <v>46310</v>
      </c>
      <c r="C142" s="20">
        <f t="shared" si="70"/>
        <v>0</v>
      </c>
      <c r="D142" s="20">
        <f t="shared" si="64"/>
        <v>0</v>
      </c>
    </row>
    <row r="143" spans="1:4" hidden="1" x14ac:dyDescent="0.25">
      <c r="A143" s="6">
        <v>64</v>
      </c>
      <c r="B143" s="32">
        <f t="shared" ca="1" si="65"/>
        <v>46341</v>
      </c>
      <c r="C143" s="20">
        <f t="shared" si="70"/>
        <v>0</v>
      </c>
      <c r="D143" s="20">
        <f t="shared" si="64"/>
        <v>0</v>
      </c>
    </row>
    <row r="144" spans="1:4" hidden="1" x14ac:dyDescent="0.25">
      <c r="A144" s="6">
        <v>65</v>
      </c>
      <c r="B144" s="32">
        <f t="shared" ca="1" si="65"/>
        <v>46371</v>
      </c>
      <c r="C144" s="20">
        <f t="shared" si="70"/>
        <v>0</v>
      </c>
      <c r="D144" s="20">
        <f t="shared" si="64"/>
        <v>0</v>
      </c>
    </row>
    <row r="145" spans="1:4" hidden="1" x14ac:dyDescent="0.25">
      <c r="A145" s="6">
        <v>66</v>
      </c>
      <c r="B145" s="32">
        <f t="shared" ca="1" si="65"/>
        <v>46402</v>
      </c>
      <c r="C145" s="20">
        <f t="shared" si="70"/>
        <v>0</v>
      </c>
      <c r="D145" s="20">
        <f t="shared" ref="D145:D208" si="71">C145-C146</f>
        <v>0</v>
      </c>
    </row>
    <row r="146" spans="1:4" hidden="1" x14ac:dyDescent="0.25">
      <c r="A146" s="6">
        <v>67</v>
      </c>
      <c r="B146" s="32">
        <f t="shared" ref="B146:B209" ca="1" si="72">EDATE(B145,1)</f>
        <v>46433</v>
      </c>
      <c r="C146" s="20">
        <f t="shared" si="70"/>
        <v>0</v>
      </c>
      <c r="D146" s="20">
        <f t="shared" si="71"/>
        <v>0</v>
      </c>
    </row>
    <row r="147" spans="1:4" hidden="1" x14ac:dyDescent="0.25">
      <c r="A147" s="6">
        <v>68</v>
      </c>
      <c r="B147" s="32">
        <f t="shared" ca="1" si="72"/>
        <v>46461</v>
      </c>
      <c r="C147" s="20">
        <f t="shared" si="70"/>
        <v>0</v>
      </c>
      <c r="D147" s="20">
        <f t="shared" si="71"/>
        <v>0</v>
      </c>
    </row>
    <row r="148" spans="1:4" hidden="1" x14ac:dyDescent="0.25">
      <c r="A148" s="6">
        <v>69</v>
      </c>
      <c r="B148" s="32">
        <f t="shared" ca="1" si="72"/>
        <v>46492</v>
      </c>
      <c r="C148" s="20">
        <f t="shared" si="70"/>
        <v>0</v>
      </c>
      <c r="D148" s="20">
        <f t="shared" si="71"/>
        <v>0</v>
      </c>
    </row>
    <row r="149" spans="1:4" hidden="1" x14ac:dyDescent="0.25">
      <c r="A149" s="6">
        <v>70</v>
      </c>
      <c r="B149" s="32">
        <f t="shared" ca="1" si="72"/>
        <v>46522</v>
      </c>
      <c r="C149" s="20">
        <f t="shared" si="70"/>
        <v>0</v>
      </c>
      <c r="D149" s="20">
        <f t="shared" si="71"/>
        <v>0</v>
      </c>
    </row>
    <row r="150" spans="1:4" hidden="1" x14ac:dyDescent="0.25">
      <c r="A150" s="6">
        <v>71</v>
      </c>
      <c r="B150" s="32">
        <f t="shared" ca="1" si="72"/>
        <v>46553</v>
      </c>
      <c r="C150" s="20">
        <f t="shared" si="70"/>
        <v>0</v>
      </c>
      <c r="D150" s="20">
        <f t="shared" si="71"/>
        <v>0</v>
      </c>
    </row>
    <row r="151" spans="1:4" hidden="1" x14ac:dyDescent="0.25">
      <c r="A151" s="6">
        <v>72</v>
      </c>
      <c r="B151" s="32">
        <f t="shared" ca="1" si="72"/>
        <v>46583</v>
      </c>
      <c r="C151" s="20">
        <f t="shared" si="70"/>
        <v>0</v>
      </c>
      <c r="D151" s="20">
        <f t="shared" si="71"/>
        <v>0</v>
      </c>
    </row>
    <row r="152" spans="1:4" hidden="1" x14ac:dyDescent="0.25">
      <c r="A152" s="6">
        <v>73</v>
      </c>
      <c r="B152" s="32">
        <f t="shared" ca="1" si="72"/>
        <v>46614</v>
      </c>
      <c r="C152" s="20">
        <f t="shared" ref="C152:C163" si="73">V23</f>
        <v>0</v>
      </c>
      <c r="D152" s="20">
        <f t="shared" si="71"/>
        <v>0</v>
      </c>
    </row>
    <row r="153" spans="1:4" hidden="1" x14ac:dyDescent="0.25">
      <c r="A153" s="6">
        <v>74</v>
      </c>
      <c r="B153" s="32">
        <f t="shared" ca="1" si="72"/>
        <v>46645</v>
      </c>
      <c r="C153" s="20">
        <f t="shared" si="73"/>
        <v>0</v>
      </c>
      <c r="D153" s="20">
        <f t="shared" si="71"/>
        <v>0</v>
      </c>
    </row>
    <row r="154" spans="1:4" hidden="1" x14ac:dyDescent="0.25">
      <c r="A154" s="6">
        <v>75</v>
      </c>
      <c r="B154" s="32">
        <f t="shared" ca="1" si="72"/>
        <v>46675</v>
      </c>
      <c r="C154" s="20">
        <f t="shared" si="73"/>
        <v>0</v>
      </c>
      <c r="D154" s="20">
        <f t="shared" si="71"/>
        <v>0</v>
      </c>
    </row>
    <row r="155" spans="1:4" hidden="1" x14ac:dyDescent="0.25">
      <c r="A155" s="6">
        <v>76</v>
      </c>
      <c r="B155" s="32">
        <f t="shared" ca="1" si="72"/>
        <v>46706</v>
      </c>
      <c r="C155" s="20">
        <f t="shared" si="73"/>
        <v>0</v>
      </c>
      <c r="D155" s="20">
        <f t="shared" si="71"/>
        <v>0</v>
      </c>
    </row>
    <row r="156" spans="1:4" hidden="1" x14ac:dyDescent="0.25">
      <c r="A156" s="6">
        <v>77</v>
      </c>
      <c r="B156" s="32">
        <f t="shared" ca="1" si="72"/>
        <v>46736</v>
      </c>
      <c r="C156" s="20">
        <f t="shared" si="73"/>
        <v>0</v>
      </c>
      <c r="D156" s="20">
        <f t="shared" si="71"/>
        <v>0</v>
      </c>
    </row>
    <row r="157" spans="1:4" hidden="1" x14ac:dyDescent="0.25">
      <c r="A157" s="6">
        <v>78</v>
      </c>
      <c r="B157" s="32">
        <f t="shared" ca="1" si="72"/>
        <v>46767</v>
      </c>
      <c r="C157" s="20">
        <f t="shared" si="73"/>
        <v>0</v>
      </c>
      <c r="D157" s="20">
        <f t="shared" si="71"/>
        <v>0</v>
      </c>
    </row>
    <row r="158" spans="1:4" hidden="1" x14ac:dyDescent="0.25">
      <c r="A158" s="6">
        <v>79</v>
      </c>
      <c r="B158" s="32">
        <f t="shared" ca="1" si="72"/>
        <v>46798</v>
      </c>
      <c r="C158" s="20">
        <f t="shared" si="73"/>
        <v>0</v>
      </c>
      <c r="D158" s="20">
        <f t="shared" si="71"/>
        <v>0</v>
      </c>
    </row>
    <row r="159" spans="1:4" hidden="1" x14ac:dyDescent="0.25">
      <c r="A159" s="6">
        <v>80</v>
      </c>
      <c r="B159" s="32">
        <f t="shared" ca="1" si="72"/>
        <v>46827</v>
      </c>
      <c r="C159" s="20">
        <f t="shared" si="73"/>
        <v>0</v>
      </c>
      <c r="D159" s="20">
        <f t="shared" si="71"/>
        <v>0</v>
      </c>
    </row>
    <row r="160" spans="1:4" hidden="1" x14ac:dyDescent="0.25">
      <c r="A160" s="6">
        <v>81</v>
      </c>
      <c r="B160" s="32">
        <f t="shared" ca="1" si="72"/>
        <v>46858</v>
      </c>
      <c r="C160" s="20">
        <f t="shared" si="73"/>
        <v>0</v>
      </c>
      <c r="D160" s="20">
        <f t="shared" si="71"/>
        <v>0</v>
      </c>
    </row>
    <row r="161" spans="1:4" hidden="1" x14ac:dyDescent="0.25">
      <c r="A161" s="6">
        <v>82</v>
      </c>
      <c r="B161" s="32">
        <f t="shared" ca="1" si="72"/>
        <v>46888</v>
      </c>
      <c r="C161" s="20">
        <f t="shared" si="73"/>
        <v>0</v>
      </c>
      <c r="D161" s="20">
        <f t="shared" si="71"/>
        <v>0</v>
      </c>
    </row>
    <row r="162" spans="1:4" hidden="1" x14ac:dyDescent="0.25">
      <c r="A162" s="6">
        <v>83</v>
      </c>
      <c r="B162" s="32">
        <f t="shared" ca="1" si="72"/>
        <v>46919</v>
      </c>
      <c r="C162" s="20">
        <f t="shared" si="73"/>
        <v>0</v>
      </c>
      <c r="D162" s="20">
        <f t="shared" si="71"/>
        <v>0</v>
      </c>
    </row>
    <row r="163" spans="1:4" hidden="1" x14ac:dyDescent="0.25">
      <c r="A163" s="6">
        <v>84</v>
      </c>
      <c r="B163" s="32">
        <f t="shared" ca="1" si="72"/>
        <v>46949</v>
      </c>
      <c r="C163" s="20">
        <f t="shared" si="73"/>
        <v>0</v>
      </c>
      <c r="D163" s="20">
        <f t="shared" si="71"/>
        <v>0</v>
      </c>
    </row>
    <row r="164" spans="1:4" hidden="1" x14ac:dyDescent="0.25">
      <c r="A164" s="6">
        <v>85</v>
      </c>
      <c r="B164" s="32">
        <f t="shared" ca="1" si="72"/>
        <v>46980</v>
      </c>
      <c r="C164" s="20">
        <f t="shared" ref="C164:C175" si="74">D38</f>
        <v>0</v>
      </c>
      <c r="D164" s="20">
        <f t="shared" si="71"/>
        <v>0</v>
      </c>
    </row>
    <row r="165" spans="1:4" hidden="1" x14ac:dyDescent="0.25">
      <c r="A165" s="6">
        <v>86</v>
      </c>
      <c r="B165" s="32">
        <f t="shared" ca="1" si="72"/>
        <v>47011</v>
      </c>
      <c r="C165" s="20">
        <f t="shared" si="74"/>
        <v>0</v>
      </c>
      <c r="D165" s="20">
        <f t="shared" si="71"/>
        <v>0</v>
      </c>
    </row>
    <row r="166" spans="1:4" hidden="1" x14ac:dyDescent="0.25">
      <c r="A166" s="6">
        <v>87</v>
      </c>
      <c r="B166" s="32">
        <f t="shared" ca="1" si="72"/>
        <v>47041</v>
      </c>
      <c r="C166" s="20">
        <f t="shared" si="74"/>
        <v>0</v>
      </c>
      <c r="D166" s="20">
        <f t="shared" si="71"/>
        <v>0</v>
      </c>
    </row>
    <row r="167" spans="1:4" hidden="1" x14ac:dyDescent="0.25">
      <c r="A167" s="6">
        <v>88</v>
      </c>
      <c r="B167" s="32">
        <f t="shared" ca="1" si="72"/>
        <v>47072</v>
      </c>
      <c r="C167" s="20">
        <f t="shared" si="74"/>
        <v>0</v>
      </c>
      <c r="D167" s="20">
        <f t="shared" si="71"/>
        <v>0</v>
      </c>
    </row>
    <row r="168" spans="1:4" hidden="1" x14ac:dyDescent="0.25">
      <c r="A168" s="6">
        <v>89</v>
      </c>
      <c r="B168" s="32">
        <f t="shared" ca="1" si="72"/>
        <v>47102</v>
      </c>
      <c r="C168" s="20">
        <f t="shared" si="74"/>
        <v>0</v>
      </c>
      <c r="D168" s="20">
        <f t="shared" si="71"/>
        <v>0</v>
      </c>
    </row>
    <row r="169" spans="1:4" hidden="1" x14ac:dyDescent="0.25">
      <c r="A169" s="6">
        <v>90</v>
      </c>
      <c r="B169" s="32">
        <f t="shared" ca="1" si="72"/>
        <v>47133</v>
      </c>
      <c r="C169" s="20">
        <f t="shared" si="74"/>
        <v>0</v>
      </c>
      <c r="D169" s="20">
        <f t="shared" si="71"/>
        <v>0</v>
      </c>
    </row>
    <row r="170" spans="1:4" hidden="1" x14ac:dyDescent="0.25">
      <c r="A170" s="6">
        <v>91</v>
      </c>
      <c r="B170" s="32">
        <f t="shared" ca="1" si="72"/>
        <v>47164</v>
      </c>
      <c r="C170" s="20">
        <f t="shared" si="74"/>
        <v>0</v>
      </c>
      <c r="D170" s="20">
        <f t="shared" si="71"/>
        <v>0</v>
      </c>
    </row>
    <row r="171" spans="1:4" hidden="1" x14ac:dyDescent="0.25">
      <c r="A171" s="6">
        <v>92</v>
      </c>
      <c r="B171" s="32">
        <f t="shared" ca="1" si="72"/>
        <v>47192</v>
      </c>
      <c r="C171" s="20">
        <f t="shared" si="74"/>
        <v>0</v>
      </c>
      <c r="D171" s="20">
        <f t="shared" si="71"/>
        <v>0</v>
      </c>
    </row>
    <row r="172" spans="1:4" hidden="1" x14ac:dyDescent="0.25">
      <c r="A172" s="6">
        <v>93</v>
      </c>
      <c r="B172" s="32">
        <f t="shared" ca="1" si="72"/>
        <v>47223</v>
      </c>
      <c r="C172" s="20">
        <f t="shared" si="74"/>
        <v>0</v>
      </c>
      <c r="D172" s="20">
        <f t="shared" si="71"/>
        <v>0</v>
      </c>
    </row>
    <row r="173" spans="1:4" hidden="1" x14ac:dyDescent="0.25">
      <c r="A173" s="6">
        <v>94</v>
      </c>
      <c r="B173" s="32">
        <f t="shared" ca="1" si="72"/>
        <v>47253</v>
      </c>
      <c r="C173" s="20">
        <f t="shared" si="74"/>
        <v>0</v>
      </c>
      <c r="D173" s="20">
        <f t="shared" si="71"/>
        <v>0</v>
      </c>
    </row>
    <row r="174" spans="1:4" hidden="1" x14ac:dyDescent="0.25">
      <c r="A174" s="6">
        <v>95</v>
      </c>
      <c r="B174" s="32">
        <f t="shared" ca="1" si="72"/>
        <v>47284</v>
      </c>
      <c r="C174" s="20">
        <f t="shared" si="74"/>
        <v>0</v>
      </c>
      <c r="D174" s="20">
        <f t="shared" si="71"/>
        <v>0</v>
      </c>
    </row>
    <row r="175" spans="1:4" hidden="1" x14ac:dyDescent="0.25">
      <c r="A175" s="6">
        <v>96</v>
      </c>
      <c r="B175" s="32">
        <f t="shared" ca="1" si="72"/>
        <v>47314</v>
      </c>
      <c r="C175" s="20">
        <f t="shared" si="74"/>
        <v>0</v>
      </c>
      <c r="D175" s="20">
        <f t="shared" si="71"/>
        <v>0</v>
      </c>
    </row>
    <row r="176" spans="1:4" hidden="1" x14ac:dyDescent="0.25">
      <c r="A176" s="6">
        <v>97</v>
      </c>
      <c r="B176" s="32">
        <f t="shared" ca="1" si="72"/>
        <v>47345</v>
      </c>
      <c r="C176" s="20">
        <f t="shared" ref="C176:C187" si="75">G38</f>
        <v>0</v>
      </c>
      <c r="D176" s="20">
        <f t="shared" si="71"/>
        <v>0</v>
      </c>
    </row>
    <row r="177" spans="1:4" hidden="1" x14ac:dyDescent="0.25">
      <c r="A177" s="6">
        <v>98</v>
      </c>
      <c r="B177" s="32">
        <f t="shared" ca="1" si="72"/>
        <v>47376</v>
      </c>
      <c r="C177" s="20">
        <f t="shared" si="75"/>
        <v>0</v>
      </c>
      <c r="D177" s="20">
        <f t="shared" si="71"/>
        <v>0</v>
      </c>
    </row>
    <row r="178" spans="1:4" hidden="1" x14ac:dyDescent="0.25">
      <c r="A178" s="6">
        <v>99</v>
      </c>
      <c r="B178" s="32">
        <f t="shared" ca="1" si="72"/>
        <v>47406</v>
      </c>
      <c r="C178" s="20">
        <f t="shared" si="75"/>
        <v>0</v>
      </c>
      <c r="D178" s="20">
        <f t="shared" si="71"/>
        <v>0</v>
      </c>
    </row>
    <row r="179" spans="1:4" hidden="1" x14ac:dyDescent="0.25">
      <c r="A179" s="6">
        <v>100</v>
      </c>
      <c r="B179" s="32">
        <f t="shared" ca="1" si="72"/>
        <v>47437</v>
      </c>
      <c r="C179" s="20">
        <f t="shared" si="75"/>
        <v>0</v>
      </c>
      <c r="D179" s="20">
        <f t="shared" si="71"/>
        <v>0</v>
      </c>
    </row>
    <row r="180" spans="1:4" hidden="1" x14ac:dyDescent="0.25">
      <c r="A180" s="6">
        <v>101</v>
      </c>
      <c r="B180" s="32">
        <f t="shared" ca="1" si="72"/>
        <v>47467</v>
      </c>
      <c r="C180" s="20">
        <f t="shared" si="75"/>
        <v>0</v>
      </c>
      <c r="D180" s="20">
        <f t="shared" si="71"/>
        <v>0</v>
      </c>
    </row>
    <row r="181" spans="1:4" hidden="1" x14ac:dyDescent="0.25">
      <c r="A181" s="6">
        <v>102</v>
      </c>
      <c r="B181" s="32">
        <f t="shared" ca="1" si="72"/>
        <v>47498</v>
      </c>
      <c r="C181" s="20">
        <f t="shared" si="75"/>
        <v>0</v>
      </c>
      <c r="D181" s="20">
        <f t="shared" si="71"/>
        <v>0</v>
      </c>
    </row>
    <row r="182" spans="1:4" hidden="1" x14ac:dyDescent="0.25">
      <c r="A182" s="6">
        <v>103</v>
      </c>
      <c r="B182" s="32">
        <f t="shared" ca="1" si="72"/>
        <v>47529</v>
      </c>
      <c r="C182" s="20">
        <f t="shared" si="75"/>
        <v>0</v>
      </c>
      <c r="D182" s="20">
        <f t="shared" si="71"/>
        <v>0</v>
      </c>
    </row>
    <row r="183" spans="1:4" hidden="1" x14ac:dyDescent="0.25">
      <c r="A183" s="6">
        <v>104</v>
      </c>
      <c r="B183" s="32">
        <f t="shared" ca="1" si="72"/>
        <v>47557</v>
      </c>
      <c r="C183" s="20">
        <f t="shared" si="75"/>
        <v>0</v>
      </c>
      <c r="D183" s="20">
        <f t="shared" si="71"/>
        <v>0</v>
      </c>
    </row>
    <row r="184" spans="1:4" hidden="1" x14ac:dyDescent="0.25">
      <c r="A184" s="6">
        <v>105</v>
      </c>
      <c r="B184" s="32">
        <f t="shared" ca="1" si="72"/>
        <v>47588</v>
      </c>
      <c r="C184" s="20">
        <f t="shared" si="75"/>
        <v>0</v>
      </c>
      <c r="D184" s="20">
        <f t="shared" si="71"/>
        <v>0</v>
      </c>
    </row>
    <row r="185" spans="1:4" hidden="1" x14ac:dyDescent="0.25">
      <c r="A185" s="6">
        <v>106</v>
      </c>
      <c r="B185" s="32">
        <f t="shared" ca="1" si="72"/>
        <v>47618</v>
      </c>
      <c r="C185" s="20">
        <f t="shared" si="75"/>
        <v>0</v>
      </c>
      <c r="D185" s="20">
        <f t="shared" si="71"/>
        <v>0</v>
      </c>
    </row>
    <row r="186" spans="1:4" hidden="1" x14ac:dyDescent="0.25">
      <c r="A186" s="6">
        <v>107</v>
      </c>
      <c r="B186" s="32">
        <f t="shared" ca="1" si="72"/>
        <v>47649</v>
      </c>
      <c r="C186" s="20">
        <f t="shared" si="75"/>
        <v>0</v>
      </c>
      <c r="D186" s="20">
        <f t="shared" si="71"/>
        <v>0</v>
      </c>
    </row>
    <row r="187" spans="1:4" hidden="1" x14ac:dyDescent="0.25">
      <c r="A187" s="6">
        <v>108</v>
      </c>
      <c r="B187" s="32">
        <f t="shared" ca="1" si="72"/>
        <v>47679</v>
      </c>
      <c r="C187" s="20">
        <f t="shared" si="75"/>
        <v>0</v>
      </c>
      <c r="D187" s="20">
        <f t="shared" si="71"/>
        <v>0</v>
      </c>
    </row>
    <row r="188" spans="1:4" hidden="1" x14ac:dyDescent="0.25">
      <c r="A188" s="6">
        <v>109</v>
      </c>
      <c r="B188" s="32">
        <f t="shared" ca="1" si="72"/>
        <v>47710</v>
      </c>
      <c r="C188" s="20">
        <f t="shared" ref="C188:C199" si="76">J38</f>
        <v>0</v>
      </c>
      <c r="D188" s="20">
        <f t="shared" si="71"/>
        <v>0</v>
      </c>
    </row>
    <row r="189" spans="1:4" hidden="1" x14ac:dyDescent="0.25">
      <c r="A189" s="6">
        <v>110</v>
      </c>
      <c r="B189" s="32">
        <f t="shared" ca="1" si="72"/>
        <v>47741</v>
      </c>
      <c r="C189" s="20">
        <f t="shared" si="76"/>
        <v>0</v>
      </c>
      <c r="D189" s="20">
        <f t="shared" si="71"/>
        <v>0</v>
      </c>
    </row>
    <row r="190" spans="1:4" hidden="1" x14ac:dyDescent="0.25">
      <c r="A190" s="6">
        <v>111</v>
      </c>
      <c r="B190" s="32">
        <f t="shared" ca="1" si="72"/>
        <v>47771</v>
      </c>
      <c r="C190" s="20">
        <f t="shared" si="76"/>
        <v>0</v>
      </c>
      <c r="D190" s="20">
        <f t="shared" si="71"/>
        <v>0</v>
      </c>
    </row>
    <row r="191" spans="1:4" hidden="1" x14ac:dyDescent="0.25">
      <c r="A191" s="6">
        <v>112</v>
      </c>
      <c r="B191" s="32">
        <f t="shared" ca="1" si="72"/>
        <v>47802</v>
      </c>
      <c r="C191" s="20">
        <f t="shared" si="76"/>
        <v>0</v>
      </c>
      <c r="D191" s="20">
        <f t="shared" si="71"/>
        <v>0</v>
      </c>
    </row>
    <row r="192" spans="1:4" hidden="1" x14ac:dyDescent="0.25">
      <c r="A192" s="6">
        <v>113</v>
      </c>
      <c r="B192" s="32">
        <f t="shared" ca="1" si="72"/>
        <v>47832</v>
      </c>
      <c r="C192" s="20">
        <f t="shared" si="76"/>
        <v>0</v>
      </c>
      <c r="D192" s="20">
        <f t="shared" si="71"/>
        <v>0</v>
      </c>
    </row>
    <row r="193" spans="1:4" hidden="1" x14ac:dyDescent="0.25">
      <c r="A193" s="6">
        <v>114</v>
      </c>
      <c r="B193" s="32">
        <f t="shared" ca="1" si="72"/>
        <v>47863</v>
      </c>
      <c r="C193" s="20">
        <f t="shared" si="76"/>
        <v>0</v>
      </c>
      <c r="D193" s="20">
        <f t="shared" si="71"/>
        <v>0</v>
      </c>
    </row>
    <row r="194" spans="1:4" hidden="1" x14ac:dyDescent="0.25">
      <c r="A194" s="6">
        <v>115</v>
      </c>
      <c r="B194" s="32">
        <f t="shared" ca="1" si="72"/>
        <v>47894</v>
      </c>
      <c r="C194" s="20">
        <f t="shared" si="76"/>
        <v>0</v>
      </c>
      <c r="D194" s="20">
        <f t="shared" si="71"/>
        <v>0</v>
      </c>
    </row>
    <row r="195" spans="1:4" hidden="1" x14ac:dyDescent="0.25">
      <c r="A195" s="6">
        <v>116</v>
      </c>
      <c r="B195" s="32">
        <f t="shared" ca="1" si="72"/>
        <v>47922</v>
      </c>
      <c r="C195" s="20">
        <f t="shared" si="76"/>
        <v>0</v>
      </c>
      <c r="D195" s="20">
        <f t="shared" si="71"/>
        <v>0</v>
      </c>
    </row>
    <row r="196" spans="1:4" hidden="1" x14ac:dyDescent="0.25">
      <c r="A196" s="6">
        <v>117</v>
      </c>
      <c r="B196" s="32">
        <f t="shared" ca="1" si="72"/>
        <v>47953</v>
      </c>
      <c r="C196" s="20">
        <f t="shared" si="76"/>
        <v>0</v>
      </c>
      <c r="D196" s="20">
        <f t="shared" si="71"/>
        <v>0</v>
      </c>
    </row>
    <row r="197" spans="1:4" hidden="1" x14ac:dyDescent="0.25">
      <c r="A197" s="6">
        <v>118</v>
      </c>
      <c r="B197" s="32">
        <f t="shared" ca="1" si="72"/>
        <v>47983</v>
      </c>
      <c r="C197" s="20">
        <f t="shared" si="76"/>
        <v>0</v>
      </c>
      <c r="D197" s="20">
        <f t="shared" si="71"/>
        <v>0</v>
      </c>
    </row>
    <row r="198" spans="1:4" hidden="1" x14ac:dyDescent="0.25">
      <c r="A198" s="6">
        <v>119</v>
      </c>
      <c r="B198" s="32">
        <f t="shared" ca="1" si="72"/>
        <v>48014</v>
      </c>
      <c r="C198" s="20">
        <f t="shared" si="76"/>
        <v>0</v>
      </c>
      <c r="D198" s="20">
        <f t="shared" si="71"/>
        <v>0</v>
      </c>
    </row>
    <row r="199" spans="1:4" hidden="1" x14ac:dyDescent="0.25">
      <c r="A199" s="6">
        <v>120</v>
      </c>
      <c r="B199" s="32">
        <f t="shared" ca="1" si="72"/>
        <v>48044</v>
      </c>
      <c r="C199" s="20">
        <f t="shared" si="76"/>
        <v>0</v>
      </c>
      <c r="D199" s="20">
        <f t="shared" si="71"/>
        <v>0</v>
      </c>
    </row>
    <row r="200" spans="1:4" hidden="1" x14ac:dyDescent="0.25">
      <c r="A200" s="6">
        <v>121</v>
      </c>
      <c r="B200" s="32">
        <f t="shared" ca="1" si="72"/>
        <v>48075</v>
      </c>
      <c r="C200" s="24">
        <f t="shared" ref="C200:C211" si="77">M38</f>
        <v>0</v>
      </c>
      <c r="D200" s="20">
        <f t="shared" si="71"/>
        <v>0</v>
      </c>
    </row>
    <row r="201" spans="1:4" hidden="1" x14ac:dyDescent="0.25">
      <c r="A201" s="6">
        <v>122</v>
      </c>
      <c r="B201" s="32">
        <f t="shared" ca="1" si="72"/>
        <v>48106</v>
      </c>
      <c r="C201" s="24">
        <f t="shared" si="77"/>
        <v>0</v>
      </c>
      <c r="D201" s="20">
        <f t="shared" si="71"/>
        <v>0</v>
      </c>
    </row>
    <row r="202" spans="1:4" hidden="1" x14ac:dyDescent="0.25">
      <c r="A202" s="6">
        <v>123</v>
      </c>
      <c r="B202" s="32">
        <f t="shared" ca="1" si="72"/>
        <v>48136</v>
      </c>
      <c r="C202" s="24">
        <f t="shared" si="77"/>
        <v>0</v>
      </c>
      <c r="D202" s="20">
        <f t="shared" si="71"/>
        <v>0</v>
      </c>
    </row>
    <row r="203" spans="1:4" hidden="1" x14ac:dyDescent="0.25">
      <c r="A203" s="6">
        <v>124</v>
      </c>
      <c r="B203" s="32">
        <f t="shared" ca="1" si="72"/>
        <v>48167</v>
      </c>
      <c r="C203" s="24">
        <f t="shared" si="77"/>
        <v>0</v>
      </c>
      <c r="D203" s="20">
        <f t="shared" si="71"/>
        <v>0</v>
      </c>
    </row>
    <row r="204" spans="1:4" hidden="1" x14ac:dyDescent="0.25">
      <c r="A204" s="6">
        <v>125</v>
      </c>
      <c r="B204" s="32">
        <f t="shared" ca="1" si="72"/>
        <v>48197</v>
      </c>
      <c r="C204" s="24">
        <f t="shared" si="77"/>
        <v>0</v>
      </c>
      <c r="D204" s="20">
        <f t="shared" si="71"/>
        <v>0</v>
      </c>
    </row>
    <row r="205" spans="1:4" hidden="1" x14ac:dyDescent="0.25">
      <c r="A205" s="6">
        <v>126</v>
      </c>
      <c r="B205" s="32">
        <f t="shared" ca="1" si="72"/>
        <v>48228</v>
      </c>
      <c r="C205" s="24">
        <f t="shared" si="77"/>
        <v>0</v>
      </c>
      <c r="D205" s="20">
        <f t="shared" si="71"/>
        <v>0</v>
      </c>
    </row>
    <row r="206" spans="1:4" hidden="1" x14ac:dyDescent="0.25">
      <c r="A206" s="6">
        <v>127</v>
      </c>
      <c r="B206" s="32">
        <f t="shared" ca="1" si="72"/>
        <v>48259</v>
      </c>
      <c r="C206" s="24">
        <f t="shared" si="77"/>
        <v>0</v>
      </c>
      <c r="D206" s="20">
        <f t="shared" si="71"/>
        <v>0</v>
      </c>
    </row>
    <row r="207" spans="1:4" hidden="1" x14ac:dyDescent="0.25">
      <c r="A207" s="6">
        <v>128</v>
      </c>
      <c r="B207" s="32">
        <f t="shared" ca="1" si="72"/>
        <v>48288</v>
      </c>
      <c r="C207" s="24">
        <f t="shared" si="77"/>
        <v>0</v>
      </c>
      <c r="D207" s="20">
        <f t="shared" si="71"/>
        <v>0</v>
      </c>
    </row>
    <row r="208" spans="1:4" hidden="1" x14ac:dyDescent="0.25">
      <c r="A208" s="6">
        <v>129</v>
      </c>
      <c r="B208" s="32">
        <f t="shared" ca="1" si="72"/>
        <v>48319</v>
      </c>
      <c r="C208" s="24">
        <f t="shared" si="77"/>
        <v>0</v>
      </c>
      <c r="D208" s="20">
        <f t="shared" si="71"/>
        <v>0</v>
      </c>
    </row>
    <row r="209" spans="1:4" hidden="1" x14ac:dyDescent="0.25">
      <c r="A209" s="6">
        <v>130</v>
      </c>
      <c r="B209" s="32">
        <f t="shared" ca="1" si="72"/>
        <v>48349</v>
      </c>
      <c r="C209" s="24">
        <f t="shared" si="77"/>
        <v>0</v>
      </c>
      <c r="D209" s="20">
        <f t="shared" ref="D209:D272" si="78">C209-C210</f>
        <v>0</v>
      </c>
    </row>
    <row r="210" spans="1:4" hidden="1" x14ac:dyDescent="0.25">
      <c r="A210" s="6">
        <v>131</v>
      </c>
      <c r="B210" s="32">
        <f t="shared" ref="B210:B273" ca="1" si="79">EDATE(B209,1)</f>
        <v>48380</v>
      </c>
      <c r="C210" s="24">
        <f t="shared" si="77"/>
        <v>0</v>
      </c>
      <c r="D210" s="20">
        <f t="shared" si="78"/>
        <v>0</v>
      </c>
    </row>
    <row r="211" spans="1:4" hidden="1" x14ac:dyDescent="0.25">
      <c r="A211" s="6">
        <v>132</v>
      </c>
      <c r="B211" s="32">
        <f t="shared" ca="1" si="79"/>
        <v>48410</v>
      </c>
      <c r="C211" s="24">
        <f t="shared" si="77"/>
        <v>0</v>
      </c>
      <c r="D211" s="20">
        <f t="shared" si="78"/>
        <v>0</v>
      </c>
    </row>
    <row r="212" spans="1:4" hidden="1" x14ac:dyDescent="0.25">
      <c r="A212" s="6">
        <v>133</v>
      </c>
      <c r="B212" s="32">
        <f t="shared" ca="1" si="79"/>
        <v>48441</v>
      </c>
      <c r="C212" s="24">
        <f t="shared" ref="C212:C223" si="80">P38</f>
        <v>0</v>
      </c>
      <c r="D212" s="20">
        <f t="shared" si="78"/>
        <v>0</v>
      </c>
    </row>
    <row r="213" spans="1:4" hidden="1" x14ac:dyDescent="0.25">
      <c r="A213" s="6">
        <v>134</v>
      </c>
      <c r="B213" s="32">
        <f t="shared" ca="1" si="79"/>
        <v>48472</v>
      </c>
      <c r="C213" s="24">
        <f t="shared" si="80"/>
        <v>0</v>
      </c>
      <c r="D213" s="20">
        <f t="shared" si="78"/>
        <v>0</v>
      </c>
    </row>
    <row r="214" spans="1:4" hidden="1" x14ac:dyDescent="0.25">
      <c r="A214" s="6">
        <v>135</v>
      </c>
      <c r="B214" s="32">
        <f t="shared" ca="1" si="79"/>
        <v>48502</v>
      </c>
      <c r="C214" s="24">
        <f t="shared" si="80"/>
        <v>0</v>
      </c>
      <c r="D214" s="20">
        <f t="shared" si="78"/>
        <v>0</v>
      </c>
    </row>
    <row r="215" spans="1:4" hidden="1" x14ac:dyDescent="0.25">
      <c r="A215" s="6">
        <v>136</v>
      </c>
      <c r="B215" s="32">
        <f t="shared" ca="1" si="79"/>
        <v>48533</v>
      </c>
      <c r="C215" s="24">
        <f t="shared" si="80"/>
        <v>0</v>
      </c>
      <c r="D215" s="20">
        <f t="shared" si="78"/>
        <v>0</v>
      </c>
    </row>
    <row r="216" spans="1:4" hidden="1" x14ac:dyDescent="0.25">
      <c r="A216" s="6">
        <v>137</v>
      </c>
      <c r="B216" s="32">
        <f t="shared" ca="1" si="79"/>
        <v>48563</v>
      </c>
      <c r="C216" s="24">
        <f t="shared" si="80"/>
        <v>0</v>
      </c>
      <c r="D216" s="20">
        <f t="shared" si="78"/>
        <v>0</v>
      </c>
    </row>
    <row r="217" spans="1:4" hidden="1" x14ac:dyDescent="0.25">
      <c r="A217" s="6">
        <v>138</v>
      </c>
      <c r="B217" s="32">
        <f t="shared" ca="1" si="79"/>
        <v>48594</v>
      </c>
      <c r="C217" s="24">
        <f t="shared" si="80"/>
        <v>0</v>
      </c>
      <c r="D217" s="20">
        <f t="shared" si="78"/>
        <v>0</v>
      </c>
    </row>
    <row r="218" spans="1:4" hidden="1" x14ac:dyDescent="0.25">
      <c r="A218" s="6">
        <v>139</v>
      </c>
      <c r="B218" s="32">
        <f t="shared" ca="1" si="79"/>
        <v>48625</v>
      </c>
      <c r="C218" s="24">
        <f t="shared" si="80"/>
        <v>0</v>
      </c>
      <c r="D218" s="20">
        <f t="shared" si="78"/>
        <v>0</v>
      </c>
    </row>
    <row r="219" spans="1:4" hidden="1" x14ac:dyDescent="0.25">
      <c r="A219" s="6">
        <v>140</v>
      </c>
      <c r="B219" s="32">
        <f t="shared" ca="1" si="79"/>
        <v>48653</v>
      </c>
      <c r="C219" s="24">
        <f t="shared" si="80"/>
        <v>0</v>
      </c>
      <c r="D219" s="20">
        <f t="shared" si="78"/>
        <v>0</v>
      </c>
    </row>
    <row r="220" spans="1:4" hidden="1" x14ac:dyDescent="0.25">
      <c r="A220" s="6">
        <v>141</v>
      </c>
      <c r="B220" s="32">
        <f t="shared" ca="1" si="79"/>
        <v>48684</v>
      </c>
      <c r="C220" s="24">
        <f t="shared" si="80"/>
        <v>0</v>
      </c>
      <c r="D220" s="20">
        <f t="shared" si="78"/>
        <v>0</v>
      </c>
    </row>
    <row r="221" spans="1:4" hidden="1" x14ac:dyDescent="0.25">
      <c r="A221" s="6">
        <v>142</v>
      </c>
      <c r="B221" s="32">
        <f t="shared" ca="1" si="79"/>
        <v>48714</v>
      </c>
      <c r="C221" s="24">
        <f t="shared" si="80"/>
        <v>0</v>
      </c>
      <c r="D221" s="20">
        <f t="shared" si="78"/>
        <v>0</v>
      </c>
    </row>
    <row r="222" spans="1:4" hidden="1" x14ac:dyDescent="0.25">
      <c r="A222" s="6">
        <v>143</v>
      </c>
      <c r="B222" s="32">
        <f t="shared" ca="1" si="79"/>
        <v>48745</v>
      </c>
      <c r="C222" s="24">
        <f t="shared" si="80"/>
        <v>0</v>
      </c>
      <c r="D222" s="20">
        <f t="shared" si="78"/>
        <v>0</v>
      </c>
    </row>
    <row r="223" spans="1:4" hidden="1" x14ac:dyDescent="0.25">
      <c r="A223" s="6">
        <v>144</v>
      </c>
      <c r="B223" s="32">
        <f t="shared" ca="1" si="79"/>
        <v>48775</v>
      </c>
      <c r="C223" s="24">
        <f t="shared" si="80"/>
        <v>0</v>
      </c>
      <c r="D223" s="20">
        <f t="shared" si="78"/>
        <v>0</v>
      </c>
    </row>
    <row r="224" spans="1:4" hidden="1" x14ac:dyDescent="0.25">
      <c r="A224" s="6">
        <v>145</v>
      </c>
      <c r="B224" s="32">
        <f t="shared" ca="1" si="79"/>
        <v>48806</v>
      </c>
      <c r="C224" s="24">
        <f t="shared" ref="C224:C235" si="81">S38</f>
        <v>0</v>
      </c>
      <c r="D224" s="20">
        <f t="shared" si="78"/>
        <v>0</v>
      </c>
    </row>
    <row r="225" spans="1:4" hidden="1" x14ac:dyDescent="0.25">
      <c r="A225" s="6">
        <v>146</v>
      </c>
      <c r="B225" s="32">
        <f t="shared" ca="1" si="79"/>
        <v>48837</v>
      </c>
      <c r="C225" s="24">
        <f t="shared" si="81"/>
        <v>0</v>
      </c>
      <c r="D225" s="20">
        <f t="shared" si="78"/>
        <v>0</v>
      </c>
    </row>
    <row r="226" spans="1:4" hidden="1" x14ac:dyDescent="0.25">
      <c r="A226" s="6">
        <v>147</v>
      </c>
      <c r="B226" s="32">
        <f t="shared" ca="1" si="79"/>
        <v>48867</v>
      </c>
      <c r="C226" s="24">
        <f t="shared" si="81"/>
        <v>0</v>
      </c>
      <c r="D226" s="20">
        <f t="shared" si="78"/>
        <v>0</v>
      </c>
    </row>
    <row r="227" spans="1:4" hidden="1" x14ac:dyDescent="0.25">
      <c r="A227" s="6">
        <v>148</v>
      </c>
      <c r="B227" s="32">
        <f t="shared" ca="1" si="79"/>
        <v>48898</v>
      </c>
      <c r="C227" s="24">
        <f t="shared" si="81"/>
        <v>0</v>
      </c>
      <c r="D227" s="20">
        <f t="shared" si="78"/>
        <v>0</v>
      </c>
    </row>
    <row r="228" spans="1:4" hidden="1" x14ac:dyDescent="0.25">
      <c r="A228" s="6">
        <v>149</v>
      </c>
      <c r="B228" s="32">
        <f t="shared" ca="1" si="79"/>
        <v>48928</v>
      </c>
      <c r="C228" s="24">
        <f t="shared" si="81"/>
        <v>0</v>
      </c>
      <c r="D228" s="20">
        <f t="shared" si="78"/>
        <v>0</v>
      </c>
    </row>
    <row r="229" spans="1:4" hidden="1" x14ac:dyDescent="0.25">
      <c r="A229" s="6">
        <v>150</v>
      </c>
      <c r="B229" s="32">
        <f t="shared" ca="1" si="79"/>
        <v>48959</v>
      </c>
      <c r="C229" s="24">
        <f t="shared" si="81"/>
        <v>0</v>
      </c>
      <c r="D229" s="20">
        <f t="shared" si="78"/>
        <v>0</v>
      </c>
    </row>
    <row r="230" spans="1:4" hidden="1" x14ac:dyDescent="0.25">
      <c r="A230" s="6">
        <v>151</v>
      </c>
      <c r="B230" s="32">
        <f t="shared" ca="1" si="79"/>
        <v>48990</v>
      </c>
      <c r="C230" s="24">
        <f t="shared" si="81"/>
        <v>0</v>
      </c>
      <c r="D230" s="20">
        <f t="shared" si="78"/>
        <v>0</v>
      </c>
    </row>
    <row r="231" spans="1:4" hidden="1" x14ac:dyDescent="0.25">
      <c r="A231" s="6">
        <v>152</v>
      </c>
      <c r="B231" s="32">
        <f t="shared" ca="1" si="79"/>
        <v>49018</v>
      </c>
      <c r="C231" s="24">
        <f t="shared" si="81"/>
        <v>0</v>
      </c>
      <c r="D231" s="20">
        <f t="shared" si="78"/>
        <v>0</v>
      </c>
    </row>
    <row r="232" spans="1:4" hidden="1" x14ac:dyDescent="0.25">
      <c r="A232" s="6">
        <v>153</v>
      </c>
      <c r="B232" s="32">
        <f t="shared" ca="1" si="79"/>
        <v>49049</v>
      </c>
      <c r="C232" s="24">
        <f t="shared" si="81"/>
        <v>0</v>
      </c>
      <c r="D232" s="20">
        <f t="shared" si="78"/>
        <v>0</v>
      </c>
    </row>
    <row r="233" spans="1:4" hidden="1" x14ac:dyDescent="0.25">
      <c r="A233" s="6">
        <v>154</v>
      </c>
      <c r="B233" s="32">
        <f t="shared" ca="1" si="79"/>
        <v>49079</v>
      </c>
      <c r="C233" s="24">
        <f t="shared" si="81"/>
        <v>0</v>
      </c>
      <c r="D233" s="20">
        <f t="shared" si="78"/>
        <v>0</v>
      </c>
    </row>
    <row r="234" spans="1:4" hidden="1" x14ac:dyDescent="0.25">
      <c r="A234" s="6">
        <v>155</v>
      </c>
      <c r="B234" s="32">
        <f t="shared" ca="1" si="79"/>
        <v>49110</v>
      </c>
      <c r="C234" s="24">
        <f t="shared" si="81"/>
        <v>0</v>
      </c>
      <c r="D234" s="20">
        <f t="shared" si="78"/>
        <v>0</v>
      </c>
    </row>
    <row r="235" spans="1:4" hidden="1" x14ac:dyDescent="0.25">
      <c r="A235" s="6">
        <v>156</v>
      </c>
      <c r="B235" s="32">
        <f t="shared" ca="1" si="79"/>
        <v>49140</v>
      </c>
      <c r="C235" s="24">
        <f t="shared" si="81"/>
        <v>0</v>
      </c>
      <c r="D235" s="20">
        <f t="shared" si="78"/>
        <v>0</v>
      </c>
    </row>
    <row r="236" spans="1:4" hidden="1" x14ac:dyDescent="0.25">
      <c r="A236" s="6">
        <v>157</v>
      </c>
      <c r="B236" s="32">
        <f t="shared" ca="1" si="79"/>
        <v>49171</v>
      </c>
      <c r="C236" s="24">
        <f t="shared" ref="C236:C247" si="82">V38</f>
        <v>0</v>
      </c>
      <c r="D236" s="20">
        <f t="shared" si="78"/>
        <v>0</v>
      </c>
    </row>
    <row r="237" spans="1:4" hidden="1" x14ac:dyDescent="0.25">
      <c r="A237" s="6">
        <v>158</v>
      </c>
      <c r="B237" s="32">
        <f t="shared" ca="1" si="79"/>
        <v>49202</v>
      </c>
      <c r="C237" s="24">
        <f t="shared" si="82"/>
        <v>0</v>
      </c>
      <c r="D237" s="20">
        <f t="shared" si="78"/>
        <v>0</v>
      </c>
    </row>
    <row r="238" spans="1:4" hidden="1" x14ac:dyDescent="0.25">
      <c r="A238" s="6">
        <v>159</v>
      </c>
      <c r="B238" s="32">
        <f t="shared" ca="1" si="79"/>
        <v>49232</v>
      </c>
      <c r="C238" s="24">
        <f t="shared" si="82"/>
        <v>0</v>
      </c>
      <c r="D238" s="20">
        <f t="shared" si="78"/>
        <v>0</v>
      </c>
    </row>
    <row r="239" spans="1:4" hidden="1" x14ac:dyDescent="0.25">
      <c r="A239" s="6">
        <v>160</v>
      </c>
      <c r="B239" s="32">
        <f t="shared" ca="1" si="79"/>
        <v>49263</v>
      </c>
      <c r="C239" s="24">
        <f t="shared" si="82"/>
        <v>0</v>
      </c>
      <c r="D239" s="20">
        <f t="shared" si="78"/>
        <v>0</v>
      </c>
    </row>
    <row r="240" spans="1:4" hidden="1" x14ac:dyDescent="0.25">
      <c r="A240" s="6">
        <v>161</v>
      </c>
      <c r="B240" s="32">
        <f t="shared" ca="1" si="79"/>
        <v>49293</v>
      </c>
      <c r="C240" s="24">
        <f t="shared" si="82"/>
        <v>0</v>
      </c>
      <c r="D240" s="20">
        <f t="shared" si="78"/>
        <v>0</v>
      </c>
    </row>
    <row r="241" spans="1:4" hidden="1" x14ac:dyDescent="0.25">
      <c r="A241" s="6">
        <v>162</v>
      </c>
      <c r="B241" s="32">
        <f t="shared" ca="1" si="79"/>
        <v>49324</v>
      </c>
      <c r="C241" s="24">
        <f t="shared" si="82"/>
        <v>0</v>
      </c>
      <c r="D241" s="20">
        <f t="shared" si="78"/>
        <v>0</v>
      </c>
    </row>
    <row r="242" spans="1:4" hidden="1" x14ac:dyDescent="0.25">
      <c r="A242" s="6">
        <v>163</v>
      </c>
      <c r="B242" s="32">
        <f t="shared" ca="1" si="79"/>
        <v>49355</v>
      </c>
      <c r="C242" s="24">
        <f t="shared" si="82"/>
        <v>0</v>
      </c>
      <c r="D242" s="20">
        <f t="shared" si="78"/>
        <v>0</v>
      </c>
    </row>
    <row r="243" spans="1:4" hidden="1" x14ac:dyDescent="0.25">
      <c r="A243" s="6">
        <v>164</v>
      </c>
      <c r="B243" s="32">
        <f t="shared" ca="1" si="79"/>
        <v>49383</v>
      </c>
      <c r="C243" s="24">
        <f t="shared" si="82"/>
        <v>0</v>
      </c>
      <c r="D243" s="20">
        <f t="shared" si="78"/>
        <v>0</v>
      </c>
    </row>
    <row r="244" spans="1:4" hidden="1" x14ac:dyDescent="0.25">
      <c r="A244" s="6">
        <v>165</v>
      </c>
      <c r="B244" s="32">
        <f t="shared" ca="1" si="79"/>
        <v>49414</v>
      </c>
      <c r="C244" s="24">
        <f t="shared" si="82"/>
        <v>0</v>
      </c>
      <c r="D244" s="20">
        <f t="shared" si="78"/>
        <v>0</v>
      </c>
    </row>
    <row r="245" spans="1:4" hidden="1" x14ac:dyDescent="0.25">
      <c r="A245" s="6">
        <v>166</v>
      </c>
      <c r="B245" s="32">
        <f t="shared" ca="1" si="79"/>
        <v>49444</v>
      </c>
      <c r="C245" s="24">
        <f t="shared" si="82"/>
        <v>0</v>
      </c>
      <c r="D245" s="20">
        <f t="shared" si="78"/>
        <v>0</v>
      </c>
    </row>
    <row r="246" spans="1:4" hidden="1" x14ac:dyDescent="0.25">
      <c r="A246" s="6">
        <v>167</v>
      </c>
      <c r="B246" s="32">
        <f t="shared" ca="1" si="79"/>
        <v>49475</v>
      </c>
      <c r="C246" s="24">
        <f t="shared" si="82"/>
        <v>0</v>
      </c>
      <c r="D246" s="20">
        <f t="shared" si="78"/>
        <v>0</v>
      </c>
    </row>
    <row r="247" spans="1:4" hidden="1" x14ac:dyDescent="0.25">
      <c r="A247" s="6">
        <v>168</v>
      </c>
      <c r="B247" s="32">
        <f t="shared" ca="1" si="79"/>
        <v>49505</v>
      </c>
      <c r="C247" s="24">
        <f t="shared" si="82"/>
        <v>0</v>
      </c>
      <c r="D247" s="20">
        <f t="shared" si="78"/>
        <v>0</v>
      </c>
    </row>
    <row r="248" spans="1:4" hidden="1" x14ac:dyDescent="0.25">
      <c r="A248" s="6">
        <v>169</v>
      </c>
      <c r="B248" s="32">
        <f t="shared" ca="1" si="79"/>
        <v>49536</v>
      </c>
      <c r="C248" s="24">
        <f t="shared" ref="C248:C259" si="83">D53</f>
        <v>0</v>
      </c>
      <c r="D248" s="20">
        <f t="shared" si="78"/>
        <v>0</v>
      </c>
    </row>
    <row r="249" spans="1:4" hidden="1" x14ac:dyDescent="0.25">
      <c r="A249" s="6">
        <v>170</v>
      </c>
      <c r="B249" s="32">
        <f t="shared" ca="1" si="79"/>
        <v>49567</v>
      </c>
      <c r="C249" s="24">
        <f t="shared" si="83"/>
        <v>0</v>
      </c>
      <c r="D249" s="20">
        <f t="shared" si="78"/>
        <v>0</v>
      </c>
    </row>
    <row r="250" spans="1:4" hidden="1" x14ac:dyDescent="0.25">
      <c r="A250" s="6">
        <v>171</v>
      </c>
      <c r="B250" s="32">
        <f t="shared" ca="1" si="79"/>
        <v>49597</v>
      </c>
      <c r="C250" s="24">
        <f t="shared" si="83"/>
        <v>0</v>
      </c>
      <c r="D250" s="20">
        <f t="shared" si="78"/>
        <v>0</v>
      </c>
    </row>
    <row r="251" spans="1:4" hidden="1" x14ac:dyDescent="0.25">
      <c r="A251" s="6">
        <v>172</v>
      </c>
      <c r="B251" s="32">
        <f t="shared" ca="1" si="79"/>
        <v>49628</v>
      </c>
      <c r="C251" s="24">
        <f t="shared" si="83"/>
        <v>0</v>
      </c>
      <c r="D251" s="20">
        <f t="shared" si="78"/>
        <v>0</v>
      </c>
    </row>
    <row r="252" spans="1:4" hidden="1" x14ac:dyDescent="0.25">
      <c r="A252" s="6">
        <v>173</v>
      </c>
      <c r="B252" s="32">
        <f t="shared" ca="1" si="79"/>
        <v>49658</v>
      </c>
      <c r="C252" s="24">
        <f t="shared" si="83"/>
        <v>0</v>
      </c>
      <c r="D252" s="20">
        <f t="shared" si="78"/>
        <v>0</v>
      </c>
    </row>
    <row r="253" spans="1:4" hidden="1" x14ac:dyDescent="0.25">
      <c r="A253" s="6">
        <v>174</v>
      </c>
      <c r="B253" s="32">
        <f t="shared" ca="1" si="79"/>
        <v>49689</v>
      </c>
      <c r="C253" s="24">
        <f t="shared" si="83"/>
        <v>0</v>
      </c>
      <c r="D253" s="20">
        <f t="shared" si="78"/>
        <v>0</v>
      </c>
    </row>
    <row r="254" spans="1:4" hidden="1" x14ac:dyDescent="0.25">
      <c r="A254" s="6">
        <v>175</v>
      </c>
      <c r="B254" s="32">
        <f t="shared" ca="1" si="79"/>
        <v>49720</v>
      </c>
      <c r="C254" s="24">
        <f t="shared" si="83"/>
        <v>0</v>
      </c>
      <c r="D254" s="20">
        <f t="shared" si="78"/>
        <v>0</v>
      </c>
    </row>
    <row r="255" spans="1:4" hidden="1" x14ac:dyDescent="0.25">
      <c r="A255" s="6">
        <v>176</v>
      </c>
      <c r="B255" s="32">
        <f t="shared" ca="1" si="79"/>
        <v>49749</v>
      </c>
      <c r="C255" s="24">
        <f t="shared" si="83"/>
        <v>0</v>
      </c>
      <c r="D255" s="20">
        <f t="shared" si="78"/>
        <v>0</v>
      </c>
    </row>
    <row r="256" spans="1:4" hidden="1" x14ac:dyDescent="0.25">
      <c r="A256" s="6">
        <v>177</v>
      </c>
      <c r="B256" s="32">
        <f t="shared" ca="1" si="79"/>
        <v>49780</v>
      </c>
      <c r="C256" s="24">
        <f t="shared" si="83"/>
        <v>0</v>
      </c>
      <c r="D256" s="20">
        <f t="shared" si="78"/>
        <v>0</v>
      </c>
    </row>
    <row r="257" spans="1:4" hidden="1" x14ac:dyDescent="0.25">
      <c r="A257" s="6">
        <v>178</v>
      </c>
      <c r="B257" s="32">
        <f t="shared" ca="1" si="79"/>
        <v>49810</v>
      </c>
      <c r="C257" s="24">
        <f t="shared" si="83"/>
        <v>0</v>
      </c>
      <c r="D257" s="20">
        <f t="shared" si="78"/>
        <v>0</v>
      </c>
    </row>
    <row r="258" spans="1:4" hidden="1" x14ac:dyDescent="0.25">
      <c r="A258" s="6">
        <v>179</v>
      </c>
      <c r="B258" s="32">
        <f t="shared" ca="1" si="79"/>
        <v>49841</v>
      </c>
      <c r="C258" s="24">
        <f t="shared" si="83"/>
        <v>0</v>
      </c>
      <c r="D258" s="20">
        <f t="shared" si="78"/>
        <v>0</v>
      </c>
    </row>
    <row r="259" spans="1:4" hidden="1" x14ac:dyDescent="0.25">
      <c r="A259" s="6">
        <v>180</v>
      </c>
      <c r="B259" s="32">
        <f t="shared" ca="1" si="79"/>
        <v>49871</v>
      </c>
      <c r="C259" s="24">
        <f t="shared" si="83"/>
        <v>0</v>
      </c>
      <c r="D259" s="20">
        <f t="shared" si="78"/>
        <v>0</v>
      </c>
    </row>
    <row r="260" spans="1:4" hidden="1" x14ac:dyDescent="0.25">
      <c r="A260" s="6">
        <v>181</v>
      </c>
      <c r="B260" s="32">
        <f t="shared" ca="1" si="79"/>
        <v>49902</v>
      </c>
      <c r="C260" s="24">
        <f t="shared" ref="C260:C271" si="84">G53</f>
        <v>0</v>
      </c>
      <c r="D260" s="20">
        <f t="shared" si="78"/>
        <v>0</v>
      </c>
    </row>
    <row r="261" spans="1:4" hidden="1" x14ac:dyDescent="0.25">
      <c r="A261" s="6">
        <v>182</v>
      </c>
      <c r="B261" s="32">
        <f t="shared" ca="1" si="79"/>
        <v>49933</v>
      </c>
      <c r="C261" s="24">
        <f t="shared" si="84"/>
        <v>0</v>
      </c>
      <c r="D261" s="20">
        <f t="shared" si="78"/>
        <v>0</v>
      </c>
    </row>
    <row r="262" spans="1:4" hidden="1" x14ac:dyDescent="0.25">
      <c r="A262" s="6">
        <v>183</v>
      </c>
      <c r="B262" s="32">
        <f t="shared" ca="1" si="79"/>
        <v>49963</v>
      </c>
      <c r="C262" s="24">
        <f t="shared" si="84"/>
        <v>0</v>
      </c>
      <c r="D262" s="20">
        <f t="shared" si="78"/>
        <v>0</v>
      </c>
    </row>
    <row r="263" spans="1:4" hidden="1" x14ac:dyDescent="0.25">
      <c r="A263" s="6">
        <v>184</v>
      </c>
      <c r="B263" s="32">
        <f t="shared" ca="1" si="79"/>
        <v>49994</v>
      </c>
      <c r="C263" s="24">
        <f t="shared" si="84"/>
        <v>0</v>
      </c>
      <c r="D263" s="20">
        <f t="shared" si="78"/>
        <v>0</v>
      </c>
    </row>
    <row r="264" spans="1:4" hidden="1" x14ac:dyDescent="0.25">
      <c r="A264" s="6">
        <v>185</v>
      </c>
      <c r="B264" s="32">
        <f t="shared" ca="1" si="79"/>
        <v>50024</v>
      </c>
      <c r="C264" s="24">
        <f t="shared" si="84"/>
        <v>0</v>
      </c>
      <c r="D264" s="20">
        <f t="shared" si="78"/>
        <v>0</v>
      </c>
    </row>
    <row r="265" spans="1:4" hidden="1" x14ac:dyDescent="0.25">
      <c r="A265" s="6">
        <v>186</v>
      </c>
      <c r="B265" s="32">
        <f t="shared" ca="1" si="79"/>
        <v>50055</v>
      </c>
      <c r="C265" s="24">
        <f t="shared" si="84"/>
        <v>0</v>
      </c>
      <c r="D265" s="20">
        <f t="shared" si="78"/>
        <v>0</v>
      </c>
    </row>
    <row r="266" spans="1:4" hidden="1" x14ac:dyDescent="0.25">
      <c r="A266" s="6">
        <v>187</v>
      </c>
      <c r="B266" s="32">
        <f t="shared" ca="1" si="79"/>
        <v>50086</v>
      </c>
      <c r="C266" s="24">
        <f t="shared" si="84"/>
        <v>0</v>
      </c>
      <c r="D266" s="20">
        <f t="shared" si="78"/>
        <v>0</v>
      </c>
    </row>
    <row r="267" spans="1:4" hidden="1" x14ac:dyDescent="0.25">
      <c r="A267" s="6">
        <v>188</v>
      </c>
      <c r="B267" s="32">
        <f t="shared" ca="1" si="79"/>
        <v>50114</v>
      </c>
      <c r="C267" s="24">
        <f t="shared" si="84"/>
        <v>0</v>
      </c>
      <c r="D267" s="20">
        <f t="shared" si="78"/>
        <v>0</v>
      </c>
    </row>
    <row r="268" spans="1:4" hidden="1" x14ac:dyDescent="0.25">
      <c r="A268" s="6">
        <v>189</v>
      </c>
      <c r="B268" s="32">
        <f t="shared" ca="1" si="79"/>
        <v>50145</v>
      </c>
      <c r="C268" s="24">
        <f t="shared" si="84"/>
        <v>0</v>
      </c>
      <c r="D268" s="20">
        <f t="shared" si="78"/>
        <v>0</v>
      </c>
    </row>
    <row r="269" spans="1:4" hidden="1" x14ac:dyDescent="0.25">
      <c r="A269" s="6">
        <v>190</v>
      </c>
      <c r="B269" s="32">
        <f t="shared" ca="1" si="79"/>
        <v>50175</v>
      </c>
      <c r="C269" s="24">
        <f t="shared" si="84"/>
        <v>0</v>
      </c>
      <c r="D269" s="20">
        <f t="shared" si="78"/>
        <v>0</v>
      </c>
    </row>
    <row r="270" spans="1:4" hidden="1" x14ac:dyDescent="0.25">
      <c r="A270" s="6">
        <v>191</v>
      </c>
      <c r="B270" s="32">
        <f t="shared" ca="1" si="79"/>
        <v>50206</v>
      </c>
      <c r="C270" s="24">
        <f t="shared" si="84"/>
        <v>0</v>
      </c>
      <c r="D270" s="20">
        <f t="shared" si="78"/>
        <v>0</v>
      </c>
    </row>
    <row r="271" spans="1:4" hidden="1" x14ac:dyDescent="0.25">
      <c r="A271" s="6">
        <v>192</v>
      </c>
      <c r="B271" s="32">
        <f t="shared" ca="1" si="79"/>
        <v>50236</v>
      </c>
      <c r="C271" s="24">
        <f t="shared" si="84"/>
        <v>0</v>
      </c>
      <c r="D271" s="20">
        <f t="shared" si="78"/>
        <v>0</v>
      </c>
    </row>
    <row r="272" spans="1:4" hidden="1" x14ac:dyDescent="0.25">
      <c r="A272" s="6">
        <v>193</v>
      </c>
      <c r="B272" s="32">
        <f t="shared" ca="1" si="79"/>
        <v>50267</v>
      </c>
      <c r="C272" s="24">
        <f t="shared" ref="C272:C283" si="85">J53</f>
        <v>0</v>
      </c>
      <c r="D272" s="20">
        <f t="shared" si="78"/>
        <v>0</v>
      </c>
    </row>
    <row r="273" spans="1:4" hidden="1" x14ac:dyDescent="0.25">
      <c r="A273" s="6">
        <v>194</v>
      </c>
      <c r="B273" s="32">
        <f t="shared" ca="1" si="79"/>
        <v>50298</v>
      </c>
      <c r="C273" s="24">
        <f t="shared" si="85"/>
        <v>0</v>
      </c>
      <c r="D273" s="20">
        <f t="shared" ref="D273:D319" si="86">C273-C274</f>
        <v>0</v>
      </c>
    </row>
    <row r="274" spans="1:4" hidden="1" x14ac:dyDescent="0.25">
      <c r="A274" s="6">
        <v>195</v>
      </c>
      <c r="B274" s="32">
        <f t="shared" ref="B274:B319" ca="1" si="87">EDATE(B273,1)</f>
        <v>50328</v>
      </c>
      <c r="C274" s="24">
        <f t="shared" si="85"/>
        <v>0</v>
      </c>
      <c r="D274" s="20">
        <f t="shared" si="86"/>
        <v>0</v>
      </c>
    </row>
    <row r="275" spans="1:4" hidden="1" x14ac:dyDescent="0.25">
      <c r="A275" s="6">
        <v>196</v>
      </c>
      <c r="B275" s="32">
        <f t="shared" ca="1" si="87"/>
        <v>50359</v>
      </c>
      <c r="C275" s="24">
        <f t="shared" si="85"/>
        <v>0</v>
      </c>
      <c r="D275" s="20">
        <f t="shared" si="86"/>
        <v>0</v>
      </c>
    </row>
    <row r="276" spans="1:4" hidden="1" x14ac:dyDescent="0.25">
      <c r="A276" s="6">
        <v>197</v>
      </c>
      <c r="B276" s="32">
        <f t="shared" ca="1" si="87"/>
        <v>50389</v>
      </c>
      <c r="C276" s="24">
        <f t="shared" si="85"/>
        <v>0</v>
      </c>
      <c r="D276" s="20">
        <f t="shared" si="86"/>
        <v>0</v>
      </c>
    </row>
    <row r="277" spans="1:4" hidden="1" x14ac:dyDescent="0.25">
      <c r="A277" s="6">
        <v>198</v>
      </c>
      <c r="B277" s="32">
        <f t="shared" ca="1" si="87"/>
        <v>50420</v>
      </c>
      <c r="C277" s="24">
        <f t="shared" si="85"/>
        <v>0</v>
      </c>
      <c r="D277" s="20">
        <f t="shared" si="86"/>
        <v>0</v>
      </c>
    </row>
    <row r="278" spans="1:4" hidden="1" x14ac:dyDescent="0.25">
      <c r="A278" s="6">
        <v>199</v>
      </c>
      <c r="B278" s="32">
        <f t="shared" ca="1" si="87"/>
        <v>50451</v>
      </c>
      <c r="C278" s="24">
        <f t="shared" si="85"/>
        <v>0</v>
      </c>
      <c r="D278" s="20">
        <f t="shared" si="86"/>
        <v>0</v>
      </c>
    </row>
    <row r="279" spans="1:4" hidden="1" x14ac:dyDescent="0.25">
      <c r="A279" s="6">
        <v>200</v>
      </c>
      <c r="B279" s="32">
        <f t="shared" ca="1" si="87"/>
        <v>50479</v>
      </c>
      <c r="C279" s="24">
        <f t="shared" si="85"/>
        <v>0</v>
      </c>
      <c r="D279" s="20">
        <f t="shared" si="86"/>
        <v>0</v>
      </c>
    </row>
    <row r="280" spans="1:4" hidden="1" x14ac:dyDescent="0.25">
      <c r="A280" s="6">
        <v>201</v>
      </c>
      <c r="B280" s="32">
        <f t="shared" ca="1" si="87"/>
        <v>50510</v>
      </c>
      <c r="C280" s="24">
        <f t="shared" si="85"/>
        <v>0</v>
      </c>
      <c r="D280" s="20">
        <f t="shared" si="86"/>
        <v>0</v>
      </c>
    </row>
    <row r="281" spans="1:4" hidden="1" x14ac:dyDescent="0.25">
      <c r="A281" s="6">
        <v>202</v>
      </c>
      <c r="B281" s="32">
        <f t="shared" ca="1" si="87"/>
        <v>50540</v>
      </c>
      <c r="C281" s="24">
        <f t="shared" si="85"/>
        <v>0</v>
      </c>
      <c r="D281" s="20">
        <f t="shared" si="86"/>
        <v>0</v>
      </c>
    </row>
    <row r="282" spans="1:4" hidden="1" x14ac:dyDescent="0.25">
      <c r="A282" s="6">
        <v>203</v>
      </c>
      <c r="B282" s="32">
        <f t="shared" ca="1" si="87"/>
        <v>50571</v>
      </c>
      <c r="C282" s="24">
        <f t="shared" si="85"/>
        <v>0</v>
      </c>
      <c r="D282" s="20">
        <f t="shared" si="86"/>
        <v>0</v>
      </c>
    </row>
    <row r="283" spans="1:4" hidden="1" x14ac:dyDescent="0.25">
      <c r="A283" s="6">
        <v>204</v>
      </c>
      <c r="B283" s="32">
        <f t="shared" ca="1" si="87"/>
        <v>50601</v>
      </c>
      <c r="C283" s="24">
        <f t="shared" si="85"/>
        <v>0</v>
      </c>
      <c r="D283" s="20">
        <f t="shared" si="86"/>
        <v>0</v>
      </c>
    </row>
    <row r="284" spans="1:4" hidden="1" x14ac:dyDescent="0.25">
      <c r="A284" s="6">
        <v>205</v>
      </c>
      <c r="B284" s="32">
        <f t="shared" ca="1" si="87"/>
        <v>50632</v>
      </c>
      <c r="C284" s="24">
        <f>M53</f>
        <v>0</v>
      </c>
      <c r="D284" s="20">
        <f t="shared" si="86"/>
        <v>0</v>
      </c>
    </row>
    <row r="285" spans="1:4" hidden="1" x14ac:dyDescent="0.25">
      <c r="A285" s="6">
        <v>206</v>
      </c>
      <c r="B285" s="32">
        <f t="shared" ca="1" si="87"/>
        <v>50663</v>
      </c>
      <c r="C285" s="24">
        <f t="shared" ref="C285:C295" si="88">M54</f>
        <v>0</v>
      </c>
      <c r="D285" s="20">
        <f t="shared" si="86"/>
        <v>0</v>
      </c>
    </row>
    <row r="286" spans="1:4" hidden="1" x14ac:dyDescent="0.25">
      <c r="A286" s="6">
        <v>207</v>
      </c>
      <c r="B286" s="32">
        <f t="shared" ca="1" si="87"/>
        <v>50693</v>
      </c>
      <c r="C286" s="24">
        <f t="shared" si="88"/>
        <v>0</v>
      </c>
      <c r="D286" s="20">
        <f t="shared" si="86"/>
        <v>0</v>
      </c>
    </row>
    <row r="287" spans="1:4" hidden="1" x14ac:dyDescent="0.25">
      <c r="A287" s="6">
        <v>208</v>
      </c>
      <c r="B287" s="32">
        <f t="shared" ca="1" si="87"/>
        <v>50724</v>
      </c>
      <c r="C287" s="24">
        <f t="shared" si="88"/>
        <v>0</v>
      </c>
      <c r="D287" s="20">
        <f t="shared" si="86"/>
        <v>0</v>
      </c>
    </row>
    <row r="288" spans="1:4" hidden="1" x14ac:dyDescent="0.25">
      <c r="A288" s="6">
        <v>209</v>
      </c>
      <c r="B288" s="32">
        <f t="shared" ca="1" si="87"/>
        <v>50754</v>
      </c>
      <c r="C288" s="24">
        <f t="shared" si="88"/>
        <v>0</v>
      </c>
      <c r="D288" s="20">
        <f t="shared" si="86"/>
        <v>0</v>
      </c>
    </row>
    <row r="289" spans="1:4" hidden="1" x14ac:dyDescent="0.25">
      <c r="A289" s="6">
        <v>210</v>
      </c>
      <c r="B289" s="32">
        <f t="shared" ca="1" si="87"/>
        <v>50785</v>
      </c>
      <c r="C289" s="24">
        <f t="shared" si="88"/>
        <v>0</v>
      </c>
      <c r="D289" s="20">
        <f t="shared" si="86"/>
        <v>0</v>
      </c>
    </row>
    <row r="290" spans="1:4" hidden="1" x14ac:dyDescent="0.25">
      <c r="A290" s="6">
        <v>211</v>
      </c>
      <c r="B290" s="32">
        <f t="shared" ca="1" si="87"/>
        <v>50816</v>
      </c>
      <c r="C290" s="24">
        <f t="shared" si="88"/>
        <v>0</v>
      </c>
      <c r="D290" s="20">
        <f t="shared" si="86"/>
        <v>0</v>
      </c>
    </row>
    <row r="291" spans="1:4" hidden="1" x14ac:dyDescent="0.25">
      <c r="A291" s="6">
        <v>212</v>
      </c>
      <c r="B291" s="32">
        <f t="shared" ca="1" si="87"/>
        <v>50844</v>
      </c>
      <c r="C291" s="24">
        <f t="shared" si="88"/>
        <v>0</v>
      </c>
      <c r="D291" s="20">
        <f t="shared" si="86"/>
        <v>0</v>
      </c>
    </row>
    <row r="292" spans="1:4" hidden="1" x14ac:dyDescent="0.25">
      <c r="A292" s="6">
        <v>213</v>
      </c>
      <c r="B292" s="32">
        <f t="shared" ca="1" si="87"/>
        <v>50875</v>
      </c>
      <c r="C292" s="24">
        <f t="shared" si="88"/>
        <v>0</v>
      </c>
      <c r="D292" s="20">
        <f t="shared" si="86"/>
        <v>0</v>
      </c>
    </row>
    <row r="293" spans="1:4" hidden="1" x14ac:dyDescent="0.25">
      <c r="A293" s="6">
        <v>214</v>
      </c>
      <c r="B293" s="32">
        <f t="shared" ca="1" si="87"/>
        <v>50905</v>
      </c>
      <c r="C293" s="24">
        <f t="shared" si="88"/>
        <v>0</v>
      </c>
      <c r="D293" s="20">
        <f t="shared" si="86"/>
        <v>0</v>
      </c>
    </row>
    <row r="294" spans="1:4" hidden="1" x14ac:dyDescent="0.25">
      <c r="A294" s="6">
        <v>215</v>
      </c>
      <c r="B294" s="32">
        <f t="shared" ca="1" si="87"/>
        <v>50936</v>
      </c>
      <c r="C294" s="24">
        <f t="shared" si="88"/>
        <v>0</v>
      </c>
      <c r="D294" s="20">
        <f t="shared" si="86"/>
        <v>0</v>
      </c>
    </row>
    <row r="295" spans="1:4" hidden="1" x14ac:dyDescent="0.25">
      <c r="A295" s="6">
        <v>216</v>
      </c>
      <c r="B295" s="32">
        <f t="shared" ca="1" si="87"/>
        <v>50966</v>
      </c>
      <c r="C295" s="24">
        <f t="shared" si="88"/>
        <v>0</v>
      </c>
      <c r="D295" s="20">
        <f t="shared" si="86"/>
        <v>0</v>
      </c>
    </row>
    <row r="296" spans="1:4" hidden="1" x14ac:dyDescent="0.25">
      <c r="A296" s="6">
        <v>217</v>
      </c>
      <c r="B296" s="32">
        <f t="shared" ca="1" si="87"/>
        <v>50997</v>
      </c>
      <c r="C296" s="20">
        <f>P53</f>
        <v>0</v>
      </c>
      <c r="D296" s="20">
        <f t="shared" si="86"/>
        <v>0</v>
      </c>
    </row>
    <row r="297" spans="1:4" hidden="1" x14ac:dyDescent="0.25">
      <c r="A297" s="6">
        <v>218</v>
      </c>
      <c r="B297" s="32">
        <f t="shared" ca="1" si="87"/>
        <v>51028</v>
      </c>
      <c r="C297" s="20">
        <f t="shared" ref="C297:C306" si="89">P54</f>
        <v>0</v>
      </c>
      <c r="D297" s="20">
        <f t="shared" si="86"/>
        <v>0</v>
      </c>
    </row>
    <row r="298" spans="1:4" hidden="1" x14ac:dyDescent="0.25">
      <c r="A298" s="6">
        <v>219</v>
      </c>
      <c r="B298" s="32">
        <f t="shared" ca="1" si="87"/>
        <v>51058</v>
      </c>
      <c r="C298" s="20">
        <f t="shared" si="89"/>
        <v>0</v>
      </c>
      <c r="D298" s="20">
        <f t="shared" si="86"/>
        <v>0</v>
      </c>
    </row>
    <row r="299" spans="1:4" hidden="1" x14ac:dyDescent="0.25">
      <c r="A299" s="6">
        <v>220</v>
      </c>
      <c r="B299" s="32">
        <f t="shared" ca="1" si="87"/>
        <v>51089</v>
      </c>
      <c r="C299" s="20">
        <f t="shared" si="89"/>
        <v>0</v>
      </c>
      <c r="D299" s="20">
        <f t="shared" si="86"/>
        <v>0</v>
      </c>
    </row>
    <row r="300" spans="1:4" hidden="1" x14ac:dyDescent="0.25">
      <c r="A300" s="6">
        <v>221</v>
      </c>
      <c r="B300" s="32">
        <f t="shared" ca="1" si="87"/>
        <v>51119</v>
      </c>
      <c r="C300" s="20">
        <f t="shared" si="89"/>
        <v>0</v>
      </c>
      <c r="D300" s="20">
        <f t="shared" si="86"/>
        <v>0</v>
      </c>
    </row>
    <row r="301" spans="1:4" hidden="1" x14ac:dyDescent="0.25">
      <c r="A301" s="6">
        <v>222</v>
      </c>
      <c r="B301" s="32">
        <f t="shared" ca="1" si="87"/>
        <v>51150</v>
      </c>
      <c r="C301" s="20">
        <f t="shared" si="89"/>
        <v>0</v>
      </c>
      <c r="D301" s="20">
        <f t="shared" si="86"/>
        <v>0</v>
      </c>
    </row>
    <row r="302" spans="1:4" hidden="1" x14ac:dyDescent="0.25">
      <c r="A302" s="6">
        <v>223</v>
      </c>
      <c r="B302" s="32">
        <f t="shared" ca="1" si="87"/>
        <v>51181</v>
      </c>
      <c r="C302" s="20">
        <f t="shared" si="89"/>
        <v>0</v>
      </c>
      <c r="D302" s="20">
        <f t="shared" si="86"/>
        <v>0</v>
      </c>
    </row>
    <row r="303" spans="1:4" hidden="1" x14ac:dyDescent="0.25">
      <c r="A303" s="6">
        <v>224</v>
      </c>
      <c r="B303" s="32">
        <f t="shared" ca="1" si="87"/>
        <v>51210</v>
      </c>
      <c r="C303" s="20">
        <f t="shared" si="89"/>
        <v>0</v>
      </c>
      <c r="D303" s="20">
        <f t="shared" si="86"/>
        <v>0</v>
      </c>
    </row>
    <row r="304" spans="1:4" hidden="1" x14ac:dyDescent="0.25">
      <c r="A304" s="6">
        <v>225</v>
      </c>
      <c r="B304" s="32">
        <f t="shared" ca="1" si="87"/>
        <v>51241</v>
      </c>
      <c r="C304" s="20">
        <f t="shared" si="89"/>
        <v>0</v>
      </c>
      <c r="D304" s="20">
        <f t="shared" si="86"/>
        <v>0</v>
      </c>
    </row>
    <row r="305" spans="1:4" hidden="1" x14ac:dyDescent="0.25">
      <c r="A305" s="6">
        <v>226</v>
      </c>
      <c r="B305" s="32">
        <f t="shared" ca="1" si="87"/>
        <v>51271</v>
      </c>
      <c r="C305" s="20">
        <f t="shared" si="89"/>
        <v>0</v>
      </c>
      <c r="D305" s="20">
        <f t="shared" si="86"/>
        <v>0</v>
      </c>
    </row>
    <row r="306" spans="1:4" hidden="1" x14ac:dyDescent="0.25">
      <c r="A306" s="6">
        <v>227</v>
      </c>
      <c r="B306" s="32">
        <f t="shared" ca="1" si="87"/>
        <v>51302</v>
      </c>
      <c r="C306" s="20">
        <f t="shared" si="89"/>
        <v>0</v>
      </c>
      <c r="D306" s="20">
        <f t="shared" si="86"/>
        <v>0</v>
      </c>
    </row>
    <row r="307" spans="1:4" hidden="1" x14ac:dyDescent="0.25">
      <c r="A307" s="6">
        <v>228</v>
      </c>
      <c r="B307" s="32">
        <f t="shared" ca="1" si="87"/>
        <v>51332</v>
      </c>
      <c r="C307" s="20">
        <f>P64</f>
        <v>0</v>
      </c>
      <c r="D307" s="20">
        <f t="shared" si="86"/>
        <v>0</v>
      </c>
    </row>
    <row r="308" spans="1:4" hidden="1" x14ac:dyDescent="0.25">
      <c r="A308" s="6">
        <v>229</v>
      </c>
      <c r="B308" s="32">
        <f t="shared" ca="1" si="87"/>
        <v>51363</v>
      </c>
      <c r="C308" s="20">
        <f>S53</f>
        <v>0</v>
      </c>
      <c r="D308" s="20">
        <f t="shared" si="86"/>
        <v>0</v>
      </c>
    </row>
    <row r="309" spans="1:4" hidden="1" x14ac:dyDescent="0.25">
      <c r="A309" s="6">
        <v>230</v>
      </c>
      <c r="B309" s="32">
        <f t="shared" ca="1" si="87"/>
        <v>51394</v>
      </c>
      <c r="C309" s="20">
        <f t="shared" ref="C309:C319" si="90">S54</f>
        <v>0</v>
      </c>
      <c r="D309" s="20">
        <f t="shared" si="86"/>
        <v>0</v>
      </c>
    </row>
    <row r="310" spans="1:4" hidden="1" x14ac:dyDescent="0.25">
      <c r="A310" s="6">
        <v>231</v>
      </c>
      <c r="B310" s="32">
        <f t="shared" ca="1" si="87"/>
        <v>51424</v>
      </c>
      <c r="C310" s="20">
        <f t="shared" si="90"/>
        <v>0</v>
      </c>
      <c r="D310" s="20">
        <f t="shared" si="86"/>
        <v>0</v>
      </c>
    </row>
    <row r="311" spans="1:4" hidden="1" x14ac:dyDescent="0.25">
      <c r="A311" s="6">
        <v>232</v>
      </c>
      <c r="B311" s="32">
        <f t="shared" ca="1" si="87"/>
        <v>51455</v>
      </c>
      <c r="C311" s="20">
        <f t="shared" si="90"/>
        <v>0</v>
      </c>
      <c r="D311" s="20">
        <f t="shared" si="86"/>
        <v>0</v>
      </c>
    </row>
    <row r="312" spans="1:4" hidden="1" x14ac:dyDescent="0.25">
      <c r="A312" s="6">
        <v>233</v>
      </c>
      <c r="B312" s="32">
        <f t="shared" ca="1" si="87"/>
        <v>51485</v>
      </c>
      <c r="C312" s="20">
        <f t="shared" si="90"/>
        <v>0</v>
      </c>
      <c r="D312" s="20">
        <f t="shared" si="86"/>
        <v>0</v>
      </c>
    </row>
    <row r="313" spans="1:4" hidden="1" x14ac:dyDescent="0.25">
      <c r="A313" s="6">
        <v>234</v>
      </c>
      <c r="B313" s="32">
        <f t="shared" ca="1" si="87"/>
        <v>51516</v>
      </c>
      <c r="C313" s="20">
        <f t="shared" si="90"/>
        <v>0</v>
      </c>
      <c r="D313" s="20">
        <f t="shared" si="86"/>
        <v>0</v>
      </c>
    </row>
    <row r="314" spans="1:4" hidden="1" x14ac:dyDescent="0.25">
      <c r="A314" s="6">
        <v>235</v>
      </c>
      <c r="B314" s="32">
        <f t="shared" ca="1" si="87"/>
        <v>51547</v>
      </c>
      <c r="C314" s="20">
        <f t="shared" si="90"/>
        <v>0</v>
      </c>
      <c r="D314" s="20">
        <f t="shared" si="86"/>
        <v>0</v>
      </c>
    </row>
    <row r="315" spans="1:4" hidden="1" x14ac:dyDescent="0.25">
      <c r="A315" s="6">
        <v>236</v>
      </c>
      <c r="B315" s="32">
        <f t="shared" ca="1" si="87"/>
        <v>51575</v>
      </c>
      <c r="C315" s="20">
        <f t="shared" si="90"/>
        <v>0</v>
      </c>
      <c r="D315" s="20">
        <f t="shared" si="86"/>
        <v>0</v>
      </c>
    </row>
    <row r="316" spans="1:4" hidden="1" x14ac:dyDescent="0.25">
      <c r="A316" s="6">
        <v>237</v>
      </c>
      <c r="B316" s="32">
        <f t="shared" ca="1" si="87"/>
        <v>51606</v>
      </c>
      <c r="C316" s="20">
        <f t="shared" si="90"/>
        <v>0</v>
      </c>
      <c r="D316" s="20">
        <f t="shared" si="86"/>
        <v>0</v>
      </c>
    </row>
    <row r="317" spans="1:4" hidden="1" x14ac:dyDescent="0.25">
      <c r="A317" s="6">
        <v>238</v>
      </c>
      <c r="B317" s="32">
        <f t="shared" ca="1" si="87"/>
        <v>51636</v>
      </c>
      <c r="C317" s="20">
        <f t="shared" si="90"/>
        <v>0</v>
      </c>
      <c r="D317" s="20">
        <f t="shared" si="86"/>
        <v>0</v>
      </c>
    </row>
    <row r="318" spans="1:4" hidden="1" x14ac:dyDescent="0.25">
      <c r="A318" s="6">
        <v>239</v>
      </c>
      <c r="B318" s="32">
        <f t="shared" ca="1" si="87"/>
        <v>51667</v>
      </c>
      <c r="C318" s="20">
        <f t="shared" si="90"/>
        <v>0</v>
      </c>
      <c r="D318" s="20">
        <f t="shared" si="86"/>
        <v>0</v>
      </c>
    </row>
    <row r="319" spans="1:4" hidden="1" x14ac:dyDescent="0.25">
      <c r="A319" s="6">
        <v>240</v>
      </c>
      <c r="B319" s="32">
        <f t="shared" ca="1" si="87"/>
        <v>51697</v>
      </c>
      <c r="C319" s="20">
        <f t="shared" si="90"/>
        <v>0</v>
      </c>
      <c r="D319" s="20">
        <f t="shared" si="86"/>
        <v>0</v>
      </c>
    </row>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sheetData>
  <sheetProtection password="CA9C" sheet="1" formatCells="0" formatColumns="0" formatRows="0" insertColumns="0" insertRows="0" insertHyperlinks="0" deleteColumns="0" deleteRows="0" sort="0" autoFilter="0" pivotTables="0"/>
  <mergeCells count="69">
    <mergeCell ref="A1:I1"/>
    <mergeCell ref="A2:I2"/>
    <mergeCell ref="A3:I3"/>
    <mergeCell ref="A4:I4"/>
    <mergeCell ref="A8:I8"/>
    <mergeCell ref="A9:G9"/>
    <mergeCell ref="H9:I9"/>
    <mergeCell ref="A10:G10"/>
    <mergeCell ref="H10:I10"/>
    <mergeCell ref="A11:G11"/>
    <mergeCell ref="H11:I11"/>
    <mergeCell ref="A12:G12"/>
    <mergeCell ref="H12:I12"/>
    <mergeCell ref="A13:G13"/>
    <mergeCell ref="H13:I13"/>
    <mergeCell ref="A14:G14"/>
    <mergeCell ref="H14:I14"/>
    <mergeCell ref="J14:O14"/>
    <mergeCell ref="A15:F15"/>
    <mergeCell ref="H15:I15"/>
    <mergeCell ref="L15:N15"/>
    <mergeCell ref="A16:G16"/>
    <mergeCell ref="H16:I16"/>
    <mergeCell ref="J16:O16"/>
    <mergeCell ref="A17:G17"/>
    <mergeCell ref="H17:I17"/>
    <mergeCell ref="J17:O17"/>
    <mergeCell ref="A18:G18"/>
    <mergeCell ref="H18:I18"/>
    <mergeCell ref="J18:O18"/>
    <mergeCell ref="A19:G19"/>
    <mergeCell ref="H19:I19"/>
    <mergeCell ref="J19:O19"/>
    <mergeCell ref="Q36:S36"/>
    <mergeCell ref="T36:V36"/>
    <mergeCell ref="L20:O20"/>
    <mergeCell ref="A21:A22"/>
    <mergeCell ref="B21:D21"/>
    <mergeCell ref="E21:G21"/>
    <mergeCell ref="H21:J21"/>
    <mergeCell ref="K21:M21"/>
    <mergeCell ref="N21:P21"/>
    <mergeCell ref="N51:P51"/>
    <mergeCell ref="Q21:S21"/>
    <mergeCell ref="T21:V21"/>
    <mergeCell ref="A36:A37"/>
    <mergeCell ref="B36:D36"/>
    <mergeCell ref="E36:G36"/>
    <mergeCell ref="H36:J36"/>
    <mergeCell ref="K36:M36"/>
    <mergeCell ref="N36:P36"/>
    <mergeCell ref="Q51:S51"/>
    <mergeCell ref="T51:V51"/>
    <mergeCell ref="A67:H67"/>
    <mergeCell ref="A68:H68"/>
    <mergeCell ref="A69:H69"/>
    <mergeCell ref="A70:K70"/>
    <mergeCell ref="A51:A52"/>
    <mergeCell ref="B51:D51"/>
    <mergeCell ref="E51:G51"/>
    <mergeCell ref="H51:J51"/>
    <mergeCell ref="K51:M51"/>
    <mergeCell ref="A71:K71"/>
    <mergeCell ref="A72:K72"/>
    <mergeCell ref="A74:B74"/>
    <mergeCell ref="C74:E74"/>
    <mergeCell ref="A76:B77"/>
    <mergeCell ref="C76:E76"/>
    <mergeCell ref="C77:E77"/>
  </mergeCells>
  <pageMargins left="0.43307086614173229" right="0.62992125984251968" top="0.59055118110236227" bottom="0.39370078740157483" header="0.51181102362204722" footer="0.19685039370078741"/>
  <pageSetup paperSize="9" scale="61"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from>
                    <xdr:col>7</xdr:col>
                    <xdr:colOff>9525</xdr:colOff>
                    <xdr:row>13</xdr:row>
                    <xdr:rowOff>9525</xdr:rowOff>
                  </from>
                  <to>
                    <xdr:col>9</xdr:col>
                    <xdr:colOff>19050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6"/>
  <sheetViews>
    <sheetView tabSelected="1" view="pageBreakPreview" topLeftCell="A3" zoomScale="78" zoomScaleNormal="90" zoomScaleSheetLayoutView="78" workbookViewId="0">
      <selection activeCell="R83" sqref="R83"/>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hidden="1" customWidth="1"/>
    <col min="23" max="23" width="10.42578125" hidden="1" customWidth="1"/>
    <col min="24" max="25" width="12.7109375" hidden="1" customWidth="1"/>
    <col min="26" max="26" width="11.7109375" hidden="1" customWidth="1"/>
    <col min="27" max="27" width="11.140625" hidden="1"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9" width="9.140625" hidden="1" customWidth="1"/>
    <col min="40" max="56" width="9.140625" customWidth="1"/>
    <col min="247" max="247" width="13.7109375" customWidth="1"/>
  </cols>
  <sheetData>
    <row r="1" spans="1:247" ht="27.75" hidden="1" customHeight="1" x14ac:dyDescent="0.25">
      <c r="A1" s="222" t="s">
        <v>131</v>
      </c>
      <c r="B1" s="222"/>
      <c r="C1" s="222"/>
      <c r="D1" s="222"/>
      <c r="E1" s="222"/>
      <c r="F1" s="222"/>
      <c r="G1" s="222"/>
      <c r="H1" s="222"/>
      <c r="I1" s="222"/>
      <c r="J1" s="222"/>
      <c r="K1" s="222"/>
      <c r="L1" s="7"/>
      <c r="M1" s="7"/>
      <c r="N1" s="7"/>
      <c r="O1" s="7"/>
      <c r="P1" s="7"/>
      <c r="Q1" s="7"/>
      <c r="R1" s="7"/>
      <c r="S1" s="6"/>
      <c r="T1" s="5"/>
      <c r="U1" s="5"/>
      <c r="V1" s="5"/>
      <c r="W1" s="6"/>
      <c r="X1" s="6"/>
      <c r="Y1" s="6"/>
      <c r="Z1" s="6"/>
      <c r="AA1" s="6"/>
      <c r="AB1" s="6"/>
      <c r="AC1" s="6"/>
      <c r="AD1" s="6"/>
      <c r="AE1" s="6"/>
      <c r="AF1" s="6"/>
      <c r="AG1" s="6"/>
      <c r="AH1" s="6"/>
    </row>
    <row r="2" spans="1:247" ht="27.75" hidden="1" customHeight="1" x14ac:dyDescent="0.25">
      <c r="A2" s="223" t="s">
        <v>3</v>
      </c>
      <c r="B2" s="223"/>
      <c r="C2" s="223"/>
      <c r="D2" s="223"/>
      <c r="E2" s="223"/>
      <c r="F2" s="223"/>
      <c r="G2" s="223"/>
      <c r="H2" s="223"/>
      <c r="I2" s="223"/>
      <c r="J2" s="223"/>
      <c r="K2" s="223"/>
      <c r="L2" s="7"/>
      <c r="M2" s="7"/>
      <c r="N2" s="7"/>
      <c r="O2" s="7"/>
      <c r="P2" s="7"/>
      <c r="Q2" s="7"/>
      <c r="R2" s="7"/>
      <c r="S2" s="5"/>
      <c r="T2" s="5"/>
      <c r="U2" s="5"/>
      <c r="V2" s="5"/>
      <c r="W2" s="6"/>
      <c r="X2" s="6"/>
      <c r="Y2" s="6"/>
      <c r="Z2" s="6"/>
      <c r="AA2" s="6"/>
      <c r="AB2" s="6"/>
      <c r="AC2" s="6"/>
      <c r="AD2" s="6"/>
      <c r="AE2" s="6"/>
      <c r="AF2" s="6"/>
      <c r="AG2" s="6"/>
      <c r="AH2" s="6"/>
    </row>
    <row r="3" spans="1:247" ht="38.1" customHeight="1" x14ac:dyDescent="0.25">
      <c r="A3" s="221" t="str">
        <f>ПАСПОРТ!A5</f>
        <v xml:space="preserve">Кредит на придбання зарядних станцій для ЕКО авто </v>
      </c>
      <c r="B3" s="221"/>
      <c r="C3" s="221"/>
      <c r="D3" s="221"/>
      <c r="E3" s="221"/>
      <c r="F3" s="221"/>
      <c r="G3" s="221"/>
      <c r="H3" s="221"/>
      <c r="I3" s="221"/>
      <c r="J3" s="221"/>
      <c r="K3" s="221"/>
      <c r="L3" s="37"/>
      <c r="M3" s="37"/>
      <c r="N3" s="37"/>
      <c r="O3" s="37"/>
      <c r="P3" s="37"/>
      <c r="Q3" s="37"/>
      <c r="R3" s="37"/>
      <c r="S3" s="37"/>
      <c r="T3" s="37"/>
      <c r="U3" s="37"/>
      <c r="V3" s="5"/>
      <c r="W3" s="6"/>
      <c r="X3" s="6"/>
      <c r="Y3" s="6"/>
      <c r="Z3" s="6"/>
      <c r="AA3" s="6"/>
      <c r="AB3" s="6"/>
      <c r="AC3" s="6"/>
      <c r="AD3" s="6"/>
      <c r="AE3" s="6"/>
      <c r="AF3" s="6"/>
      <c r="AG3" s="6"/>
      <c r="AH3" s="6"/>
    </row>
    <row r="4" spans="1:247" s="6" customFormat="1" ht="15.75" customHeight="1" x14ac:dyDescent="0.25">
      <c r="A4" s="224" t="s">
        <v>61</v>
      </c>
      <c r="B4" s="224"/>
      <c r="C4" s="224"/>
      <c r="D4" s="224"/>
      <c r="E4" s="224"/>
      <c r="F4" s="224"/>
      <c r="G4" s="224"/>
      <c r="H4" s="224"/>
      <c r="I4" s="224"/>
      <c r="J4" s="224"/>
      <c r="K4" s="224"/>
      <c r="L4" s="37"/>
      <c r="M4" s="37"/>
      <c r="N4" s="37"/>
      <c r="O4" s="37"/>
      <c r="P4" s="37"/>
      <c r="Q4" s="37"/>
      <c r="R4" s="37"/>
      <c r="S4" s="37"/>
      <c r="T4" s="37"/>
      <c r="U4" s="37"/>
      <c r="V4" s="5"/>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6" customFormat="1" ht="2.25" hidden="1" customHeight="1" x14ac:dyDescent="0.25">
      <c r="A5" s="225" t="s">
        <v>132</v>
      </c>
      <c r="B5" s="226"/>
      <c r="C5" s="226"/>
      <c r="D5" s="226"/>
      <c r="E5" s="226"/>
      <c r="F5" s="226"/>
      <c r="G5" s="226"/>
      <c r="H5" s="226"/>
      <c r="I5" s="227"/>
      <c r="J5" s="228" t="s">
        <v>133</v>
      </c>
      <c r="K5" s="229"/>
      <c r="L5" s="37"/>
      <c r="M5" s="37"/>
      <c r="N5" s="37"/>
      <c r="O5" s="37"/>
      <c r="P5" s="37"/>
      <c r="Q5" s="37"/>
      <c r="R5" s="37"/>
      <c r="S5" s="37"/>
      <c r="T5" s="37"/>
      <c r="U5" s="37"/>
      <c r="V5" s="5"/>
      <c r="W5" s="5"/>
      <c r="X5" s="5"/>
      <c r="Y5" s="5"/>
      <c r="Z5" s="5"/>
      <c r="AA5" s="5"/>
      <c r="AB5" s="5"/>
      <c r="AC5" s="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6" customFormat="1" ht="18" hidden="1" customHeight="1" x14ac:dyDescent="0.25">
      <c r="A6" s="217" t="s">
        <v>180</v>
      </c>
      <c r="B6" s="218"/>
      <c r="C6" s="218"/>
      <c r="D6" s="218"/>
      <c r="E6" s="218"/>
      <c r="F6" s="218"/>
      <c r="G6" s="218"/>
      <c r="H6" s="218"/>
      <c r="I6" s="219"/>
      <c r="J6" s="220">
        <v>0</v>
      </c>
      <c r="K6" s="220"/>
      <c r="L6" s="37"/>
      <c r="M6" s="37"/>
      <c r="N6" s="37"/>
      <c r="O6" s="37"/>
      <c r="P6" s="37"/>
      <c r="Q6" s="37"/>
      <c r="R6" s="37"/>
      <c r="S6" s="37"/>
      <c r="T6" s="37"/>
      <c r="U6" s="37"/>
      <c r="V6" s="5"/>
      <c r="W6" s="5"/>
      <c r="X6" s="5"/>
      <c r="Y6" s="5"/>
      <c r="Z6" s="5"/>
      <c r="AA6" s="5"/>
      <c r="AB6" s="5"/>
      <c r="AC6" s="5"/>
      <c r="AD6" s="109" t="s">
        <v>134</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6" customFormat="1" ht="15" x14ac:dyDescent="0.25">
      <c r="A7" s="230" t="s">
        <v>58</v>
      </c>
      <c r="B7" s="231"/>
      <c r="C7" s="231"/>
      <c r="D7" s="231"/>
      <c r="E7" s="231"/>
      <c r="F7" s="231"/>
      <c r="G7" s="231"/>
      <c r="H7" s="231"/>
      <c r="I7" s="232"/>
      <c r="J7" s="233">
        <v>0.1</v>
      </c>
      <c r="K7" s="233"/>
      <c r="L7" s="37"/>
      <c r="M7" s="140"/>
      <c r="N7" s="37" t="s">
        <v>181</v>
      </c>
      <c r="O7" s="37"/>
      <c r="P7" s="37"/>
      <c r="Q7" s="37"/>
      <c r="R7" s="37"/>
      <c r="S7" s="37"/>
      <c r="T7" s="37"/>
      <c r="U7" s="37"/>
      <c r="X7" s="12"/>
      <c r="Y7" s="12"/>
      <c r="Z7" s="12"/>
      <c r="AA7" s="12"/>
      <c r="AB7" s="12"/>
      <c r="AC7" s="13"/>
      <c r="AD7" s="110">
        <v>7.0000000000000001E-3</v>
      </c>
      <c r="AE7" s="5"/>
      <c r="AG7" s="5" t="s">
        <v>2</v>
      </c>
      <c r="AH7" s="111"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6" customFormat="1" ht="15" x14ac:dyDescent="0.25">
      <c r="A8" s="234" t="s">
        <v>135</v>
      </c>
      <c r="B8" s="235"/>
      <c r="C8" s="235"/>
      <c r="D8" s="235"/>
      <c r="E8" s="235"/>
      <c r="F8" s="235"/>
      <c r="G8" s="235"/>
      <c r="H8" s="235"/>
      <c r="I8" s="236"/>
      <c r="J8" s="220">
        <v>50000</v>
      </c>
      <c r="K8" s="220"/>
      <c r="L8" s="37"/>
      <c r="M8" s="37"/>
      <c r="N8" s="37"/>
      <c r="O8" s="37"/>
      <c r="P8" s="37"/>
      <c r="Q8" s="37"/>
      <c r="R8" s="37"/>
      <c r="S8" s="37"/>
      <c r="T8" s="37"/>
      <c r="U8" s="37"/>
      <c r="AC8" s="14"/>
      <c r="AD8" s="110">
        <v>5.0000000000000001E-3</v>
      </c>
      <c r="AE8" s="5"/>
      <c r="AG8" s="6" t="s">
        <v>57</v>
      </c>
      <c r="AH8" s="111"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6" customFormat="1" ht="15" hidden="1" customHeight="1" x14ac:dyDescent="0.25">
      <c r="A9" s="237" t="s">
        <v>136</v>
      </c>
      <c r="B9" s="238"/>
      <c r="C9" s="238"/>
      <c r="D9" s="238"/>
      <c r="E9" s="238"/>
      <c r="F9" s="238"/>
      <c r="G9" s="238"/>
      <c r="H9" s="239"/>
      <c r="I9" s="112"/>
      <c r="J9" s="220">
        <v>100000</v>
      </c>
      <c r="K9" s="220"/>
      <c r="L9" s="37"/>
      <c r="M9" s="37"/>
      <c r="N9" s="37"/>
      <c r="O9" s="37"/>
      <c r="P9" s="37"/>
      <c r="Q9" s="37"/>
      <c r="R9" s="37"/>
      <c r="S9" s="37"/>
      <c r="T9" s="37"/>
      <c r="U9" s="37"/>
      <c r="AC9" s="14"/>
      <c r="AD9" s="5"/>
      <c r="AE9" s="5"/>
      <c r="AH9" s="113"/>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6" customFormat="1" ht="15" hidden="1" customHeight="1" x14ac:dyDescent="0.25">
      <c r="A10" s="237" t="s">
        <v>137</v>
      </c>
      <c r="B10" s="238"/>
      <c r="C10" s="238"/>
      <c r="D10" s="238"/>
      <c r="E10" s="238"/>
      <c r="F10" s="238"/>
      <c r="G10" s="238"/>
      <c r="H10" s="239"/>
      <c r="I10" s="112"/>
      <c r="J10" s="220">
        <f>J9*J23</f>
        <v>0</v>
      </c>
      <c r="K10" s="220"/>
      <c r="L10" s="37"/>
      <c r="M10" s="37"/>
      <c r="N10" s="37"/>
      <c r="O10" s="37"/>
      <c r="P10" s="37"/>
      <c r="Q10" s="37"/>
      <c r="R10" s="37"/>
      <c r="S10" s="37"/>
      <c r="T10" s="37"/>
      <c r="U10" s="37"/>
      <c r="AC10" s="14"/>
      <c r="AD10" s="5"/>
      <c r="AE10" s="5"/>
      <c r="AH10" s="113"/>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6" customFormat="1" ht="15" hidden="1" customHeight="1" x14ac:dyDescent="0.25">
      <c r="A11" s="240" t="s">
        <v>138</v>
      </c>
      <c r="B11" s="241"/>
      <c r="C11" s="241"/>
      <c r="D11" s="241"/>
      <c r="E11" s="241"/>
      <c r="F11" s="241"/>
      <c r="G11" s="241"/>
      <c r="H11" s="242"/>
      <c r="I11" s="114"/>
      <c r="J11" s="220">
        <v>0</v>
      </c>
      <c r="K11" s="220"/>
      <c r="L11" s="37"/>
      <c r="M11" s="37"/>
      <c r="N11" s="37"/>
      <c r="O11" s="37"/>
      <c r="P11" s="37"/>
      <c r="Q11" s="37"/>
      <c r="R11" s="37"/>
      <c r="S11" s="37"/>
      <c r="T11" s="37"/>
      <c r="U11" s="37"/>
      <c r="AC11" s="14"/>
      <c r="AD11" s="5"/>
      <c r="AE11" s="5"/>
      <c r="AH11" s="113"/>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6" customFormat="1" ht="15" hidden="1" customHeight="1" x14ac:dyDescent="0.25">
      <c r="A12" s="240" t="s">
        <v>139</v>
      </c>
      <c r="B12" s="241"/>
      <c r="C12" s="241"/>
      <c r="D12" s="241"/>
      <c r="E12" s="241"/>
      <c r="F12" s="241"/>
      <c r="G12" s="241"/>
      <c r="H12" s="242"/>
      <c r="I12" s="114"/>
      <c r="J12" s="220">
        <v>60</v>
      </c>
      <c r="K12" s="220"/>
      <c r="L12" s="37"/>
      <c r="M12" s="37"/>
      <c r="N12" s="37"/>
      <c r="O12" s="37"/>
      <c r="P12" s="37"/>
      <c r="Q12" s="37"/>
      <c r="R12" s="37"/>
      <c r="S12" s="37"/>
      <c r="T12" s="37"/>
      <c r="U12" s="37"/>
      <c r="AC12" s="14"/>
      <c r="AD12" s="5"/>
      <c r="AE12" s="5"/>
      <c r="AH12" s="113"/>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6" customFormat="1" ht="15" x14ac:dyDescent="0.25">
      <c r="A13" s="234" t="s">
        <v>55</v>
      </c>
      <c r="B13" s="235"/>
      <c r="C13" s="235"/>
      <c r="D13" s="235"/>
      <c r="E13" s="235"/>
      <c r="F13" s="235"/>
      <c r="G13" s="235"/>
      <c r="H13" s="235"/>
      <c r="I13" s="236"/>
      <c r="J13" s="243">
        <v>36</v>
      </c>
      <c r="K13" s="244"/>
      <c r="L13" s="37"/>
      <c r="M13" s="37"/>
      <c r="N13" s="37"/>
      <c r="O13" s="37"/>
      <c r="P13" s="37"/>
      <c r="Q13" s="37"/>
      <c r="R13" s="37"/>
      <c r="S13" s="37"/>
      <c r="T13" s="37"/>
      <c r="U13" s="37"/>
      <c r="X13" s="15"/>
      <c r="Y13" s="15"/>
      <c r="Z13" s="15"/>
      <c r="AA13" s="15"/>
      <c r="AB13" s="15"/>
      <c r="AC13" s="14"/>
      <c r="AD13" s="5"/>
      <c r="AE13" s="5"/>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6" customFormat="1" ht="15" x14ac:dyDescent="0.25">
      <c r="A14" s="234" t="s">
        <v>60</v>
      </c>
      <c r="B14" s="235"/>
      <c r="C14" s="235"/>
      <c r="D14" s="235"/>
      <c r="E14" s="235"/>
      <c r="F14" s="235"/>
      <c r="G14" s="235"/>
      <c r="H14" s="235"/>
      <c r="I14" s="236"/>
      <c r="J14" s="245">
        <v>15</v>
      </c>
      <c r="K14" s="245">
        <v>1</v>
      </c>
      <c r="L14" s="37"/>
      <c r="M14" s="37"/>
      <c r="N14" s="37"/>
      <c r="O14" s="37"/>
      <c r="P14" s="37"/>
      <c r="Q14" s="37"/>
      <c r="R14" s="37"/>
      <c r="S14" s="37"/>
      <c r="T14" s="37"/>
      <c r="U14" s="37"/>
      <c r="X14" s="15"/>
      <c r="Y14" s="15"/>
      <c r="Z14" s="15"/>
      <c r="AA14" s="15"/>
      <c r="AB14" s="15"/>
      <c r="AC14" s="21"/>
      <c r="AD14" s="5"/>
      <c r="AE14" s="5"/>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6" customFormat="1" ht="14.25" customHeight="1" x14ac:dyDescent="0.25">
      <c r="A15" s="234" t="s">
        <v>56</v>
      </c>
      <c r="B15" s="235"/>
      <c r="C15" s="235"/>
      <c r="D15" s="235"/>
      <c r="E15" s="235"/>
      <c r="F15" s="235"/>
      <c r="G15" s="235"/>
      <c r="H15" s="235"/>
      <c r="I15" s="236"/>
      <c r="J15" s="246">
        <v>2</v>
      </c>
      <c r="K15" s="247"/>
      <c r="L15" s="37"/>
      <c r="M15" s="37"/>
      <c r="N15" s="37"/>
      <c r="O15" s="37"/>
      <c r="P15" s="37"/>
      <c r="Q15" s="37"/>
      <c r="R15" s="37"/>
      <c r="S15" s="37"/>
      <c r="T15" s="37"/>
      <c r="U15" s="37"/>
      <c r="V15" s="5"/>
      <c r="W15" s="5"/>
      <c r="X15" s="5"/>
      <c r="Y15" s="5"/>
      <c r="Z15" s="5"/>
      <c r="AA15" s="5"/>
      <c r="AB15" s="5"/>
      <c r="AC15" s="16"/>
      <c r="AD15" s="5"/>
      <c r="AE15" s="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6" customFormat="1" ht="8.25" hidden="1" customHeight="1" x14ac:dyDescent="0.25">
      <c r="A16" s="182" t="str">
        <f>CONCATENATE("Месячный платеж по кредиту, ",O34)</f>
        <v xml:space="preserve">Месячный платеж по кредиту, </v>
      </c>
      <c r="B16" s="183"/>
      <c r="C16" s="183"/>
      <c r="D16" s="183"/>
      <c r="E16" s="183"/>
      <c r="F16" s="183"/>
      <c r="G16" s="183"/>
      <c r="H16" s="35"/>
      <c r="I16" s="115"/>
      <c r="J16" s="248">
        <f>IF(data2=1,sumkred2/strok2,sumkred2*PROC2/100/((1-POWER(1+PROC2/1200,-strok2))*12))</f>
        <v>1733.2664252097079</v>
      </c>
      <c r="K16" s="249"/>
      <c r="L16" s="37"/>
      <c r="M16" s="37"/>
      <c r="N16" s="37"/>
      <c r="O16" s="37"/>
      <c r="P16" s="37"/>
      <c r="Q16" s="37"/>
      <c r="R16" s="37"/>
      <c r="S16" s="37"/>
      <c r="T16" s="37"/>
      <c r="U16" s="37"/>
      <c r="V16" s="23"/>
      <c r="W16" s="5"/>
      <c r="X16" s="5"/>
      <c r="Y16" s="5"/>
      <c r="Z16" s="5"/>
      <c r="AA16" s="5"/>
      <c r="AB16" s="5"/>
      <c r="AC16" s="16"/>
      <c r="AD16" s="5"/>
      <c r="AE16" s="5"/>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6" customFormat="1" ht="15.75" customHeight="1" x14ac:dyDescent="0.25">
      <c r="A17" s="182" t="s">
        <v>182</v>
      </c>
      <c r="B17" s="183"/>
      <c r="C17" s="183"/>
      <c r="D17" s="183"/>
      <c r="E17" s="183"/>
      <c r="F17" s="183"/>
      <c r="G17" s="183"/>
      <c r="H17" s="183"/>
      <c r="I17" s="183"/>
      <c r="J17" s="183"/>
      <c r="K17" s="204"/>
      <c r="L17" s="37"/>
      <c r="M17" s="37"/>
      <c r="N17" s="37"/>
      <c r="O17" s="37"/>
      <c r="P17" s="37"/>
      <c r="Q17" s="37"/>
      <c r="R17" s="37"/>
      <c r="S17" s="37"/>
      <c r="T17" s="37"/>
      <c r="U17" s="37"/>
      <c r="V17" s="23"/>
      <c r="W17" s="5"/>
      <c r="X17" s="5"/>
      <c r="Y17" s="5"/>
      <c r="Z17" s="5"/>
      <c r="AA17" s="5"/>
      <c r="AB17" s="5"/>
      <c r="AC17" s="16"/>
      <c r="AD17" s="5"/>
      <c r="AE17" s="5"/>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6" customFormat="1" ht="18.75" customHeight="1" x14ac:dyDescent="0.25">
      <c r="A18" s="182" t="s">
        <v>140</v>
      </c>
      <c r="B18" s="183"/>
      <c r="C18" s="183"/>
      <c r="D18" s="183"/>
      <c r="E18" s="183"/>
      <c r="F18" s="183"/>
      <c r="G18" s="183"/>
      <c r="H18" s="183"/>
      <c r="I18" s="204"/>
      <c r="J18" s="198">
        <v>5.0000000000000001E-3</v>
      </c>
      <c r="K18" s="198"/>
      <c r="L18" s="37"/>
      <c r="M18" s="37"/>
      <c r="N18" s="37"/>
      <c r="O18" s="37"/>
      <c r="P18" s="37"/>
      <c r="Q18" s="37"/>
      <c r="R18" s="37"/>
      <c r="S18" s="37"/>
      <c r="T18" s="37"/>
      <c r="U18" s="37"/>
      <c r="V18" s="23"/>
      <c r="W18" s="5"/>
      <c r="X18" s="5"/>
      <c r="Y18" s="5"/>
      <c r="Z18" s="5"/>
      <c r="AA18" s="5"/>
      <c r="AB18" s="5"/>
      <c r="AC18" s="16"/>
      <c r="AD18" s="5"/>
      <c r="AE18" s="5"/>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6" customFormat="1" ht="19.5" customHeight="1" x14ac:dyDescent="0.25">
      <c r="A19" s="182" t="s">
        <v>141</v>
      </c>
      <c r="B19" s="183"/>
      <c r="C19" s="183"/>
      <c r="D19" s="183"/>
      <c r="E19" s="183"/>
      <c r="F19" s="183"/>
      <c r="G19" s="183"/>
      <c r="H19" s="183"/>
      <c r="I19" s="204"/>
      <c r="J19" s="250">
        <v>100</v>
      </c>
      <c r="K19" s="251"/>
      <c r="L19" s="37"/>
      <c r="M19" s="37"/>
      <c r="N19" s="37"/>
      <c r="O19" s="37"/>
      <c r="P19" s="37"/>
      <c r="Q19" s="37"/>
      <c r="R19" s="37"/>
      <c r="S19" s="37"/>
      <c r="T19" s="37"/>
      <c r="U19" s="37"/>
      <c r="V19" s="23"/>
      <c r="W19" s="5"/>
      <c r="X19" s="5"/>
      <c r="Y19" s="5"/>
      <c r="Z19" s="5"/>
      <c r="AA19" s="5"/>
      <c r="AB19" s="5"/>
      <c r="AC19" s="16"/>
      <c r="AD19" s="5"/>
      <c r="AE19" s="5"/>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6" customFormat="1" ht="19.5" customHeight="1" x14ac:dyDescent="0.25">
      <c r="A20" s="182" t="s">
        <v>142</v>
      </c>
      <c r="B20" s="183"/>
      <c r="C20" s="183"/>
      <c r="D20" s="183"/>
      <c r="E20" s="183"/>
      <c r="F20" s="183"/>
      <c r="G20" s="183"/>
      <c r="H20" s="183"/>
      <c r="I20" s="204"/>
      <c r="J20" s="252">
        <v>4.4999999999999998E-2</v>
      </c>
      <c r="K20" s="253"/>
      <c r="L20" s="37"/>
      <c r="M20" s="37"/>
      <c r="N20" s="37"/>
      <c r="O20" s="37"/>
      <c r="P20" s="37"/>
      <c r="Q20" s="37"/>
      <c r="R20" s="37"/>
      <c r="S20" s="37"/>
      <c r="T20" s="37"/>
      <c r="U20" s="37"/>
      <c r="V20" s="23"/>
      <c r="W20" s="5"/>
      <c r="X20" s="5"/>
      <c r="Y20" s="5"/>
      <c r="Z20" s="5"/>
      <c r="AA20" s="5"/>
      <c r="AB20" s="5"/>
      <c r="AC20" s="16"/>
      <c r="AD20" s="5"/>
      <c r="AE20" s="5"/>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6" customFormat="1" ht="19.5" hidden="1" customHeight="1" x14ac:dyDescent="0.25">
      <c r="A21" s="182" t="s">
        <v>143</v>
      </c>
      <c r="B21" s="183"/>
      <c r="C21" s="183"/>
      <c r="D21" s="183"/>
      <c r="E21" s="183"/>
      <c r="F21" s="183"/>
      <c r="G21" s="183"/>
      <c r="H21" s="183"/>
      <c r="I21" s="204"/>
      <c r="J21" s="196">
        <v>0</v>
      </c>
      <c r="K21" s="196"/>
      <c r="L21" s="37"/>
      <c r="M21" s="37"/>
      <c r="N21" s="37"/>
      <c r="O21" s="37"/>
      <c r="P21" s="37"/>
      <c r="Q21" s="37"/>
      <c r="R21" s="37"/>
      <c r="S21" s="37"/>
      <c r="T21" s="37"/>
      <c r="U21" s="37"/>
      <c r="V21" s="23"/>
      <c r="W21" s="5"/>
      <c r="X21" s="5"/>
      <c r="Y21" s="5"/>
      <c r="Z21" s="5"/>
      <c r="AA21" s="5"/>
      <c r="AB21" s="5"/>
      <c r="AC21" s="16"/>
      <c r="AD21" s="5"/>
      <c r="AE21" s="5"/>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6" customFormat="1" ht="23.25" customHeight="1" x14ac:dyDescent="0.25">
      <c r="A22" s="182" t="s">
        <v>144</v>
      </c>
      <c r="B22" s="183"/>
      <c r="C22" s="183"/>
      <c r="D22" s="183"/>
      <c r="E22" s="183"/>
      <c r="F22" s="183"/>
      <c r="G22" s="183"/>
      <c r="H22" s="183"/>
      <c r="I22" s="204"/>
      <c r="J22" s="262" t="s">
        <v>145</v>
      </c>
      <c r="K22" s="263"/>
      <c r="L22" s="37"/>
      <c r="M22" s="37"/>
      <c r="N22" s="37"/>
      <c r="O22" s="37"/>
      <c r="P22" s="37"/>
      <c r="Q22" s="37"/>
      <c r="R22" s="37"/>
      <c r="S22" s="37"/>
      <c r="T22" s="37"/>
      <c r="U22" s="37"/>
      <c r="V22" s="23"/>
      <c r="W22" s="5"/>
      <c r="X22" s="5"/>
      <c r="Y22" s="5"/>
      <c r="Z22" s="5"/>
      <c r="AA22" s="5"/>
      <c r="AB22" s="5"/>
      <c r="AC22" s="16"/>
      <c r="AD22" s="5"/>
      <c r="AE22" s="5"/>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6" customFormat="1" ht="32.25" hidden="1" customHeight="1" x14ac:dyDescent="0.25">
      <c r="A23" s="264" t="s">
        <v>183</v>
      </c>
      <c r="B23" s="235"/>
      <c r="C23" s="235"/>
      <c r="D23" s="235"/>
      <c r="E23" s="235"/>
      <c r="F23" s="235"/>
      <c r="G23" s="235"/>
      <c r="H23" s="235"/>
      <c r="I23" s="236"/>
      <c r="J23" s="265"/>
      <c r="K23" s="265"/>
      <c r="L23" s="185"/>
      <c r="M23" s="185"/>
      <c r="N23" s="186"/>
      <c r="O23" s="186"/>
      <c r="P23" s="186"/>
      <c r="Q23" s="186"/>
      <c r="R23" s="186"/>
      <c r="S23" s="186"/>
      <c r="T23" s="23"/>
      <c r="U23" s="23"/>
      <c r="V23" s="23"/>
      <c r="W23" s="5"/>
      <c r="X23" s="5"/>
      <c r="Y23" s="5"/>
      <c r="Z23" s="5"/>
      <c r="AA23" s="5"/>
      <c r="AB23" s="5"/>
      <c r="AC23" s="21"/>
      <c r="AD23" s="5"/>
      <c r="AE23" s="5"/>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s="5" customFormat="1" ht="15" hidden="1" x14ac:dyDescent="0.25">
      <c r="A24" s="258" t="s">
        <v>146</v>
      </c>
      <c r="B24" s="259"/>
      <c r="C24" s="259"/>
      <c r="D24" s="259"/>
      <c r="E24" s="259"/>
      <c r="F24" s="259"/>
      <c r="G24" s="259"/>
      <c r="H24" s="259"/>
      <c r="I24" s="260"/>
      <c r="J24" s="261">
        <v>0</v>
      </c>
      <c r="K24" s="261"/>
      <c r="L24" s="116"/>
      <c r="M24" s="117"/>
      <c r="N24" s="118"/>
      <c r="O24" s="118"/>
      <c r="P24" s="118"/>
      <c r="Q24" s="118"/>
      <c r="R24" s="118"/>
      <c r="S24" s="118"/>
      <c r="T24" s="23"/>
      <c r="U24" s="23"/>
      <c r="V24" s="23"/>
      <c r="AC24" s="21"/>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row>
    <row r="25" spans="1:247" s="5" customFormat="1" ht="15" hidden="1" x14ac:dyDescent="0.25">
      <c r="A25" s="258" t="s">
        <v>147</v>
      </c>
      <c r="B25" s="255"/>
      <c r="C25" s="255"/>
      <c r="D25" s="255"/>
      <c r="E25" s="255"/>
      <c r="F25" s="255"/>
      <c r="G25" s="255"/>
      <c r="H25" s="255"/>
      <c r="I25" s="256"/>
      <c r="J25" s="266">
        <v>0</v>
      </c>
      <c r="K25" s="267"/>
      <c r="L25" s="116"/>
      <c r="M25" s="117"/>
      <c r="N25" s="118"/>
      <c r="O25" s="118"/>
      <c r="P25" s="118"/>
      <c r="Q25" s="118"/>
      <c r="R25" s="118"/>
      <c r="S25" s="118"/>
      <c r="T25" s="23"/>
      <c r="U25" s="23"/>
      <c r="V25" s="23"/>
      <c r="AC25" s="21"/>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19"/>
      <c r="DV25" s="119"/>
      <c r="DW25" s="119"/>
      <c r="DX25" s="119"/>
      <c r="DY25" s="119"/>
      <c r="DZ25" s="119"/>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row>
    <row r="26" spans="1:247" s="5" customFormat="1" ht="15" hidden="1" x14ac:dyDescent="0.25">
      <c r="A26" s="254" t="s">
        <v>148</v>
      </c>
      <c r="B26" s="255"/>
      <c r="C26" s="255"/>
      <c r="D26" s="255"/>
      <c r="E26" s="255"/>
      <c r="F26" s="255"/>
      <c r="G26" s="255"/>
      <c r="H26" s="255"/>
      <c r="I26" s="256"/>
      <c r="J26" s="257">
        <v>0</v>
      </c>
      <c r="K26" s="257"/>
      <c r="L26" s="116"/>
      <c r="M26" s="117"/>
      <c r="N26" s="118"/>
      <c r="O26" s="118"/>
      <c r="P26" s="118"/>
      <c r="Q26" s="118"/>
      <c r="R26" s="118"/>
      <c r="S26" s="118"/>
      <c r="T26" s="23"/>
      <c r="U26" s="23"/>
      <c r="V26" s="23"/>
      <c r="AC26" s="21"/>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row>
    <row r="27" spans="1:247" s="5" customFormat="1" ht="15" hidden="1" x14ac:dyDescent="0.25">
      <c r="A27" s="258" t="s">
        <v>149</v>
      </c>
      <c r="B27" s="255"/>
      <c r="C27" s="255"/>
      <c r="D27" s="255"/>
      <c r="E27" s="255"/>
      <c r="F27" s="255"/>
      <c r="G27" s="255"/>
      <c r="H27" s="255"/>
      <c r="I27" s="256"/>
      <c r="J27" s="257">
        <v>0</v>
      </c>
      <c r="K27" s="257"/>
      <c r="L27" s="116"/>
      <c r="M27" s="117"/>
      <c r="N27" s="118"/>
      <c r="O27" s="118"/>
      <c r="P27" s="118"/>
      <c r="Q27" s="118"/>
      <c r="R27" s="118"/>
      <c r="S27" s="118"/>
      <c r="T27" s="23"/>
      <c r="U27" s="23"/>
      <c r="V27" s="23"/>
      <c r="AC27" s="21"/>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row>
    <row r="28" spans="1:247" s="5" customFormat="1" ht="15" hidden="1" x14ac:dyDescent="0.25">
      <c r="A28" s="258" t="s">
        <v>150</v>
      </c>
      <c r="B28" s="255"/>
      <c r="C28" s="255"/>
      <c r="D28" s="255"/>
      <c r="E28" s="255"/>
      <c r="F28" s="255"/>
      <c r="G28" s="255"/>
      <c r="H28" s="255"/>
      <c r="I28" s="256"/>
      <c r="J28" s="261">
        <v>0</v>
      </c>
      <c r="K28" s="261"/>
      <c r="L28" s="116"/>
      <c r="M28" s="117"/>
      <c r="N28" s="118"/>
      <c r="O28" s="118"/>
      <c r="P28" s="118"/>
      <c r="Q28" s="118"/>
      <c r="R28" s="118"/>
      <c r="S28" s="118"/>
      <c r="T28" s="23"/>
      <c r="U28" s="23"/>
      <c r="V28" s="23"/>
      <c r="AC28" s="21"/>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row>
    <row r="29" spans="1:247" s="5" customFormat="1" ht="15" hidden="1" x14ac:dyDescent="0.25">
      <c r="A29" s="258" t="s">
        <v>151</v>
      </c>
      <c r="B29" s="255"/>
      <c r="C29" s="255"/>
      <c r="D29" s="255"/>
      <c r="E29" s="255"/>
      <c r="F29" s="255"/>
      <c r="G29" s="255"/>
      <c r="H29" s="255"/>
      <c r="I29" s="256"/>
      <c r="J29" s="261">
        <v>0</v>
      </c>
      <c r="K29" s="261"/>
      <c r="L29" s="116"/>
      <c r="M29" s="117"/>
      <c r="N29" s="118"/>
      <c r="O29" s="118"/>
      <c r="P29" s="118"/>
      <c r="Q29" s="118"/>
      <c r="R29" s="118"/>
      <c r="S29" s="118"/>
      <c r="T29" s="23"/>
      <c r="U29" s="23"/>
      <c r="V29" s="23"/>
      <c r="AC29" s="21"/>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19"/>
      <c r="DI29" s="119"/>
      <c r="DJ29" s="119"/>
      <c r="DK29" s="119"/>
      <c r="DL29" s="119"/>
      <c r="DM29" s="119"/>
      <c r="DN29" s="119"/>
      <c r="DO29" s="119"/>
      <c r="DP29" s="119"/>
      <c r="DQ29" s="119"/>
      <c r="DR29" s="119"/>
      <c r="DS29" s="119"/>
      <c r="DT29" s="119"/>
      <c r="DU29" s="119"/>
      <c r="DV29" s="119"/>
      <c r="DW29" s="119"/>
      <c r="DX29" s="119"/>
      <c r="DY29" s="119"/>
      <c r="DZ29" s="119"/>
      <c r="EA29" s="119"/>
      <c r="EB29" s="119"/>
      <c r="EC29" s="119"/>
      <c r="ED29" s="119"/>
      <c r="EE29" s="119"/>
      <c r="EF29" s="119"/>
      <c r="EG29" s="119"/>
      <c r="EH29" s="119"/>
      <c r="EI29" s="119"/>
      <c r="EJ29" s="119"/>
      <c r="EK29" s="119"/>
      <c r="EL29" s="119"/>
      <c r="EM29" s="119"/>
      <c r="EN29" s="119"/>
      <c r="EO29" s="119"/>
      <c r="EP29" s="119"/>
      <c r="EQ29" s="119"/>
      <c r="ER29" s="119"/>
      <c r="ES29" s="119"/>
      <c r="ET29" s="119"/>
      <c r="EU29" s="119"/>
      <c r="EV29" s="119"/>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c r="HK29" s="119"/>
      <c r="HL29" s="119"/>
      <c r="HM29" s="119"/>
      <c r="HN29" s="119"/>
      <c r="HO29" s="119"/>
      <c r="HP29" s="119"/>
      <c r="HQ29" s="119"/>
      <c r="HR29" s="119"/>
      <c r="HS29" s="119"/>
      <c r="HT29" s="119"/>
      <c r="HU29" s="119"/>
      <c r="HV29" s="119"/>
      <c r="HW29" s="119"/>
      <c r="HX29" s="119"/>
      <c r="HY29" s="119"/>
      <c r="HZ29" s="119"/>
      <c r="IA29" s="119"/>
      <c r="IB29" s="119"/>
      <c r="IC29" s="119"/>
      <c r="ID29" s="119"/>
      <c r="IE29" s="119"/>
      <c r="IF29" s="119"/>
      <c r="IG29" s="119"/>
      <c r="IH29" s="119"/>
      <c r="II29" s="119"/>
      <c r="IJ29" s="119"/>
      <c r="IK29" s="119"/>
      <c r="IL29" s="119"/>
      <c r="IM29" s="119"/>
    </row>
    <row r="30" spans="1:247" s="6" customFormat="1" ht="15" hidden="1" x14ac:dyDescent="0.25">
      <c r="A30" s="258"/>
      <c r="B30" s="255"/>
      <c r="C30" s="255"/>
      <c r="D30" s="255"/>
      <c r="E30" s="255"/>
      <c r="F30" s="255"/>
      <c r="G30" s="255"/>
      <c r="H30" s="255"/>
      <c r="I30" s="256"/>
      <c r="J30" s="120"/>
      <c r="K30" s="121"/>
      <c r="L30" s="107"/>
      <c r="M30" s="107"/>
      <c r="N30" s="108"/>
      <c r="O30" s="108"/>
      <c r="P30" s="108"/>
      <c r="Q30" s="108"/>
      <c r="R30" s="108"/>
      <c r="S30" s="108"/>
      <c r="T30" s="23"/>
      <c r="U30" s="23"/>
      <c r="V30" s="23"/>
      <c r="W30" s="5"/>
      <c r="X30" s="5"/>
      <c r="Y30" s="5"/>
      <c r="Z30" s="5"/>
      <c r="AA30" s="5"/>
      <c r="AB30" s="5"/>
      <c r="AC30" s="21"/>
      <c r="AD30" s="5"/>
      <c r="AE30" s="5"/>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6" customFormat="1" ht="15" hidden="1" x14ac:dyDescent="0.25">
      <c r="A31" s="270" t="s">
        <v>183</v>
      </c>
      <c r="B31" s="271"/>
      <c r="C31" s="271"/>
      <c r="D31" s="271"/>
      <c r="E31" s="271"/>
      <c r="F31" s="271"/>
      <c r="G31" s="271"/>
      <c r="H31" s="271"/>
      <c r="I31" s="272"/>
      <c r="J31" s="265">
        <v>0</v>
      </c>
      <c r="K31" s="265"/>
      <c r="L31" s="107"/>
      <c r="M31" s="107"/>
      <c r="N31" s="108"/>
      <c r="O31" s="108"/>
      <c r="P31" s="108"/>
      <c r="Q31" s="108"/>
      <c r="R31" s="108"/>
      <c r="S31" s="108"/>
      <c r="T31" s="23"/>
      <c r="U31" s="23"/>
      <c r="V31" s="23"/>
      <c r="W31" s="5"/>
      <c r="X31" s="5"/>
      <c r="Y31" s="5"/>
      <c r="Z31" s="5"/>
      <c r="AA31" s="5"/>
      <c r="AB31" s="5"/>
      <c r="AC31" s="21"/>
      <c r="AD31" s="5"/>
      <c r="AE31" s="5"/>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6" customFormat="1" ht="15" hidden="1" x14ac:dyDescent="0.25">
      <c r="A32" s="273" t="s">
        <v>152</v>
      </c>
      <c r="B32" s="259"/>
      <c r="C32" s="259"/>
      <c r="D32" s="259"/>
      <c r="E32" s="259"/>
      <c r="F32" s="259"/>
      <c r="G32" s="259"/>
      <c r="H32" s="259"/>
      <c r="I32" s="260"/>
      <c r="J32" s="274">
        <v>0</v>
      </c>
      <c r="K32" s="275"/>
      <c r="L32" s="107"/>
      <c r="M32" s="107"/>
      <c r="N32" s="108"/>
      <c r="O32" s="108"/>
      <c r="P32" s="108"/>
      <c r="Q32" s="108"/>
      <c r="R32" s="108"/>
      <c r="S32" s="108"/>
      <c r="T32" s="23"/>
      <c r="U32" s="23"/>
      <c r="V32" s="23"/>
      <c r="W32" s="5"/>
      <c r="X32" s="5"/>
      <c r="Y32" s="5"/>
      <c r="Z32" s="5"/>
      <c r="AA32" s="5"/>
      <c r="AB32" s="5"/>
      <c r="AC32" s="21"/>
      <c r="AD32" s="5"/>
      <c r="AE32" s="5"/>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6" customFormat="1" ht="19.5" hidden="1" customHeight="1" x14ac:dyDescent="0.25">
      <c r="A33" s="277"/>
      <c r="B33" s="278"/>
      <c r="C33" s="278"/>
      <c r="D33" s="278"/>
      <c r="E33" s="278"/>
      <c r="F33" s="278"/>
      <c r="G33" s="278"/>
      <c r="H33" s="278"/>
      <c r="I33" s="279"/>
      <c r="J33" s="280"/>
      <c r="K33" s="281"/>
      <c r="L33" s="282"/>
      <c r="M33" s="185"/>
      <c r="N33" s="185"/>
      <c r="O33" s="185"/>
      <c r="P33" s="185"/>
      <c r="Q33" s="185"/>
      <c r="R33" s="185"/>
      <c r="S33" s="185"/>
      <c r="T33" s="23"/>
      <c r="U33" s="23"/>
      <c r="V33" s="23"/>
      <c r="W33" s="5"/>
      <c r="X33" s="5"/>
      <c r="Y33" s="5"/>
      <c r="Z33" s="5"/>
      <c r="AA33" s="5"/>
      <c r="AB33" s="5"/>
      <c r="AC33" s="21"/>
      <c r="AD33" s="5"/>
      <c r="AE33" s="5"/>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6" customFormat="1" ht="15.75" thickBot="1" x14ac:dyDescent="0.3">
      <c r="A34" s="17">
        <v>2</v>
      </c>
      <c r="B34" s="5"/>
      <c r="C34" s="5"/>
      <c r="D34" s="5"/>
      <c r="E34" s="5"/>
      <c r="F34" s="5"/>
      <c r="G34" s="5"/>
      <c r="H34" s="5"/>
      <c r="I34" s="5"/>
      <c r="K34" s="26"/>
      <c r="L34" s="26"/>
      <c r="M34" s="26"/>
      <c r="N34" s="37"/>
      <c r="O34" s="37"/>
      <c r="P34" s="37"/>
      <c r="Q34" s="37"/>
      <c r="R34" s="37"/>
      <c r="S34" s="37"/>
      <c r="T34" s="37"/>
      <c r="U34" s="37"/>
      <c r="V34" s="26"/>
      <c r="W34" s="5"/>
      <c r="X34" s="5"/>
      <c r="Y34" s="5"/>
      <c r="Z34" s="5"/>
      <c r="AA34" s="5"/>
      <c r="AB34" s="30" t="s">
        <v>59</v>
      </c>
      <c r="AC34" s="18"/>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6" customFormat="1" ht="12.75" customHeight="1" thickBot="1" x14ac:dyDescent="0.3">
      <c r="A35" s="283" t="s">
        <v>65</v>
      </c>
      <c r="B35" s="268" t="s">
        <v>67</v>
      </c>
      <c r="C35" s="269"/>
      <c r="D35" s="269"/>
      <c r="E35" s="276"/>
      <c r="F35" s="268" t="s">
        <v>68</v>
      </c>
      <c r="G35" s="269"/>
      <c r="H35" s="269"/>
      <c r="I35" s="276"/>
      <c r="J35" s="268" t="s">
        <v>69</v>
      </c>
      <c r="K35" s="269"/>
      <c r="L35" s="269"/>
      <c r="M35" s="276"/>
      <c r="N35" s="37"/>
      <c r="O35" s="37"/>
      <c r="P35" s="37"/>
      <c r="Q35" s="37"/>
      <c r="R35" s="37"/>
      <c r="S35" s="37"/>
      <c r="T35" s="37"/>
      <c r="U35" s="37"/>
      <c r="V35" s="269" t="s">
        <v>72</v>
      </c>
      <c r="W35" s="269"/>
      <c r="X35" s="269"/>
      <c r="Y35" s="276"/>
      <c r="Z35" s="268" t="s">
        <v>73</v>
      </c>
      <c r="AA35" s="269"/>
      <c r="AB35" s="269"/>
      <c r="AC35" s="276"/>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6" customFormat="1" ht="75.75" thickBot="1" x14ac:dyDescent="0.3">
      <c r="A36" s="284"/>
      <c r="B36" s="123" t="s">
        <v>88</v>
      </c>
      <c r="C36" s="123" t="s">
        <v>89</v>
      </c>
      <c r="D36" s="123" t="s">
        <v>153</v>
      </c>
      <c r="E36" s="123" t="s">
        <v>90</v>
      </c>
      <c r="F36" s="123" t="s">
        <v>88</v>
      </c>
      <c r="G36" s="123" t="s">
        <v>89</v>
      </c>
      <c r="H36" s="123" t="s">
        <v>153</v>
      </c>
      <c r="I36" s="123" t="s">
        <v>90</v>
      </c>
      <c r="J36" s="123" t="s">
        <v>88</v>
      </c>
      <c r="K36" s="123" t="s">
        <v>89</v>
      </c>
      <c r="L36" s="123" t="s">
        <v>153</v>
      </c>
      <c r="M36" s="123" t="s">
        <v>90</v>
      </c>
      <c r="N36" s="37"/>
      <c r="O36" s="37"/>
      <c r="P36" s="37"/>
      <c r="Q36" s="37"/>
      <c r="R36" s="37"/>
      <c r="S36" s="37"/>
      <c r="T36" s="37"/>
      <c r="U36" s="37"/>
      <c r="V36" s="124" t="s">
        <v>88</v>
      </c>
      <c r="W36" s="123" t="s">
        <v>89</v>
      </c>
      <c r="X36" s="123" t="s">
        <v>153</v>
      </c>
      <c r="Y36" s="123" t="s">
        <v>90</v>
      </c>
      <c r="Z36" s="123" t="s">
        <v>88</v>
      </c>
      <c r="AA36" s="123" t="s">
        <v>89</v>
      </c>
      <c r="AB36" s="123" t="s">
        <v>153</v>
      </c>
      <c r="AC36" s="123" t="s">
        <v>90</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6" customFormat="1" ht="15.75" thickTop="1" x14ac:dyDescent="0.25">
      <c r="A37" s="125" t="s">
        <v>62</v>
      </c>
      <c r="B37" s="126">
        <f>sumkred2</f>
        <v>50000</v>
      </c>
      <c r="C37" s="126">
        <f t="shared" ref="C37:C48" si="0">IF(data2=1,B37*(PROC2/36500)*30.42,B37*(PROC2/36000)*30)</f>
        <v>625.00000000000011</v>
      </c>
      <c r="D37" s="24">
        <f>IF($A37="1 міс.",$J$26*$J$6+$J$27*B37,0)+$J$18*sumkred2+$J$19+$J$20*sumkred2+$J$24+$J$28+J25*J6+J21</f>
        <v>2600</v>
      </c>
      <c r="E37" s="24">
        <f>IF(data2=2,C37+D37,IF(data2=1,IF(C37&gt;0,C37+D37+sumproplat2,0),IF(B37&gt;sumproplat2*2,sumproplat2,B37+C37+D37)))</f>
        <v>3225</v>
      </c>
      <c r="F37" s="127">
        <f>IF(data2=1,IF((B48-sumproplat2)&gt;1,B48-sumproplat2,0),IF(B48-(sumproplat2-C48-D48)&gt;0,B48-(E48-C48-D48),0))</f>
        <v>37017.836691116485</v>
      </c>
      <c r="G37" s="127">
        <f t="shared" ref="G37:G48" si="1">IF(data2=1,F37*(PROC2/36500)*30.42,F37*(PROC2/36000)*30)</f>
        <v>462.72295863895613</v>
      </c>
      <c r="H37" s="24">
        <f t="shared" ref="H37:H48" si="2">IF(AND($A37="1 міс.",F37&gt;0),$J$26*$J$6+$J$27*F37,0)+IF(F37-IF(data2=1,IF(G37&gt;0.001,G37+sumproplat2,0),IF(F37&gt;sumproplat2*2,sumproplat2,F37+G37))&lt;0,$J$29,0)</f>
        <v>0</v>
      </c>
      <c r="I37" s="24">
        <f t="shared" ref="I37:I48" si="3">IF(data2=1,IF(G37&gt;0.001,G37+H37+sumproplat2,0),IF(F37&gt;sumproplat2*2,sumproplat2+H37,F37+G37+H37))</f>
        <v>1733.2664252097079</v>
      </c>
      <c r="J37" s="127">
        <f>IF(data2=1,IF((F48-sumproplat2)&gt;1,F48-sumproplat2,0),IF(F48-(sumproplat2-G48-H48)&gt;0,F48-(I48-G48-H48),0))</f>
        <v>20678.18851394143</v>
      </c>
      <c r="K37" s="127">
        <f t="shared" ref="K37:K48" si="4">IF(data2=1,J37*(PROC2/36500)*30.42,J37*(PROC2/36000)*30)</f>
        <v>258.4773564242679</v>
      </c>
      <c r="L37" s="24">
        <f t="shared" ref="L37:L48" si="5">IF(AND($A37="1 міс.",J37&gt;0),$J$26*$J$6+$J$27*J37,0)+IF(J37-IF(data2=1,IF(K37&gt;0.001,K37+sumproplat2,0),IF(J37&gt;sumproplat2*2,sumproplat2,J37+K37))&lt;0,$J$29,0)</f>
        <v>0</v>
      </c>
      <c r="M37" s="24">
        <f t="shared" ref="M37:M48" si="6">IF(data2=1,IF(K37&gt;0.001,K37+L37+sumproplat2,0),IF(J37&gt;sumproplat2*2,sumproplat2+L37,J37+K37+L37))</f>
        <v>1733.2664252097079</v>
      </c>
      <c r="N37" s="37"/>
      <c r="O37" s="37"/>
      <c r="P37" s="37"/>
      <c r="Q37" s="37"/>
      <c r="R37" s="37"/>
      <c r="S37" s="37"/>
      <c r="T37" s="37"/>
      <c r="U37" s="37"/>
      <c r="V37" s="85">
        <f>IF(data2=1,IF((R48-sumproplat2)&gt;1,R48-sumproplat2,0),IF(R48-(sumproplat2-S48-T48)&gt;0,R48-(U48-S48-T48),0))</f>
        <v>0</v>
      </c>
      <c r="W37" s="127">
        <f t="shared" ref="W37:W48" si="7">IF(data2=1,V37*(PROC2/36500)*30.42,V37*(PROC2/36000)*30)</f>
        <v>0</v>
      </c>
      <c r="X37" s="24">
        <f t="shared" ref="X37:X48" si="8">IF(AND($A37="1 міс.",V37&gt;0),$J$26*$J$6+$J$27*V37,0)+IF(V37-IF(data2=1,IF(W37&gt;0.001,W37+sumproplat2,0),IF(V37&gt;sumproplat2*2,sumproplat2,V37+W37))&lt;0,$J$29,0)</f>
        <v>0</v>
      </c>
      <c r="Y37" s="24">
        <f t="shared" ref="Y37:Y48" si="9">IF(data2=1,IF(W37&gt;0.001,W37+X37+sumproplat2,0),IF(V37&gt;sumproplat2*2,sumproplat2+X37,V37+W37+X37))</f>
        <v>0</v>
      </c>
      <c r="Z37" s="127">
        <f>IF(data2=1,IF((V48-sumproplat2)&gt;1,V48-sumproplat2,0),IF(V48-(sumproplat2-W48-X48)&gt;0,V48-(Y48-W48-X48),0))</f>
        <v>0</v>
      </c>
      <c r="AA37" s="127">
        <f t="shared" ref="AA37:AA48" si="10">IF(data2=1,Z37*(PROC2/36500)*30.42,Z37*(PROC2/36000)*30)</f>
        <v>0</v>
      </c>
      <c r="AB37" s="24">
        <f t="shared" ref="AB37:AB48" si="11">IF(AND($A37="1 міс.",Z37&gt;0),$J$26*$J$6+$J$27*Z37,0)+IF(Z37-IF(data2=1,IF(AA37&gt;0.001,AA37+sumproplat2,0),IF(Z37&gt;sumproplat2*2,sumproplat2,Z37+AA37))&lt;0,$J$29,0)</f>
        <v>0</v>
      </c>
      <c r="AC37" s="24">
        <f t="shared" ref="AC37:AC48" si="12">IF(data2=1,IF(AA37&gt;0.001,AA37+AB37+sumproplat2,0),IF(Z37&gt;sumproplat2*2,sumproplat2+AB37,Z37+AA37+AB37))</f>
        <v>0</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6" customFormat="1" ht="15" x14ac:dyDescent="0.25">
      <c r="A38" s="125" t="s">
        <v>63</v>
      </c>
      <c r="B38" s="127">
        <f t="shared" ref="B38:B48" si="13">IF(data2=1,IF((B37-sumproplat2)&gt;1,B37-sumproplat2,0),IF(B37-(sumproplat2-C37-D37)&gt;0,B37-(E37-C37-D37),0))</f>
        <v>50000</v>
      </c>
      <c r="C38" s="127">
        <f t="shared" si="0"/>
        <v>625.00000000000011</v>
      </c>
      <c r="D38" s="24">
        <f t="shared" ref="D38:D48" si="14">IF($A38="1 міс.",$J$26*$J$6+$J$27*B38,0)+IF(B38-IF(data2=1,IF(C38&gt;0.001,C38+sumproplat2,0),IF(B38&gt;sumproplat2*2,sumproplat2,B38+C38))&lt;0,$J$29,0)</f>
        <v>0</v>
      </c>
      <c r="E38" s="24">
        <f t="shared" ref="E38:E48" si="15">IF(data2=1,IF(C38&gt;0.001,C38+D38+sumproplat2,0),IF(B38&gt;sumproplat2*2,sumproplat2+D38,B38+C38+D38))</f>
        <v>1733.2664252097079</v>
      </c>
      <c r="F38" s="127">
        <f t="shared" ref="F38:F48" si="16">IF(data2=1,IF((F37-sumproplat2)&gt;1,F37-sumproplat2,0),IF(F37-(sumproplat2-G37-H37)&gt;0,F37-(I37-G37-H37),0))</f>
        <v>35747.293224545734</v>
      </c>
      <c r="G38" s="127">
        <f t="shared" si="1"/>
        <v>446.84116530682167</v>
      </c>
      <c r="H38" s="24">
        <f t="shared" si="2"/>
        <v>0</v>
      </c>
      <c r="I38" s="24">
        <f t="shared" si="3"/>
        <v>1733.2664252097079</v>
      </c>
      <c r="J38" s="127">
        <f t="shared" ref="J38:J48" si="17">IF(data2=1,IF((J37-sumproplat2)&gt;1,J37-sumproplat2,0),IF(J37-(sumproplat2-K37-L37)&gt;0,J37-(M37-K37-L37),0))</f>
        <v>19203.399445155988</v>
      </c>
      <c r="K38" s="127">
        <f t="shared" si="4"/>
        <v>240.04249306444987</v>
      </c>
      <c r="L38" s="24">
        <f t="shared" si="5"/>
        <v>0</v>
      </c>
      <c r="M38" s="24">
        <f t="shared" si="6"/>
        <v>1733.2664252097079</v>
      </c>
      <c r="N38" s="37"/>
      <c r="O38" s="37"/>
      <c r="P38" s="37"/>
      <c r="Q38" s="37"/>
      <c r="R38" s="37"/>
      <c r="S38" s="37"/>
      <c r="T38" s="37"/>
      <c r="U38" s="37"/>
      <c r="V38" s="85">
        <f t="shared" ref="V38:V48" si="18">IF(data2=1,IF((V37-sumproplat2)&gt;1,V37-sumproplat2,0),IF(V37-(sumproplat2-W37-X37)&gt;0,V37-(Y37-W37-X37),0))</f>
        <v>0</v>
      </c>
      <c r="W38" s="127">
        <f t="shared" si="7"/>
        <v>0</v>
      </c>
      <c r="X38" s="24">
        <f t="shared" si="8"/>
        <v>0</v>
      </c>
      <c r="Y38" s="24">
        <f t="shared" si="9"/>
        <v>0</v>
      </c>
      <c r="Z38" s="127">
        <f t="shared" ref="Z38:Z48" si="19">IF(data2=1,IF((Z37-sumproplat2)&gt;1,Z37-sumproplat2,0),IF(Z37-(sumproplat2-AA37-AB37)&gt;0,Z37-(AC37-AA37-AB37),0))</f>
        <v>0</v>
      </c>
      <c r="AA38" s="127">
        <f t="shared" si="10"/>
        <v>0</v>
      </c>
      <c r="AB38" s="24">
        <f t="shared" si="11"/>
        <v>0</v>
      </c>
      <c r="AC38" s="24">
        <f t="shared" si="12"/>
        <v>0</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6" customFormat="1" ht="15" x14ac:dyDescent="0.25">
      <c r="A39" s="125" t="s">
        <v>64</v>
      </c>
      <c r="B39" s="127">
        <f t="shared" si="13"/>
        <v>48891.733574790291</v>
      </c>
      <c r="C39" s="127">
        <f t="shared" si="0"/>
        <v>611.1466696848787</v>
      </c>
      <c r="D39" s="24">
        <f t="shared" si="14"/>
        <v>0</v>
      </c>
      <c r="E39" s="24">
        <f t="shared" si="15"/>
        <v>1733.2664252097079</v>
      </c>
      <c r="F39" s="127">
        <f t="shared" si="16"/>
        <v>34460.86796464285</v>
      </c>
      <c r="G39" s="127">
        <f t="shared" si="1"/>
        <v>430.76084955803566</v>
      </c>
      <c r="H39" s="24">
        <f t="shared" si="2"/>
        <v>0</v>
      </c>
      <c r="I39" s="24">
        <f t="shared" si="3"/>
        <v>1733.2664252097079</v>
      </c>
      <c r="J39" s="127">
        <f t="shared" si="17"/>
        <v>17710.17551301073</v>
      </c>
      <c r="K39" s="127">
        <f t="shared" si="4"/>
        <v>221.37719391263414</v>
      </c>
      <c r="L39" s="24">
        <f t="shared" si="5"/>
        <v>0</v>
      </c>
      <c r="M39" s="24">
        <f t="shared" si="6"/>
        <v>1733.2664252097079</v>
      </c>
      <c r="N39" s="37"/>
      <c r="O39" s="37"/>
      <c r="P39" s="37"/>
      <c r="Q39" s="37"/>
      <c r="R39" s="37"/>
      <c r="S39" s="37"/>
      <c r="T39" s="37"/>
      <c r="U39" s="37"/>
      <c r="V39" s="85">
        <f t="shared" si="18"/>
        <v>0</v>
      </c>
      <c r="W39" s="127">
        <f t="shared" si="7"/>
        <v>0</v>
      </c>
      <c r="X39" s="24">
        <f t="shared" si="8"/>
        <v>0</v>
      </c>
      <c r="Y39" s="24">
        <f t="shared" si="9"/>
        <v>0</v>
      </c>
      <c r="Z39" s="127">
        <f t="shared" si="19"/>
        <v>0</v>
      </c>
      <c r="AA39" s="127">
        <f t="shared" si="10"/>
        <v>0</v>
      </c>
      <c r="AB39" s="24">
        <f t="shared" si="11"/>
        <v>0</v>
      </c>
      <c r="AC39" s="24">
        <f t="shared" si="12"/>
        <v>0</v>
      </c>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6" customFormat="1" ht="15" x14ac:dyDescent="0.25">
      <c r="A40" s="125" t="s">
        <v>154</v>
      </c>
      <c r="B40" s="127">
        <f t="shared" si="13"/>
        <v>47769.613819265462</v>
      </c>
      <c r="C40" s="127">
        <f t="shared" si="0"/>
        <v>597.12017274081836</v>
      </c>
      <c r="D40" s="24">
        <f t="shared" si="14"/>
        <v>0</v>
      </c>
      <c r="E40" s="24">
        <f t="shared" si="15"/>
        <v>1733.2664252097079</v>
      </c>
      <c r="F40" s="127">
        <f t="shared" si="16"/>
        <v>33158.362388991176</v>
      </c>
      <c r="G40" s="127">
        <f t="shared" si="1"/>
        <v>414.47952986238977</v>
      </c>
      <c r="H40" s="24">
        <f t="shared" si="2"/>
        <v>0</v>
      </c>
      <c r="I40" s="24">
        <f t="shared" si="3"/>
        <v>1733.2664252097079</v>
      </c>
      <c r="J40" s="127">
        <f t="shared" si="17"/>
        <v>16198.286281713656</v>
      </c>
      <c r="K40" s="127">
        <f t="shared" si="4"/>
        <v>202.4785785214207</v>
      </c>
      <c r="L40" s="24">
        <f t="shared" si="5"/>
        <v>0</v>
      </c>
      <c r="M40" s="24">
        <f t="shared" si="6"/>
        <v>1733.2664252097079</v>
      </c>
      <c r="N40" s="37"/>
      <c r="O40" s="37"/>
      <c r="P40" s="37"/>
      <c r="Q40" s="37"/>
      <c r="R40" s="37"/>
      <c r="S40" s="37"/>
      <c r="T40" s="37"/>
      <c r="U40" s="37"/>
      <c r="V40" s="85">
        <f t="shared" si="18"/>
        <v>0</v>
      </c>
      <c r="W40" s="127">
        <f t="shared" si="7"/>
        <v>0</v>
      </c>
      <c r="X40" s="24">
        <f t="shared" si="8"/>
        <v>0</v>
      </c>
      <c r="Y40" s="24">
        <f t="shared" si="9"/>
        <v>0</v>
      </c>
      <c r="Z40" s="127">
        <f t="shared" si="19"/>
        <v>0</v>
      </c>
      <c r="AA40" s="127">
        <f t="shared" si="10"/>
        <v>0</v>
      </c>
      <c r="AB40" s="24">
        <f t="shared" si="11"/>
        <v>0</v>
      </c>
      <c r="AC40" s="24">
        <f t="shared" si="12"/>
        <v>0</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6" customFormat="1" ht="15" x14ac:dyDescent="0.25">
      <c r="A41" s="125" t="s">
        <v>155</v>
      </c>
      <c r="B41" s="127">
        <f t="shared" si="13"/>
        <v>46633.467566796571</v>
      </c>
      <c r="C41" s="127">
        <f t="shared" si="0"/>
        <v>582.91834458495725</v>
      </c>
      <c r="D41" s="24">
        <f t="shared" si="14"/>
        <v>0</v>
      </c>
      <c r="E41" s="24">
        <f t="shared" si="15"/>
        <v>1733.2664252097079</v>
      </c>
      <c r="F41" s="127">
        <f t="shared" si="16"/>
        <v>31839.575493643857</v>
      </c>
      <c r="G41" s="127">
        <f t="shared" si="1"/>
        <v>397.99469367054826</v>
      </c>
      <c r="H41" s="24">
        <f t="shared" si="2"/>
        <v>0</v>
      </c>
      <c r="I41" s="24">
        <f t="shared" si="3"/>
        <v>1733.2664252097079</v>
      </c>
      <c r="J41" s="127">
        <f t="shared" si="17"/>
        <v>14667.498435025369</v>
      </c>
      <c r="K41" s="127">
        <f t="shared" si="4"/>
        <v>183.34373043781713</v>
      </c>
      <c r="L41" s="24">
        <f t="shared" si="5"/>
        <v>0</v>
      </c>
      <c r="M41" s="24">
        <f t="shared" si="6"/>
        <v>1733.2664252097079</v>
      </c>
      <c r="N41" s="37"/>
      <c r="O41" s="37"/>
      <c r="P41" s="37"/>
      <c r="Q41" s="37"/>
      <c r="R41" s="37"/>
      <c r="S41" s="37"/>
      <c r="T41" s="37"/>
      <c r="U41" s="37"/>
      <c r="V41" s="85">
        <f t="shared" si="18"/>
        <v>0</v>
      </c>
      <c r="W41" s="127">
        <f t="shared" si="7"/>
        <v>0</v>
      </c>
      <c r="X41" s="24">
        <f t="shared" si="8"/>
        <v>0</v>
      </c>
      <c r="Y41" s="24">
        <f t="shared" si="9"/>
        <v>0</v>
      </c>
      <c r="Z41" s="127">
        <f t="shared" si="19"/>
        <v>0</v>
      </c>
      <c r="AA41" s="127">
        <f t="shared" si="10"/>
        <v>0</v>
      </c>
      <c r="AB41" s="24">
        <f t="shared" si="11"/>
        <v>0</v>
      </c>
      <c r="AC41" s="24">
        <f t="shared" si="12"/>
        <v>0</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6" customFormat="1" ht="15" x14ac:dyDescent="0.25">
      <c r="A42" s="125" t="s">
        <v>156</v>
      </c>
      <c r="B42" s="127">
        <f t="shared" si="13"/>
        <v>45483.119486171818</v>
      </c>
      <c r="C42" s="127">
        <f t="shared" si="0"/>
        <v>568.53899357714772</v>
      </c>
      <c r="D42" s="24">
        <f t="shared" si="14"/>
        <v>0</v>
      </c>
      <c r="E42" s="24">
        <f t="shared" si="15"/>
        <v>1733.2664252097079</v>
      </c>
      <c r="F42" s="127">
        <f t="shared" si="16"/>
        <v>30504.303762104697</v>
      </c>
      <c r="G42" s="127">
        <f t="shared" si="1"/>
        <v>381.30379702630876</v>
      </c>
      <c r="H42" s="24">
        <f t="shared" si="2"/>
        <v>0</v>
      </c>
      <c r="I42" s="24">
        <f t="shared" si="3"/>
        <v>1733.2664252097079</v>
      </c>
      <c r="J42" s="127">
        <f t="shared" si="17"/>
        <v>13117.575740253478</v>
      </c>
      <c r="K42" s="127">
        <f t="shared" si="4"/>
        <v>163.96969675316848</v>
      </c>
      <c r="L42" s="24">
        <f t="shared" si="5"/>
        <v>0</v>
      </c>
      <c r="M42" s="24">
        <f t="shared" si="6"/>
        <v>1733.2664252097079</v>
      </c>
      <c r="N42" s="37"/>
      <c r="O42" s="37"/>
      <c r="P42" s="37"/>
      <c r="Q42" s="37"/>
      <c r="R42" s="37"/>
      <c r="S42" s="37"/>
      <c r="T42" s="37"/>
      <c r="U42" s="37"/>
      <c r="V42" s="85">
        <f t="shared" si="18"/>
        <v>0</v>
      </c>
      <c r="W42" s="127">
        <f t="shared" si="7"/>
        <v>0</v>
      </c>
      <c r="X42" s="24">
        <f t="shared" si="8"/>
        <v>0</v>
      </c>
      <c r="Y42" s="24">
        <f t="shared" si="9"/>
        <v>0</v>
      </c>
      <c r="Z42" s="127">
        <f t="shared" si="19"/>
        <v>0</v>
      </c>
      <c r="AA42" s="127">
        <f t="shared" si="10"/>
        <v>0</v>
      </c>
      <c r="AB42" s="24">
        <f t="shared" si="11"/>
        <v>0</v>
      </c>
      <c r="AC42" s="24">
        <f t="shared" si="12"/>
        <v>0</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6" customFormat="1" ht="14.25" customHeight="1" x14ac:dyDescent="0.25">
      <c r="A43" s="125" t="s">
        <v>157</v>
      </c>
      <c r="B43" s="127">
        <f t="shared" si="13"/>
        <v>44318.392054539261</v>
      </c>
      <c r="C43" s="127">
        <f t="shared" si="0"/>
        <v>553.97990068174079</v>
      </c>
      <c r="D43" s="24">
        <f t="shared" si="14"/>
        <v>0</v>
      </c>
      <c r="E43" s="24">
        <f t="shared" si="15"/>
        <v>1733.2664252097079</v>
      </c>
      <c r="F43" s="127">
        <f t="shared" si="16"/>
        <v>29152.341133921298</v>
      </c>
      <c r="G43" s="127">
        <f t="shared" si="1"/>
        <v>364.40426417401625</v>
      </c>
      <c r="H43" s="24">
        <f t="shared" si="2"/>
        <v>0</v>
      </c>
      <c r="I43" s="24">
        <f t="shared" si="3"/>
        <v>1733.2664252097079</v>
      </c>
      <c r="J43" s="127">
        <f t="shared" si="17"/>
        <v>11548.279011796938</v>
      </c>
      <c r="K43" s="127">
        <f t="shared" si="4"/>
        <v>144.35348764746175</v>
      </c>
      <c r="L43" s="24">
        <f t="shared" si="5"/>
        <v>0</v>
      </c>
      <c r="M43" s="24">
        <f t="shared" si="6"/>
        <v>1733.2664252097079</v>
      </c>
      <c r="N43" s="37"/>
      <c r="O43" s="37"/>
      <c r="P43" s="37"/>
      <c r="Q43" s="37"/>
      <c r="R43" s="37"/>
      <c r="S43" s="37"/>
      <c r="T43" s="37"/>
      <c r="U43" s="37"/>
      <c r="V43" s="85">
        <f t="shared" si="18"/>
        <v>0</v>
      </c>
      <c r="W43" s="127">
        <f t="shared" si="7"/>
        <v>0</v>
      </c>
      <c r="X43" s="24">
        <f t="shared" si="8"/>
        <v>0</v>
      </c>
      <c r="Y43" s="24">
        <f t="shared" si="9"/>
        <v>0</v>
      </c>
      <c r="Z43" s="127">
        <f t="shared" si="19"/>
        <v>0</v>
      </c>
      <c r="AA43" s="127">
        <f t="shared" si="10"/>
        <v>0</v>
      </c>
      <c r="AB43" s="24">
        <f t="shared" si="11"/>
        <v>0</v>
      </c>
      <c r="AC43" s="24">
        <f t="shared" si="12"/>
        <v>0</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6" customFormat="1" ht="15" x14ac:dyDescent="0.25">
      <c r="A44" s="125" t="s">
        <v>158</v>
      </c>
      <c r="B44" s="127">
        <f t="shared" si="13"/>
        <v>43139.105530011293</v>
      </c>
      <c r="C44" s="127">
        <f t="shared" si="0"/>
        <v>539.23881912514128</v>
      </c>
      <c r="D44" s="24">
        <f t="shared" si="14"/>
        <v>0</v>
      </c>
      <c r="E44" s="24">
        <f t="shared" si="15"/>
        <v>1733.2664252097079</v>
      </c>
      <c r="F44" s="127">
        <f t="shared" si="16"/>
        <v>27783.478972885605</v>
      </c>
      <c r="G44" s="127">
        <f t="shared" si="1"/>
        <v>347.29348716107006</v>
      </c>
      <c r="H44" s="24">
        <f t="shared" si="2"/>
        <v>0</v>
      </c>
      <c r="I44" s="24">
        <f t="shared" si="3"/>
        <v>1733.2664252097079</v>
      </c>
      <c r="J44" s="127">
        <f t="shared" si="17"/>
        <v>9959.366074234691</v>
      </c>
      <c r="K44" s="127">
        <f t="shared" si="4"/>
        <v>124.49207592793366</v>
      </c>
      <c r="L44" s="24">
        <f t="shared" si="5"/>
        <v>0</v>
      </c>
      <c r="M44" s="24">
        <f t="shared" si="6"/>
        <v>1733.2664252097079</v>
      </c>
      <c r="N44" s="37"/>
      <c r="O44" s="37"/>
      <c r="P44" s="37"/>
      <c r="Q44" s="37"/>
      <c r="R44" s="37"/>
      <c r="S44" s="37"/>
      <c r="T44" s="37"/>
      <c r="U44" s="37"/>
      <c r="V44" s="85">
        <f t="shared" si="18"/>
        <v>0</v>
      </c>
      <c r="W44" s="127">
        <f t="shared" si="7"/>
        <v>0</v>
      </c>
      <c r="X44" s="24">
        <f t="shared" si="8"/>
        <v>0</v>
      </c>
      <c r="Y44" s="24">
        <f t="shared" si="9"/>
        <v>0</v>
      </c>
      <c r="Z44" s="127">
        <f t="shared" si="19"/>
        <v>0</v>
      </c>
      <c r="AA44" s="127">
        <f t="shared" si="10"/>
        <v>0</v>
      </c>
      <c r="AB44" s="24">
        <f t="shared" si="11"/>
        <v>0</v>
      </c>
      <c r="AC44" s="24">
        <f t="shared" si="12"/>
        <v>0</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6" customFormat="1" ht="15" x14ac:dyDescent="0.25">
      <c r="A45" s="125" t="s">
        <v>159</v>
      </c>
      <c r="B45" s="127">
        <f t="shared" si="13"/>
        <v>41945.077923926729</v>
      </c>
      <c r="C45" s="127">
        <f t="shared" si="0"/>
        <v>524.31347404908411</v>
      </c>
      <c r="D45" s="24">
        <f t="shared" si="14"/>
        <v>0</v>
      </c>
      <c r="E45" s="24">
        <f t="shared" si="15"/>
        <v>1733.2664252097079</v>
      </c>
      <c r="F45" s="127">
        <f t="shared" si="16"/>
        <v>26397.506034836966</v>
      </c>
      <c r="G45" s="127">
        <f t="shared" si="1"/>
        <v>329.96882543546212</v>
      </c>
      <c r="H45" s="24">
        <f t="shared" si="2"/>
        <v>0</v>
      </c>
      <c r="I45" s="24">
        <f t="shared" si="3"/>
        <v>1733.2664252097079</v>
      </c>
      <c r="J45" s="127">
        <f t="shared" si="17"/>
        <v>8350.5917249529175</v>
      </c>
      <c r="K45" s="127">
        <f t="shared" si="4"/>
        <v>104.38239656191146</v>
      </c>
      <c r="L45" s="24">
        <f t="shared" si="5"/>
        <v>0</v>
      </c>
      <c r="M45" s="24">
        <f t="shared" si="6"/>
        <v>1733.2664252097079</v>
      </c>
      <c r="N45" s="37"/>
      <c r="O45" s="37"/>
      <c r="P45" s="37"/>
      <c r="Q45" s="37"/>
      <c r="R45" s="37"/>
      <c r="S45" s="37"/>
      <c r="T45" s="37"/>
      <c r="U45" s="37"/>
      <c r="V45" s="85">
        <f t="shared" si="18"/>
        <v>0</v>
      </c>
      <c r="W45" s="127">
        <f t="shared" si="7"/>
        <v>0</v>
      </c>
      <c r="X45" s="24">
        <f t="shared" si="8"/>
        <v>0</v>
      </c>
      <c r="Y45" s="24">
        <f t="shared" si="9"/>
        <v>0</v>
      </c>
      <c r="Z45" s="127">
        <f t="shared" si="19"/>
        <v>0</v>
      </c>
      <c r="AA45" s="127">
        <f t="shared" si="10"/>
        <v>0</v>
      </c>
      <c r="AB45" s="24">
        <f t="shared" si="11"/>
        <v>0</v>
      </c>
      <c r="AC45" s="24">
        <f t="shared" si="12"/>
        <v>0</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6" customFormat="1" ht="15" x14ac:dyDescent="0.25">
      <c r="A46" s="125" t="s">
        <v>160</v>
      </c>
      <c r="B46" s="127">
        <f t="shared" si="13"/>
        <v>40736.124972766105</v>
      </c>
      <c r="C46" s="127">
        <f t="shared" si="0"/>
        <v>509.20156215957638</v>
      </c>
      <c r="D46" s="24">
        <f t="shared" si="14"/>
        <v>0</v>
      </c>
      <c r="E46" s="24">
        <f t="shared" si="15"/>
        <v>1733.2664252097079</v>
      </c>
      <c r="F46" s="127">
        <f t="shared" si="16"/>
        <v>24994.208435062719</v>
      </c>
      <c r="G46" s="127">
        <f t="shared" si="1"/>
        <v>312.42760543828399</v>
      </c>
      <c r="H46" s="24">
        <f t="shared" si="2"/>
        <v>0</v>
      </c>
      <c r="I46" s="24">
        <f t="shared" si="3"/>
        <v>1733.2664252097079</v>
      </c>
      <c r="J46" s="127">
        <f t="shared" si="17"/>
        <v>6721.7076963051213</v>
      </c>
      <c r="K46" s="127">
        <f t="shared" si="4"/>
        <v>84.021346203814019</v>
      </c>
      <c r="L46" s="24">
        <f t="shared" si="5"/>
        <v>0</v>
      </c>
      <c r="M46" s="24">
        <f t="shared" si="6"/>
        <v>1733.2664252097079</v>
      </c>
      <c r="N46" s="37"/>
      <c r="O46" s="37"/>
      <c r="P46" s="37"/>
      <c r="Q46" s="37"/>
      <c r="R46" s="37"/>
      <c r="S46" s="37"/>
      <c r="T46" s="37"/>
      <c r="U46" s="37"/>
      <c r="V46" s="85">
        <f t="shared" si="18"/>
        <v>0</v>
      </c>
      <c r="W46" s="127">
        <f t="shared" si="7"/>
        <v>0</v>
      </c>
      <c r="X46" s="24">
        <f t="shared" si="8"/>
        <v>0</v>
      </c>
      <c r="Y46" s="24">
        <f t="shared" si="9"/>
        <v>0</v>
      </c>
      <c r="Z46" s="127">
        <f t="shared" si="19"/>
        <v>0</v>
      </c>
      <c r="AA46" s="127">
        <f t="shared" si="10"/>
        <v>0</v>
      </c>
      <c r="AB46" s="24">
        <f t="shared" si="11"/>
        <v>0</v>
      </c>
      <c r="AC46" s="24">
        <f t="shared" si="12"/>
        <v>0</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6" customFormat="1" ht="15" x14ac:dyDescent="0.25">
      <c r="A47" s="125" t="s">
        <v>161</v>
      </c>
      <c r="B47" s="127">
        <f t="shared" si="13"/>
        <v>39512.060109715974</v>
      </c>
      <c r="C47" s="127">
        <f t="shared" si="0"/>
        <v>493.9007513714497</v>
      </c>
      <c r="D47" s="24">
        <f t="shared" si="14"/>
        <v>0</v>
      </c>
      <c r="E47" s="24">
        <f t="shared" si="15"/>
        <v>1733.2664252097079</v>
      </c>
      <c r="F47" s="127">
        <f t="shared" si="16"/>
        <v>23573.369615291296</v>
      </c>
      <c r="G47" s="127">
        <f t="shared" si="1"/>
        <v>294.66712019114124</v>
      </c>
      <c r="H47" s="24">
        <f t="shared" si="2"/>
        <v>0</v>
      </c>
      <c r="I47" s="24">
        <f t="shared" si="3"/>
        <v>1733.2664252097079</v>
      </c>
      <c r="J47" s="127">
        <f t="shared" si="17"/>
        <v>5072.4626172992275</v>
      </c>
      <c r="K47" s="127">
        <f t="shared" si="4"/>
        <v>63.405782716240346</v>
      </c>
      <c r="L47" s="24">
        <f t="shared" si="5"/>
        <v>0</v>
      </c>
      <c r="M47" s="24">
        <f t="shared" si="6"/>
        <v>1733.2664252097079</v>
      </c>
      <c r="N47" s="37"/>
      <c r="O47" s="37"/>
      <c r="P47" s="37"/>
      <c r="Q47" s="37"/>
      <c r="R47" s="37"/>
      <c r="S47" s="37"/>
      <c r="T47" s="37"/>
      <c r="U47" s="37"/>
      <c r="V47" s="85">
        <f t="shared" si="18"/>
        <v>0</v>
      </c>
      <c r="W47" s="127">
        <f t="shared" si="7"/>
        <v>0</v>
      </c>
      <c r="X47" s="24">
        <f t="shared" si="8"/>
        <v>0</v>
      </c>
      <c r="Y47" s="24">
        <f t="shared" si="9"/>
        <v>0</v>
      </c>
      <c r="Z47" s="127">
        <f t="shared" si="19"/>
        <v>0</v>
      </c>
      <c r="AA47" s="127">
        <f t="shared" si="10"/>
        <v>0</v>
      </c>
      <c r="AB47" s="24">
        <f t="shared" si="11"/>
        <v>0</v>
      </c>
      <c r="AC47" s="24">
        <f t="shared" si="12"/>
        <v>0</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6" customFormat="1" ht="15" x14ac:dyDescent="0.25">
      <c r="A48" s="125" t="s">
        <v>126</v>
      </c>
      <c r="B48" s="127">
        <f t="shared" si="13"/>
        <v>38272.694435877718</v>
      </c>
      <c r="C48" s="127">
        <f t="shared" si="0"/>
        <v>478.4086804484715</v>
      </c>
      <c r="D48" s="24">
        <f t="shared" si="14"/>
        <v>0</v>
      </c>
      <c r="E48" s="24">
        <f t="shared" si="15"/>
        <v>1733.2664252097079</v>
      </c>
      <c r="F48" s="127">
        <f t="shared" si="16"/>
        <v>22134.770310272728</v>
      </c>
      <c r="G48" s="127">
        <f t="shared" si="1"/>
        <v>276.68462887840911</v>
      </c>
      <c r="H48" s="24">
        <f t="shared" si="2"/>
        <v>0</v>
      </c>
      <c r="I48" s="24">
        <f t="shared" si="3"/>
        <v>1733.2664252097079</v>
      </c>
      <c r="J48" s="127">
        <f t="shared" si="17"/>
        <v>3402.6019748057597</v>
      </c>
      <c r="K48" s="127">
        <f t="shared" si="4"/>
        <v>42.532524685072005</v>
      </c>
      <c r="L48" s="24">
        <f t="shared" si="5"/>
        <v>0</v>
      </c>
      <c r="M48" s="24">
        <f t="shared" si="6"/>
        <v>3445.1344994908318</v>
      </c>
      <c r="N48" s="37"/>
      <c r="O48" s="37"/>
      <c r="P48" s="37"/>
      <c r="Q48" s="37"/>
      <c r="R48" s="37"/>
      <c r="S48" s="37"/>
      <c r="T48" s="37"/>
      <c r="U48" s="37"/>
      <c r="V48" s="85">
        <f t="shared" si="18"/>
        <v>0</v>
      </c>
      <c r="W48" s="127">
        <f t="shared" si="7"/>
        <v>0</v>
      </c>
      <c r="X48" s="24">
        <f t="shared" si="8"/>
        <v>0</v>
      </c>
      <c r="Y48" s="24">
        <f t="shared" si="9"/>
        <v>0</v>
      </c>
      <c r="Z48" s="127">
        <f t="shared" si="19"/>
        <v>0</v>
      </c>
      <c r="AA48" s="127">
        <f t="shared" si="10"/>
        <v>0</v>
      </c>
      <c r="AB48" s="24">
        <f t="shared" si="11"/>
        <v>0</v>
      </c>
      <c r="AC48" s="24">
        <f t="shared" si="12"/>
        <v>0</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6" customFormat="1" ht="15.75" thickBot="1" x14ac:dyDescent="0.3">
      <c r="A49" s="128" t="s">
        <v>66</v>
      </c>
      <c r="B49" s="129"/>
      <c r="C49" s="130">
        <f>SUM(C37:C48)</f>
        <v>6708.7673684232659</v>
      </c>
      <c r="D49" s="131">
        <f>SUM(D37:D48)</f>
        <v>2600</v>
      </c>
      <c r="E49" s="131">
        <f>SUM(E37:E48)</f>
        <v>22290.930677306787</v>
      </c>
      <c r="F49" s="129"/>
      <c r="G49" s="130">
        <f>SUM(G37:G48)</f>
        <v>4459.5489253414426</v>
      </c>
      <c r="H49" s="131">
        <f>SUM(H37:H48)</f>
        <v>0</v>
      </c>
      <c r="I49" s="131">
        <f>SUM(I37:I48)</f>
        <v>20799.197102516497</v>
      </c>
      <c r="J49" s="129"/>
      <c r="K49" s="130">
        <f>SUM(K37:K48)</f>
        <v>1832.8766628561918</v>
      </c>
      <c r="L49" s="131">
        <f>SUM(L37:L48)</f>
        <v>0</v>
      </c>
      <c r="M49" s="131">
        <f>SUM(M37:M48)</f>
        <v>22511.06517679762</v>
      </c>
      <c r="N49" s="37"/>
      <c r="O49" s="37"/>
      <c r="P49" s="37"/>
      <c r="Q49" s="37"/>
      <c r="R49" s="37"/>
      <c r="S49" s="37"/>
      <c r="T49" s="37"/>
      <c r="U49" s="37"/>
      <c r="V49" s="132"/>
      <c r="W49" s="130">
        <f>SUM(W37:W48)</f>
        <v>0</v>
      </c>
      <c r="X49" s="131">
        <f>SUM(X37:X48)</f>
        <v>0</v>
      </c>
      <c r="Y49" s="131">
        <f>SUM(Y37:Y48)</f>
        <v>0</v>
      </c>
      <c r="Z49" s="129"/>
      <c r="AA49" s="130">
        <f>SUM(AA37:AA48)</f>
        <v>0</v>
      </c>
      <c r="AB49" s="131">
        <f>SUM(AB37:AB48)</f>
        <v>0</v>
      </c>
      <c r="AC49" s="131">
        <f>SUM(AC37:AC48)</f>
        <v>0</v>
      </c>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6" customFormat="1" ht="12.75" hidden="1" customHeight="1" thickBot="1" x14ac:dyDescent="0.3">
      <c r="A50" s="283" t="s">
        <v>65</v>
      </c>
      <c r="B50" s="268" t="s">
        <v>74</v>
      </c>
      <c r="C50" s="269"/>
      <c r="D50" s="276"/>
      <c r="E50" s="122"/>
      <c r="F50" s="268" t="s">
        <v>75</v>
      </c>
      <c r="G50" s="269"/>
      <c r="H50" s="269"/>
      <c r="I50" s="276"/>
      <c r="J50" s="268" t="s">
        <v>76</v>
      </c>
      <c r="K50" s="269"/>
      <c r="L50" s="269"/>
      <c r="M50" s="269"/>
      <c r="N50" s="37"/>
      <c r="O50" s="37"/>
      <c r="P50" s="37"/>
      <c r="Q50" s="37"/>
      <c r="R50" s="37"/>
      <c r="S50" s="37"/>
      <c r="T50" s="37"/>
      <c r="U50" s="37"/>
      <c r="V50" s="269" t="s">
        <v>79</v>
      </c>
      <c r="W50" s="269"/>
      <c r="X50" s="269"/>
      <c r="Y50" s="276"/>
      <c r="Z50" s="268" t="s">
        <v>80</v>
      </c>
      <c r="AA50" s="269"/>
      <c r="AB50" s="269"/>
      <c r="AC50" s="276"/>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6" customFormat="1" ht="75.75" hidden="1" customHeight="1" thickBot="1" x14ac:dyDescent="0.3">
      <c r="A51" s="284"/>
      <c r="B51" s="123" t="s">
        <v>88</v>
      </c>
      <c r="C51" s="123" t="s">
        <v>89</v>
      </c>
      <c r="D51" s="123" t="s">
        <v>153</v>
      </c>
      <c r="E51" s="123" t="s">
        <v>90</v>
      </c>
      <c r="F51" s="123" t="s">
        <v>88</v>
      </c>
      <c r="G51" s="123" t="s">
        <v>89</v>
      </c>
      <c r="H51" s="123" t="s">
        <v>153</v>
      </c>
      <c r="I51" s="123" t="s">
        <v>90</v>
      </c>
      <c r="J51" s="123" t="s">
        <v>88</v>
      </c>
      <c r="K51" s="123" t="s">
        <v>89</v>
      </c>
      <c r="L51" s="123" t="s">
        <v>153</v>
      </c>
      <c r="M51" s="133" t="s">
        <v>90</v>
      </c>
      <c r="N51" s="37"/>
      <c r="O51" s="37"/>
      <c r="P51" s="37"/>
      <c r="Q51" s="37"/>
      <c r="R51" s="37"/>
      <c r="S51" s="37"/>
      <c r="T51" s="37"/>
      <c r="U51" s="37"/>
      <c r="V51" s="124" t="s">
        <v>88</v>
      </c>
      <c r="W51" s="123" t="s">
        <v>89</v>
      </c>
      <c r="X51" s="123" t="s">
        <v>153</v>
      </c>
      <c r="Y51" s="123" t="s">
        <v>90</v>
      </c>
      <c r="Z51" s="123" t="s">
        <v>88</v>
      </c>
      <c r="AA51" s="123" t="s">
        <v>89</v>
      </c>
      <c r="AB51" s="123" t="s">
        <v>153</v>
      </c>
      <c r="AC51" s="123" t="s">
        <v>90</v>
      </c>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6" customFormat="1" ht="15" hidden="1" customHeight="1" x14ac:dyDescent="0.25">
      <c r="A52" s="125" t="s">
        <v>62</v>
      </c>
      <c r="B52" s="127">
        <f>IF(data2=1,IF((Z48-sumproplat2)&gt;1,Z48-sumproplat2,0),IF(Z48-(sumproplat2-AA48-AB48)&gt;0,Z48-(AC48-AA48-AB48),0))</f>
        <v>0</v>
      </c>
      <c r="C52" s="127">
        <f t="shared" ref="C52:C63" si="20">IF(data2=1,B52*(PROC2/36500)*30.42,B52*(PROC2/36000)*30)</f>
        <v>0</v>
      </c>
      <c r="D52" s="24">
        <f t="shared" ref="D52:D63" si="21">IF(AND($A52="1 міс.",B52&gt;0),$J$26*$J$6+$J$27*B52,0)+IF(B52-IF(data2=1,IF(C52&gt;0.001,C52+sumproplat2,0),IF(B52&gt;sumproplat2*2,sumproplat2,B52+C52))&lt;0,$J$29,0)</f>
        <v>0</v>
      </c>
      <c r="E52" s="24">
        <f t="shared" ref="E52:E63" si="22">IF(data2=1,IF(C52&gt;0.001,C52+D52+sumproplat2,0),IF(B52&gt;sumproplat2*2,sumproplat2+D52,B52+C52+D52))</f>
        <v>0</v>
      </c>
      <c r="F52" s="127">
        <f>IF(data2=1,IF((B63-sumproplat2)&gt;1,B63-sumproplat2,0),IF(B63-(sumproplat2-C63-D63)&gt;0,B63-(E63-C63-D63),0))</f>
        <v>0</v>
      </c>
      <c r="G52" s="127">
        <f t="shared" ref="G52:G63" si="23">IF(data2=1,F52*(PROC2/36500)*30.42,F52*(PROC2/36000)*30)</f>
        <v>0</v>
      </c>
      <c r="H52" s="24">
        <f t="shared" ref="H52:H63" si="24">IF(AND($A52="1 міс.",F52&gt;0),$J$26*$J$6+$J$27*F52,0)+IF(F52-IF(data2=1,IF(G52&gt;0.001,G52+sumproplat2,0),IF(F52&gt;sumproplat2*2,sumproplat2,F52+G52))&lt;0,$J$29,0)</f>
        <v>0</v>
      </c>
      <c r="I52" s="24">
        <f t="shared" ref="I52:I63" si="25">IF(data2=1,IF(G52&gt;0.001,G52+H52+sumproplat2,0),IF(F52&gt;sumproplat2*2,sumproplat2+H52,F52+G52+H52))</f>
        <v>0</v>
      </c>
      <c r="J52" s="127">
        <f>IF(data2=1,IF((F63-sumproplat2)&gt;1,F63-sumproplat2,0),IF(F63-(sumproplat2-G63-H63)&gt;0,F63-(I63-G63-H63),0))</f>
        <v>0</v>
      </c>
      <c r="K52" s="127">
        <f t="shared" ref="K52:K63" si="26">IF(data2=1,J52*(PROC2/36500)*30.42,J52*(PROC2/36000)*30)</f>
        <v>0</v>
      </c>
      <c r="L52" s="24">
        <f t="shared" ref="L52:L63" si="27">IF(AND($A52="1 міс.",J52&gt;0),$J$26*$J$6+$J$27*J52,0)+IF(J52-IF(data2=1,IF(K52&gt;0.001,K52+sumproplat2,0),IF(J52&gt;sumproplat2*2,sumproplat2,J52+K52))&lt;0,$J$29,0)</f>
        <v>0</v>
      </c>
      <c r="M52" s="134">
        <f t="shared" ref="M52:M63" si="28">IF(data2=1,IF(K52&gt;0.001,K52+L52+sumproplat2,0),IF(J52&gt;sumproplat2*2,sumproplat2+L52,J52+K52+L52))</f>
        <v>0</v>
      </c>
      <c r="N52" s="37"/>
      <c r="O52" s="37"/>
      <c r="P52" s="37"/>
      <c r="Q52" s="37"/>
      <c r="R52" s="37"/>
      <c r="S52" s="37"/>
      <c r="T52" s="37"/>
      <c r="U52" s="37"/>
      <c r="V52" s="85">
        <f>IF(data2=1,IF((R63-sumproplat2)&gt;1,R63-sumproplat2,0),IF(R63-(sumproplat2-S63-T63)&gt;0,R63-(U63-S63-T63),0))</f>
        <v>0</v>
      </c>
      <c r="W52" s="127">
        <f t="shared" ref="W52:W63" si="29">IF(data2=1,V52*(PROC2/36500)*30.42,V52*(PROC2/36000)*30)</f>
        <v>0</v>
      </c>
      <c r="X52" s="24">
        <f t="shared" ref="X52:X63" si="30">IF(AND($A52="1 міс.",V52&gt;0),$J$26*$J$6+$J$27*V52,0)+IF(V52-IF(data2=1,IF(W52&gt;0.001,W52+sumproplat2,0),IF(V52&gt;sumproplat2*2,sumproplat2,V52+W52))&lt;0,$J$29,0)</f>
        <v>0</v>
      </c>
      <c r="Y52" s="24">
        <f t="shared" ref="Y52:Y63" si="31">IF(data2=1,IF(W52&gt;0.001,W52+X52+sumproplat2,0),IF(V52&gt;sumproplat2*2,sumproplat2+X52,V52+W52+X52))</f>
        <v>0</v>
      </c>
      <c r="Z52" s="127">
        <f>IF(data2=1,IF((V63-sumproplat2)&gt;1,V63-sumproplat2,0),IF(V63-(sumproplat2-W63-X63)&gt;0,V63-(Y63-W63-X63),0))</f>
        <v>0</v>
      </c>
      <c r="AA52" s="127">
        <f t="shared" ref="AA52:AA63" si="32">IF(data2=1,Z52*(PROC2/36500)*30.42,Z52*(PROC2/36000)*30)</f>
        <v>0</v>
      </c>
      <c r="AB52" s="24">
        <f t="shared" ref="AB52:AB63" si="33">IF(AND($A52="1 міс.",Z52&gt;0),$J$26*$J$6+$J$27*Z52,0)+IF(Z52-IF(data2=1,IF(AA52&gt;0.001,AA52+sumproplat2,0),IF(Z52&gt;sumproplat2*2,sumproplat2,Z52+AA52))&lt;0,$J$29,0)</f>
        <v>0</v>
      </c>
      <c r="AC52" s="24">
        <f t="shared" ref="AC52:AC63" si="34">IF(data2=1,IF(AA52&gt;0.001,AA52+AB52+sumproplat2,0),IF(Z52&gt;sumproplat2*2,sumproplat2+AB52,Z52+AA52+AB52))</f>
        <v>0</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6" customFormat="1" ht="15" hidden="1" customHeight="1" x14ac:dyDescent="0.25">
      <c r="A53" s="125" t="s">
        <v>63</v>
      </c>
      <c r="B53" s="127">
        <f t="shared" ref="B53:B63" si="35">IF(data2=1,IF((B52-sumproplat2)&gt;1,B52-sumproplat2,0),IF(B52-(sumproplat2-C52-D52)&gt;0,B52-(E52-C52-D52),0))</f>
        <v>0</v>
      </c>
      <c r="C53" s="127">
        <f t="shared" si="20"/>
        <v>0</v>
      </c>
      <c r="D53" s="24">
        <f t="shared" si="21"/>
        <v>0</v>
      </c>
      <c r="E53" s="24">
        <f t="shared" si="22"/>
        <v>0</v>
      </c>
      <c r="F53" s="127">
        <f t="shared" ref="F53:F63" si="36">IF(data2=1,IF((F52-sumproplat2)&gt;1,F52-sumproplat2,0),IF(F52-(sumproplat2-G52-H52)&gt;0,F52-(I52-G52-H52),0))</f>
        <v>0</v>
      </c>
      <c r="G53" s="127">
        <f t="shared" si="23"/>
        <v>0</v>
      </c>
      <c r="H53" s="24">
        <f t="shared" si="24"/>
        <v>0</v>
      </c>
      <c r="I53" s="24">
        <f t="shared" si="25"/>
        <v>0</v>
      </c>
      <c r="J53" s="127">
        <f t="shared" ref="J53:J63" si="37">IF(data2=1,IF((J52-sumproplat2)&gt;1,J52-sumproplat2,0),IF(J52-(sumproplat2-K52-L52)&gt;0,J52-(M52-K52-L52),0))</f>
        <v>0</v>
      </c>
      <c r="K53" s="127">
        <f t="shared" si="26"/>
        <v>0</v>
      </c>
      <c r="L53" s="24">
        <f t="shared" si="27"/>
        <v>0</v>
      </c>
      <c r="M53" s="134">
        <f t="shared" si="28"/>
        <v>0</v>
      </c>
      <c r="N53" s="37"/>
      <c r="O53" s="37"/>
      <c r="P53" s="37"/>
      <c r="Q53" s="37"/>
      <c r="R53" s="37"/>
      <c r="S53" s="37"/>
      <c r="T53" s="37"/>
      <c r="U53" s="37"/>
      <c r="V53" s="85">
        <f t="shared" ref="V53:V63" si="38">IF(data2=1,IF((V52-sumproplat2)&gt;1,V52-sumproplat2,0),IF(V52-(sumproplat2-W52-X52)&gt;0,V52-(Y52-W52-X52),0))</f>
        <v>0</v>
      </c>
      <c r="W53" s="127">
        <f t="shared" si="29"/>
        <v>0</v>
      </c>
      <c r="X53" s="24">
        <f t="shared" si="30"/>
        <v>0</v>
      </c>
      <c r="Y53" s="24">
        <f t="shared" si="31"/>
        <v>0</v>
      </c>
      <c r="Z53" s="127">
        <f t="shared" ref="Z53:Z63" si="39">IF(data2=1,IF((Z52-sumproplat2)&gt;1,Z52-sumproplat2,0),IF(Z52-(sumproplat2-AA52-AB52)&gt;0,Z52-(AC52-AA52-AB52),0))</f>
        <v>0</v>
      </c>
      <c r="AA53" s="127">
        <f t="shared" si="32"/>
        <v>0</v>
      </c>
      <c r="AB53" s="24">
        <f t="shared" si="33"/>
        <v>0</v>
      </c>
      <c r="AC53" s="24">
        <f t="shared" si="34"/>
        <v>0</v>
      </c>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6" customFormat="1" ht="15" hidden="1" customHeight="1" x14ac:dyDescent="0.25">
      <c r="A54" s="125" t="s">
        <v>64</v>
      </c>
      <c r="B54" s="127">
        <f t="shared" si="35"/>
        <v>0</v>
      </c>
      <c r="C54" s="127">
        <f t="shared" si="20"/>
        <v>0</v>
      </c>
      <c r="D54" s="24">
        <f t="shared" si="21"/>
        <v>0</v>
      </c>
      <c r="E54" s="24">
        <f t="shared" si="22"/>
        <v>0</v>
      </c>
      <c r="F54" s="127">
        <f t="shared" si="36"/>
        <v>0</v>
      </c>
      <c r="G54" s="127">
        <f t="shared" si="23"/>
        <v>0</v>
      </c>
      <c r="H54" s="24">
        <f t="shared" si="24"/>
        <v>0</v>
      </c>
      <c r="I54" s="24">
        <f t="shared" si="25"/>
        <v>0</v>
      </c>
      <c r="J54" s="127">
        <f t="shared" si="37"/>
        <v>0</v>
      </c>
      <c r="K54" s="127">
        <f t="shared" si="26"/>
        <v>0</v>
      </c>
      <c r="L54" s="24">
        <f t="shared" si="27"/>
        <v>0</v>
      </c>
      <c r="M54" s="134">
        <f t="shared" si="28"/>
        <v>0</v>
      </c>
      <c r="N54" s="37"/>
      <c r="O54" s="37"/>
      <c r="P54" s="37"/>
      <c r="Q54" s="37"/>
      <c r="R54" s="37"/>
      <c r="S54" s="37"/>
      <c r="T54" s="37"/>
      <c r="U54" s="37"/>
      <c r="V54" s="85">
        <f t="shared" si="38"/>
        <v>0</v>
      </c>
      <c r="W54" s="127">
        <f t="shared" si="29"/>
        <v>0</v>
      </c>
      <c r="X54" s="24">
        <f t="shared" si="30"/>
        <v>0</v>
      </c>
      <c r="Y54" s="24">
        <f t="shared" si="31"/>
        <v>0</v>
      </c>
      <c r="Z54" s="127">
        <f t="shared" si="39"/>
        <v>0</v>
      </c>
      <c r="AA54" s="127">
        <f t="shared" si="32"/>
        <v>0</v>
      </c>
      <c r="AB54" s="24">
        <f t="shared" si="33"/>
        <v>0</v>
      </c>
      <c r="AC54" s="24">
        <f t="shared" si="34"/>
        <v>0</v>
      </c>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6" customFormat="1" ht="15" hidden="1" customHeight="1" x14ac:dyDescent="0.25">
      <c r="A55" s="125" t="s">
        <v>154</v>
      </c>
      <c r="B55" s="127">
        <f t="shared" si="35"/>
        <v>0</v>
      </c>
      <c r="C55" s="127">
        <f t="shared" si="20"/>
        <v>0</v>
      </c>
      <c r="D55" s="24">
        <f t="shared" si="21"/>
        <v>0</v>
      </c>
      <c r="E55" s="24">
        <f t="shared" si="22"/>
        <v>0</v>
      </c>
      <c r="F55" s="127">
        <f t="shared" si="36"/>
        <v>0</v>
      </c>
      <c r="G55" s="127">
        <f t="shared" si="23"/>
        <v>0</v>
      </c>
      <c r="H55" s="24">
        <f t="shared" si="24"/>
        <v>0</v>
      </c>
      <c r="I55" s="24">
        <f t="shared" si="25"/>
        <v>0</v>
      </c>
      <c r="J55" s="127">
        <f t="shared" si="37"/>
        <v>0</v>
      </c>
      <c r="K55" s="127">
        <f t="shared" si="26"/>
        <v>0</v>
      </c>
      <c r="L55" s="24">
        <f t="shared" si="27"/>
        <v>0</v>
      </c>
      <c r="M55" s="134">
        <f t="shared" si="28"/>
        <v>0</v>
      </c>
      <c r="N55" s="37"/>
      <c r="O55" s="37"/>
      <c r="P55" s="37"/>
      <c r="Q55" s="37"/>
      <c r="R55" s="37"/>
      <c r="S55" s="37"/>
      <c r="T55" s="37"/>
      <c r="U55" s="37"/>
      <c r="V55" s="85">
        <f t="shared" si="38"/>
        <v>0</v>
      </c>
      <c r="W55" s="127">
        <f t="shared" si="29"/>
        <v>0</v>
      </c>
      <c r="X55" s="24">
        <f t="shared" si="30"/>
        <v>0</v>
      </c>
      <c r="Y55" s="24">
        <f t="shared" si="31"/>
        <v>0</v>
      </c>
      <c r="Z55" s="127">
        <f t="shared" si="39"/>
        <v>0</v>
      </c>
      <c r="AA55" s="127">
        <f t="shared" si="32"/>
        <v>0</v>
      </c>
      <c r="AB55" s="24">
        <f t="shared" si="33"/>
        <v>0</v>
      </c>
      <c r="AC55" s="24">
        <f t="shared" si="34"/>
        <v>0</v>
      </c>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6" customFormat="1" ht="15" hidden="1" customHeight="1" x14ac:dyDescent="0.25">
      <c r="A56" s="125" t="s">
        <v>155</v>
      </c>
      <c r="B56" s="127">
        <f t="shared" si="35"/>
        <v>0</v>
      </c>
      <c r="C56" s="127">
        <f t="shared" si="20"/>
        <v>0</v>
      </c>
      <c r="D56" s="24">
        <f t="shared" si="21"/>
        <v>0</v>
      </c>
      <c r="E56" s="24">
        <f t="shared" si="22"/>
        <v>0</v>
      </c>
      <c r="F56" s="127">
        <f t="shared" si="36"/>
        <v>0</v>
      </c>
      <c r="G56" s="127">
        <f t="shared" si="23"/>
        <v>0</v>
      </c>
      <c r="H56" s="24">
        <f t="shared" si="24"/>
        <v>0</v>
      </c>
      <c r="I56" s="24">
        <f t="shared" si="25"/>
        <v>0</v>
      </c>
      <c r="J56" s="127">
        <f t="shared" si="37"/>
        <v>0</v>
      </c>
      <c r="K56" s="127">
        <f t="shared" si="26"/>
        <v>0</v>
      </c>
      <c r="L56" s="24">
        <f t="shared" si="27"/>
        <v>0</v>
      </c>
      <c r="M56" s="134">
        <f t="shared" si="28"/>
        <v>0</v>
      </c>
      <c r="N56" s="37"/>
      <c r="O56" s="37"/>
      <c r="P56" s="37"/>
      <c r="Q56" s="37"/>
      <c r="R56" s="37"/>
      <c r="S56" s="37"/>
      <c r="T56" s="37"/>
      <c r="U56" s="37"/>
      <c r="V56" s="85">
        <f t="shared" si="38"/>
        <v>0</v>
      </c>
      <c r="W56" s="127">
        <f t="shared" si="29"/>
        <v>0</v>
      </c>
      <c r="X56" s="24">
        <f t="shared" si="30"/>
        <v>0</v>
      </c>
      <c r="Y56" s="24">
        <f t="shared" si="31"/>
        <v>0</v>
      </c>
      <c r="Z56" s="127">
        <f t="shared" si="39"/>
        <v>0</v>
      </c>
      <c r="AA56" s="127">
        <f t="shared" si="32"/>
        <v>0</v>
      </c>
      <c r="AB56" s="24">
        <f t="shared" si="33"/>
        <v>0</v>
      </c>
      <c r="AC56" s="24">
        <f t="shared" si="34"/>
        <v>0</v>
      </c>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6" customFormat="1" ht="15" hidden="1" customHeight="1" x14ac:dyDescent="0.25">
      <c r="A57" s="125" t="s">
        <v>156</v>
      </c>
      <c r="B57" s="127">
        <f t="shared" si="35"/>
        <v>0</v>
      </c>
      <c r="C57" s="127">
        <f t="shared" si="20"/>
        <v>0</v>
      </c>
      <c r="D57" s="24">
        <f t="shared" si="21"/>
        <v>0</v>
      </c>
      <c r="E57" s="24">
        <f t="shared" si="22"/>
        <v>0</v>
      </c>
      <c r="F57" s="127">
        <f t="shared" si="36"/>
        <v>0</v>
      </c>
      <c r="G57" s="127">
        <f t="shared" si="23"/>
        <v>0</v>
      </c>
      <c r="H57" s="24">
        <f t="shared" si="24"/>
        <v>0</v>
      </c>
      <c r="I57" s="24">
        <f t="shared" si="25"/>
        <v>0</v>
      </c>
      <c r="J57" s="127">
        <f t="shared" si="37"/>
        <v>0</v>
      </c>
      <c r="K57" s="127">
        <f t="shared" si="26"/>
        <v>0</v>
      </c>
      <c r="L57" s="24">
        <f t="shared" si="27"/>
        <v>0</v>
      </c>
      <c r="M57" s="134">
        <f t="shared" si="28"/>
        <v>0</v>
      </c>
      <c r="N57" s="37"/>
      <c r="O57" s="37"/>
      <c r="P57" s="37"/>
      <c r="Q57" s="37"/>
      <c r="R57" s="37"/>
      <c r="S57" s="37"/>
      <c r="T57" s="37"/>
      <c r="U57" s="37"/>
      <c r="V57" s="85">
        <f t="shared" si="38"/>
        <v>0</v>
      </c>
      <c r="W57" s="127">
        <f t="shared" si="29"/>
        <v>0</v>
      </c>
      <c r="X57" s="24">
        <f t="shared" si="30"/>
        <v>0</v>
      </c>
      <c r="Y57" s="24">
        <f t="shared" si="31"/>
        <v>0</v>
      </c>
      <c r="Z57" s="127">
        <f t="shared" si="39"/>
        <v>0</v>
      </c>
      <c r="AA57" s="127">
        <f t="shared" si="32"/>
        <v>0</v>
      </c>
      <c r="AB57" s="24">
        <f t="shared" si="33"/>
        <v>0</v>
      </c>
      <c r="AC57" s="24">
        <f t="shared" si="34"/>
        <v>0</v>
      </c>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6" customFormat="1" ht="15" hidden="1" customHeight="1" x14ac:dyDescent="0.25">
      <c r="A58" s="125" t="s">
        <v>157</v>
      </c>
      <c r="B58" s="127">
        <f t="shared" si="35"/>
        <v>0</v>
      </c>
      <c r="C58" s="127">
        <f t="shared" si="20"/>
        <v>0</v>
      </c>
      <c r="D58" s="24">
        <f t="shared" si="21"/>
        <v>0</v>
      </c>
      <c r="E58" s="24">
        <f t="shared" si="22"/>
        <v>0</v>
      </c>
      <c r="F58" s="127">
        <f t="shared" si="36"/>
        <v>0</v>
      </c>
      <c r="G58" s="127">
        <f t="shared" si="23"/>
        <v>0</v>
      </c>
      <c r="H58" s="24">
        <f t="shared" si="24"/>
        <v>0</v>
      </c>
      <c r="I58" s="24">
        <f t="shared" si="25"/>
        <v>0</v>
      </c>
      <c r="J58" s="127">
        <f t="shared" si="37"/>
        <v>0</v>
      </c>
      <c r="K58" s="127">
        <f t="shared" si="26"/>
        <v>0</v>
      </c>
      <c r="L58" s="24">
        <f t="shared" si="27"/>
        <v>0</v>
      </c>
      <c r="M58" s="134">
        <f t="shared" si="28"/>
        <v>0</v>
      </c>
      <c r="N58" s="37"/>
      <c r="O58" s="37"/>
      <c r="P58" s="37"/>
      <c r="Q58" s="37"/>
      <c r="R58" s="37"/>
      <c r="S58" s="37"/>
      <c r="T58" s="37"/>
      <c r="U58" s="37"/>
      <c r="V58" s="85">
        <f t="shared" si="38"/>
        <v>0</v>
      </c>
      <c r="W58" s="127">
        <f t="shared" si="29"/>
        <v>0</v>
      </c>
      <c r="X58" s="24">
        <f t="shared" si="30"/>
        <v>0</v>
      </c>
      <c r="Y58" s="24">
        <f t="shared" si="31"/>
        <v>0</v>
      </c>
      <c r="Z58" s="127">
        <f t="shared" si="39"/>
        <v>0</v>
      </c>
      <c r="AA58" s="127">
        <f t="shared" si="32"/>
        <v>0</v>
      </c>
      <c r="AB58" s="24">
        <f t="shared" si="33"/>
        <v>0</v>
      </c>
      <c r="AC58" s="24">
        <f t="shared" si="34"/>
        <v>0</v>
      </c>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6" customFormat="1" ht="15" hidden="1" customHeight="1" x14ac:dyDescent="0.25">
      <c r="A59" s="125" t="s">
        <v>158</v>
      </c>
      <c r="B59" s="127">
        <f t="shared" si="35"/>
        <v>0</v>
      </c>
      <c r="C59" s="127">
        <f t="shared" si="20"/>
        <v>0</v>
      </c>
      <c r="D59" s="24">
        <f t="shared" si="21"/>
        <v>0</v>
      </c>
      <c r="E59" s="24">
        <f t="shared" si="22"/>
        <v>0</v>
      </c>
      <c r="F59" s="127">
        <f t="shared" si="36"/>
        <v>0</v>
      </c>
      <c r="G59" s="127">
        <f t="shared" si="23"/>
        <v>0</v>
      </c>
      <c r="H59" s="24">
        <f t="shared" si="24"/>
        <v>0</v>
      </c>
      <c r="I59" s="24">
        <f t="shared" si="25"/>
        <v>0</v>
      </c>
      <c r="J59" s="127">
        <f t="shared" si="37"/>
        <v>0</v>
      </c>
      <c r="K59" s="127">
        <f t="shared" si="26"/>
        <v>0</v>
      </c>
      <c r="L59" s="24">
        <f t="shared" si="27"/>
        <v>0</v>
      </c>
      <c r="M59" s="134">
        <f t="shared" si="28"/>
        <v>0</v>
      </c>
      <c r="N59" s="37"/>
      <c r="O59" s="37"/>
      <c r="P59" s="37"/>
      <c r="Q59" s="37"/>
      <c r="R59" s="37"/>
      <c r="S59" s="37"/>
      <c r="T59" s="37"/>
      <c r="U59" s="37"/>
      <c r="V59" s="85">
        <f t="shared" si="38"/>
        <v>0</v>
      </c>
      <c r="W59" s="127">
        <f t="shared" si="29"/>
        <v>0</v>
      </c>
      <c r="X59" s="24">
        <f t="shared" si="30"/>
        <v>0</v>
      </c>
      <c r="Y59" s="24">
        <f t="shared" si="31"/>
        <v>0</v>
      </c>
      <c r="Z59" s="127">
        <f t="shared" si="39"/>
        <v>0</v>
      </c>
      <c r="AA59" s="127">
        <f t="shared" si="32"/>
        <v>0</v>
      </c>
      <c r="AB59" s="24">
        <f t="shared" si="33"/>
        <v>0</v>
      </c>
      <c r="AC59" s="24">
        <f t="shared" si="34"/>
        <v>0</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6" customFormat="1" ht="15" hidden="1" customHeight="1" x14ac:dyDescent="0.25">
      <c r="A60" s="125" t="s">
        <v>159</v>
      </c>
      <c r="B60" s="127">
        <f t="shared" si="35"/>
        <v>0</v>
      </c>
      <c r="C60" s="127">
        <f t="shared" si="20"/>
        <v>0</v>
      </c>
      <c r="D60" s="24">
        <f t="shared" si="21"/>
        <v>0</v>
      </c>
      <c r="E60" s="24">
        <f t="shared" si="22"/>
        <v>0</v>
      </c>
      <c r="F60" s="127">
        <f t="shared" si="36"/>
        <v>0</v>
      </c>
      <c r="G60" s="127">
        <f t="shared" si="23"/>
        <v>0</v>
      </c>
      <c r="H60" s="24">
        <f t="shared" si="24"/>
        <v>0</v>
      </c>
      <c r="I60" s="24">
        <f t="shared" si="25"/>
        <v>0</v>
      </c>
      <c r="J60" s="127">
        <f t="shared" si="37"/>
        <v>0</v>
      </c>
      <c r="K60" s="127">
        <f t="shared" si="26"/>
        <v>0</v>
      </c>
      <c r="L60" s="24">
        <f t="shared" si="27"/>
        <v>0</v>
      </c>
      <c r="M60" s="134">
        <f t="shared" si="28"/>
        <v>0</v>
      </c>
      <c r="N60" s="37"/>
      <c r="O60" s="37"/>
      <c r="P60" s="37"/>
      <c r="Q60" s="37"/>
      <c r="R60" s="37"/>
      <c r="S60" s="37"/>
      <c r="T60" s="37"/>
      <c r="U60" s="37"/>
      <c r="V60" s="85">
        <f t="shared" si="38"/>
        <v>0</v>
      </c>
      <c r="W60" s="127">
        <f t="shared" si="29"/>
        <v>0</v>
      </c>
      <c r="X60" s="24">
        <f t="shared" si="30"/>
        <v>0</v>
      </c>
      <c r="Y60" s="24">
        <f t="shared" si="31"/>
        <v>0</v>
      </c>
      <c r="Z60" s="127">
        <f t="shared" si="39"/>
        <v>0</v>
      </c>
      <c r="AA60" s="127">
        <f t="shared" si="32"/>
        <v>0</v>
      </c>
      <c r="AB60" s="24">
        <f t="shared" si="33"/>
        <v>0</v>
      </c>
      <c r="AC60" s="24">
        <f t="shared" si="34"/>
        <v>0</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6" customFormat="1" ht="15" hidden="1" customHeight="1" x14ac:dyDescent="0.25">
      <c r="A61" s="125" t="s">
        <v>160</v>
      </c>
      <c r="B61" s="127">
        <f t="shared" si="35"/>
        <v>0</v>
      </c>
      <c r="C61" s="127">
        <f t="shared" si="20"/>
        <v>0</v>
      </c>
      <c r="D61" s="24">
        <f t="shared" si="21"/>
        <v>0</v>
      </c>
      <c r="E61" s="24">
        <f t="shared" si="22"/>
        <v>0</v>
      </c>
      <c r="F61" s="127">
        <f t="shared" si="36"/>
        <v>0</v>
      </c>
      <c r="G61" s="127">
        <f t="shared" si="23"/>
        <v>0</v>
      </c>
      <c r="H61" s="24">
        <f t="shared" si="24"/>
        <v>0</v>
      </c>
      <c r="I61" s="24">
        <f t="shared" si="25"/>
        <v>0</v>
      </c>
      <c r="J61" s="127">
        <f t="shared" si="37"/>
        <v>0</v>
      </c>
      <c r="K61" s="127">
        <f t="shared" si="26"/>
        <v>0</v>
      </c>
      <c r="L61" s="24">
        <f t="shared" si="27"/>
        <v>0</v>
      </c>
      <c r="M61" s="134">
        <f t="shared" si="28"/>
        <v>0</v>
      </c>
      <c r="N61" s="37"/>
      <c r="O61" s="37"/>
      <c r="P61" s="37"/>
      <c r="Q61" s="37"/>
      <c r="R61" s="37"/>
      <c r="S61" s="37"/>
      <c r="T61" s="37"/>
      <c r="U61" s="37"/>
      <c r="V61" s="85">
        <f t="shared" si="38"/>
        <v>0</v>
      </c>
      <c r="W61" s="127">
        <f t="shared" si="29"/>
        <v>0</v>
      </c>
      <c r="X61" s="24">
        <f t="shared" si="30"/>
        <v>0</v>
      </c>
      <c r="Y61" s="24">
        <f t="shared" si="31"/>
        <v>0</v>
      </c>
      <c r="Z61" s="127">
        <f t="shared" si="39"/>
        <v>0</v>
      </c>
      <c r="AA61" s="127">
        <f t="shared" si="32"/>
        <v>0</v>
      </c>
      <c r="AB61" s="24">
        <f t="shared" si="33"/>
        <v>0</v>
      </c>
      <c r="AC61" s="24">
        <f t="shared" si="34"/>
        <v>0</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6" customFormat="1" ht="15" hidden="1" customHeight="1" x14ac:dyDescent="0.25">
      <c r="A62" s="125" t="s">
        <v>161</v>
      </c>
      <c r="B62" s="127">
        <f t="shared" si="35"/>
        <v>0</v>
      </c>
      <c r="C62" s="127">
        <f t="shared" si="20"/>
        <v>0</v>
      </c>
      <c r="D62" s="24">
        <f t="shared" si="21"/>
        <v>0</v>
      </c>
      <c r="E62" s="24">
        <f t="shared" si="22"/>
        <v>0</v>
      </c>
      <c r="F62" s="127">
        <f t="shared" si="36"/>
        <v>0</v>
      </c>
      <c r="G62" s="127">
        <f t="shared" si="23"/>
        <v>0</v>
      </c>
      <c r="H62" s="24">
        <f t="shared" si="24"/>
        <v>0</v>
      </c>
      <c r="I62" s="24">
        <f t="shared" si="25"/>
        <v>0</v>
      </c>
      <c r="J62" s="127">
        <f t="shared" si="37"/>
        <v>0</v>
      </c>
      <c r="K62" s="127">
        <f t="shared" si="26"/>
        <v>0</v>
      </c>
      <c r="L62" s="24">
        <f t="shared" si="27"/>
        <v>0</v>
      </c>
      <c r="M62" s="134">
        <f t="shared" si="28"/>
        <v>0</v>
      </c>
      <c r="N62" s="37"/>
      <c r="O62" s="37"/>
      <c r="P62" s="37"/>
      <c r="Q62" s="37"/>
      <c r="R62" s="37"/>
      <c r="S62" s="37"/>
      <c r="T62" s="37"/>
      <c r="U62" s="37"/>
      <c r="V62" s="85">
        <f t="shared" si="38"/>
        <v>0</v>
      </c>
      <c r="W62" s="127">
        <f t="shared" si="29"/>
        <v>0</v>
      </c>
      <c r="X62" s="24">
        <f t="shared" si="30"/>
        <v>0</v>
      </c>
      <c r="Y62" s="24">
        <f t="shared" si="31"/>
        <v>0</v>
      </c>
      <c r="Z62" s="127">
        <f t="shared" si="39"/>
        <v>0</v>
      </c>
      <c r="AA62" s="127">
        <f t="shared" si="32"/>
        <v>0</v>
      </c>
      <c r="AB62" s="24">
        <f t="shared" si="33"/>
        <v>0</v>
      </c>
      <c r="AC62" s="24">
        <f t="shared" si="34"/>
        <v>0</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6" customFormat="1" ht="15" hidden="1" customHeight="1" x14ac:dyDescent="0.25">
      <c r="A63" s="125" t="s">
        <v>126</v>
      </c>
      <c r="B63" s="127">
        <f t="shared" si="35"/>
        <v>0</v>
      </c>
      <c r="C63" s="127">
        <f t="shared" si="20"/>
        <v>0</v>
      </c>
      <c r="D63" s="24">
        <f t="shared" si="21"/>
        <v>0</v>
      </c>
      <c r="E63" s="24">
        <f t="shared" si="22"/>
        <v>0</v>
      </c>
      <c r="F63" s="127">
        <f t="shared" si="36"/>
        <v>0</v>
      </c>
      <c r="G63" s="127">
        <f t="shared" si="23"/>
        <v>0</v>
      </c>
      <c r="H63" s="24">
        <f t="shared" si="24"/>
        <v>0</v>
      </c>
      <c r="I63" s="24">
        <f t="shared" si="25"/>
        <v>0</v>
      </c>
      <c r="J63" s="127">
        <f t="shared" si="37"/>
        <v>0</v>
      </c>
      <c r="K63" s="127">
        <f t="shared" si="26"/>
        <v>0</v>
      </c>
      <c r="L63" s="24">
        <f t="shared" si="27"/>
        <v>0</v>
      </c>
      <c r="M63" s="134">
        <f t="shared" si="28"/>
        <v>0</v>
      </c>
      <c r="N63" s="37"/>
      <c r="O63" s="37"/>
      <c r="P63" s="37"/>
      <c r="Q63" s="37"/>
      <c r="R63" s="37"/>
      <c r="S63" s="37"/>
      <c r="T63" s="37"/>
      <c r="U63" s="37"/>
      <c r="V63" s="85">
        <f t="shared" si="38"/>
        <v>0</v>
      </c>
      <c r="W63" s="127">
        <f t="shared" si="29"/>
        <v>0</v>
      </c>
      <c r="X63" s="24">
        <f t="shared" si="30"/>
        <v>0</v>
      </c>
      <c r="Y63" s="24">
        <f t="shared" si="31"/>
        <v>0</v>
      </c>
      <c r="Z63" s="127">
        <f t="shared" si="39"/>
        <v>0</v>
      </c>
      <c r="AA63" s="127">
        <f t="shared" si="32"/>
        <v>0</v>
      </c>
      <c r="AB63" s="24">
        <f t="shared" si="33"/>
        <v>0</v>
      </c>
      <c r="AC63" s="24">
        <f t="shared" si="34"/>
        <v>0</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6" customFormat="1" ht="15.75" hidden="1" customHeight="1" thickBot="1" x14ac:dyDescent="0.3">
      <c r="A64" s="128" t="s">
        <v>66</v>
      </c>
      <c r="B64" s="129"/>
      <c r="C64" s="130">
        <f>SUM(C52:C63)</f>
        <v>0</v>
      </c>
      <c r="D64" s="131">
        <f>SUM(D52:D63)</f>
        <v>0</v>
      </c>
      <c r="E64" s="131">
        <f>SUM(E52:E63)</f>
        <v>0</v>
      </c>
      <c r="F64" s="129"/>
      <c r="G64" s="130">
        <f>SUM(G52:G63)</f>
        <v>0</v>
      </c>
      <c r="H64" s="131">
        <f>SUM(H52:H63)</f>
        <v>0</v>
      </c>
      <c r="I64" s="131">
        <f>SUM(I52:I63)</f>
        <v>0</v>
      </c>
      <c r="J64" s="129"/>
      <c r="K64" s="130">
        <f>SUM(K52:K63)</f>
        <v>0</v>
      </c>
      <c r="L64" s="131">
        <f>SUM(L52:L63)</f>
        <v>0</v>
      </c>
      <c r="M64" s="135">
        <f>SUM(M52:M63)</f>
        <v>0</v>
      </c>
      <c r="N64" s="37"/>
      <c r="O64" s="37"/>
      <c r="P64" s="37"/>
      <c r="Q64" s="37"/>
      <c r="R64" s="37"/>
      <c r="S64" s="37"/>
      <c r="T64" s="37"/>
      <c r="U64" s="37"/>
      <c r="V64" s="132"/>
      <c r="W64" s="130">
        <f>SUM(W52:W63)</f>
        <v>0</v>
      </c>
      <c r="X64" s="131">
        <f>SUM(X52:X63)</f>
        <v>0</v>
      </c>
      <c r="Y64" s="131">
        <f>SUM(Y52:Y63)</f>
        <v>0</v>
      </c>
      <c r="Z64" s="129"/>
      <c r="AA64" s="130">
        <f>SUM(AA52:AA63)</f>
        <v>0</v>
      </c>
      <c r="AB64" s="131">
        <f>SUM(AB52:AB63)</f>
        <v>0</v>
      </c>
      <c r="AC64" s="131">
        <f>SUM(AC52:AC63)</f>
        <v>0</v>
      </c>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6" customFormat="1" ht="12.75" hidden="1" customHeight="1" thickBot="1" x14ac:dyDescent="0.3">
      <c r="A65" s="283" t="s">
        <v>65</v>
      </c>
      <c r="B65" s="268" t="s">
        <v>81</v>
      </c>
      <c r="C65" s="269"/>
      <c r="D65" s="269"/>
      <c r="E65" s="276"/>
      <c r="F65" s="268" t="s">
        <v>82</v>
      </c>
      <c r="G65" s="269"/>
      <c r="H65" s="276"/>
      <c r="I65" s="122"/>
      <c r="J65" s="268" t="s">
        <v>83</v>
      </c>
      <c r="K65" s="269"/>
      <c r="L65" s="269"/>
      <c r="M65" s="269"/>
      <c r="N65" s="37"/>
      <c r="O65" s="37"/>
      <c r="P65" s="37"/>
      <c r="Q65" s="37"/>
      <c r="R65" s="37"/>
      <c r="S65" s="37"/>
      <c r="T65" s="37"/>
      <c r="U65" s="37"/>
      <c r="V65" s="269" t="s">
        <v>86</v>
      </c>
      <c r="W65" s="269"/>
      <c r="X65" s="269"/>
      <c r="Y65" s="276"/>
      <c r="Z65" s="268" t="s">
        <v>87</v>
      </c>
      <c r="AA65" s="269"/>
      <c r="AB65" s="269"/>
      <c r="AC65" s="276"/>
      <c r="AD65" s="9"/>
      <c r="AE65" s="9"/>
      <c r="AF65" s="9"/>
      <c r="AG65" s="9"/>
      <c r="AH65" s="9"/>
      <c r="AI65" s="9"/>
      <c r="AJ65" s="9"/>
      <c r="AK65" s="9"/>
      <c r="AL65" s="9"/>
      <c r="AM65" s="9"/>
      <c r="AN65" s="9"/>
      <c r="AO65" s="9"/>
      <c r="AP65" s="9"/>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6" customFormat="1" ht="75.75" hidden="1" customHeight="1" thickBot="1" x14ac:dyDescent="0.3">
      <c r="A66" s="284"/>
      <c r="B66" s="123" t="s">
        <v>88</v>
      </c>
      <c r="C66" s="123" t="s">
        <v>89</v>
      </c>
      <c r="D66" s="123" t="s">
        <v>153</v>
      </c>
      <c r="E66" s="123" t="s">
        <v>90</v>
      </c>
      <c r="F66" s="123" t="s">
        <v>88</v>
      </c>
      <c r="G66" s="123" t="s">
        <v>89</v>
      </c>
      <c r="H66" s="123" t="s">
        <v>153</v>
      </c>
      <c r="I66" s="123" t="s">
        <v>90</v>
      </c>
      <c r="J66" s="123" t="s">
        <v>88</v>
      </c>
      <c r="K66" s="123" t="s">
        <v>89</v>
      </c>
      <c r="L66" s="123" t="s">
        <v>153</v>
      </c>
      <c r="M66" s="133" t="s">
        <v>90</v>
      </c>
      <c r="N66" s="37"/>
      <c r="O66" s="37"/>
      <c r="P66" s="37"/>
      <c r="Q66" s="37"/>
      <c r="R66" s="37"/>
      <c r="S66" s="37"/>
      <c r="T66" s="37"/>
      <c r="U66" s="37"/>
      <c r="V66" s="124" t="s">
        <v>88</v>
      </c>
      <c r="W66" s="123" t="s">
        <v>89</v>
      </c>
      <c r="X66" s="123" t="s">
        <v>153</v>
      </c>
      <c r="Y66" s="123" t="s">
        <v>90</v>
      </c>
      <c r="Z66" s="123" t="s">
        <v>88</v>
      </c>
      <c r="AA66" s="123" t="s">
        <v>89</v>
      </c>
      <c r="AB66" s="123" t="s">
        <v>153</v>
      </c>
      <c r="AC66" s="123" t="s">
        <v>90</v>
      </c>
      <c r="AD66" s="9"/>
      <c r="AE66" s="9"/>
      <c r="AF66" s="9"/>
      <c r="AG66" s="9"/>
      <c r="AH66" s="9"/>
      <c r="AI66" s="9"/>
      <c r="AJ66" s="9"/>
      <c r="AK66" s="9"/>
      <c r="AL66" s="9"/>
      <c r="AM66" s="9"/>
      <c r="AN66" s="9"/>
      <c r="AO66" s="9"/>
      <c r="AP66" s="9"/>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6" customFormat="1" ht="15" hidden="1" customHeight="1" x14ac:dyDescent="0.25">
      <c r="A67" s="125" t="s">
        <v>62</v>
      </c>
      <c r="B67" s="127">
        <f>IF(data2=1,IF((Z63-sumproplat2)&gt;1,Z63-sumproplat2,0),IF(Z63-(sumproplat2-AA63-AB63)&gt;0,Z63-(AC63-AA63-AB63),0))</f>
        <v>0</v>
      </c>
      <c r="C67" s="127">
        <f t="shared" ref="C67:C78" si="40">IF(data2=1,B67*(PROC2/36500)*30.42,B67*(PROC2/36000)*30)</f>
        <v>0</v>
      </c>
      <c r="D67" s="24">
        <f t="shared" ref="D67:D78" si="41">IF(AND($A67="1 міс.",B67&gt;0),$J$26*$J$6+$J$27*B67,0)+IF(B67-IF(data2=1,IF(C67&gt;0.001,C67+sumproplat2,0),IF(B67&gt;sumproplat2*2,sumproplat2,B67+C67))&lt;0,$J$29,0)</f>
        <v>0</v>
      </c>
      <c r="E67" s="24">
        <f t="shared" ref="E67:E78" si="42">IF(data2=1,IF(C67&gt;0.001,C67+D67+sumproplat2,0),IF(B67&gt;sumproplat2*2,sumproplat2+D67,B67+C67+D67))</f>
        <v>0</v>
      </c>
      <c r="F67" s="127">
        <f>IF(data2=1,IF((B78-sumproplat2)&gt;1,B78-sumproplat2,0),IF(B78-(sumproplat2-C78-D78)&gt;0,B78-(E78-C78-D78),0))</f>
        <v>0</v>
      </c>
      <c r="G67" s="127">
        <f t="shared" ref="G67:G78" si="43">IF(data2=1,F67*(PROC2/36500)*30.42,F67*(PROC2/36000)*30)</f>
        <v>0</v>
      </c>
      <c r="H67" s="24">
        <f t="shared" ref="H67:H78" si="44">IF(AND($A67="1 міс.",F67&gt;0),$J$26*$J$6+$J$27*F67,0)+IF(F67-IF(data2=1,IF(G67&gt;0.001,G67+sumproplat2,0),IF(F67&gt;sumproplat2*2,sumproplat2,F67+G67))&lt;0,$J$29,0)</f>
        <v>0</v>
      </c>
      <c r="I67" s="24">
        <f t="shared" ref="I67:I78" si="45">IF(data2=1,IF(G67&gt;0.001,G67+H67+sumproplat2,0),IF(F67&gt;sumproplat2*2,sumproplat2+H67,F67+G67+H67))</f>
        <v>0</v>
      </c>
      <c r="J67" s="127">
        <f>IF(data2=1,IF((F78-sumproplat2)&gt;1,F78-sumproplat2,0),IF(F78-(sumproplat2-G78-H78)&gt;0,F78-(I78-G78-H78),0))</f>
        <v>0</v>
      </c>
      <c r="K67" s="127">
        <f t="shared" ref="K67:K78" si="46">IF(data2=1,J67*(PROC2/36500)*30.42,J67*(PROC2/36000)*30)</f>
        <v>0</v>
      </c>
      <c r="L67" s="24">
        <f t="shared" ref="L67:L78" si="47">IF(AND($A67="1 міс.",J67&gt;0),$J$26*$J$6+$J$27*J67,0)+IF(J67-IF(data2=1,IF(K67&gt;0.001,K67+sumproplat2,0),IF(J67&gt;sumproplat2*2,sumproplat2,J67+K67))&lt;0,$J$29,0)</f>
        <v>0</v>
      </c>
      <c r="M67" s="134">
        <f t="shared" ref="M67:M78" si="48">IF(data2=1,IF(K67&gt;0.001,K67+L67+sumproplat2,0),IF(J67&gt;sumproplat2*2,sumproplat2+L67,J67+K67+L67))</f>
        <v>0</v>
      </c>
      <c r="N67" s="37"/>
      <c r="O67" s="37"/>
      <c r="P67" s="37"/>
      <c r="Q67" s="37"/>
      <c r="R67" s="37"/>
      <c r="S67" s="37"/>
      <c r="T67" s="37"/>
      <c r="U67" s="37"/>
      <c r="V67" s="85">
        <f>IF(data2=1,IF((R78-sumproplat2)&gt;1,R78-sumproplat2,0),IF(R78-(sumproplat2-S78-T78)&gt;0,R78-(U78-S78-T78),0))</f>
        <v>0</v>
      </c>
      <c r="W67" s="127">
        <f t="shared" ref="W67:W78" si="49">IF(data2=1,V67*(PROC2/36500)*30.42,V67*(PROC2/36000)*30)</f>
        <v>0</v>
      </c>
      <c r="X67" s="24">
        <f t="shared" ref="X67:X78" si="50">IF(AND($A67="1 міс.",V67&gt;0),$J$26*$J$6+$J$27*V67,0)+IF(V67-IF(data2=1,IF(W67&gt;0.001,W67+sumproplat2,0),IF(V67&gt;sumproplat2*2,sumproplat2,V67+W67))&lt;0,$J$29,0)</f>
        <v>0</v>
      </c>
      <c r="Y67" s="24">
        <f t="shared" ref="Y67:Y78" si="51">IF(data2=1,IF(W67&gt;0.001,W67+X67+sumproplat2,0),IF(V67&gt;sumproplat2*2,sumproplat2+X67,V67+W67+X67))</f>
        <v>0</v>
      </c>
      <c r="Z67" s="127">
        <f>IF(data2=1,IF((V78-sumproplat2)&gt;1,V78-sumproplat2,0),IF(V78-(sumproplat2-W78-X78)&gt;0,V78-(Y78-W78-X78),0))</f>
        <v>0</v>
      </c>
      <c r="AA67" s="127">
        <f t="shared" ref="AA67:AA78" si="52">IF(data2=1,Z67*(PROC2/36500)*30.42,Z67*(PROC2/36000)*30)</f>
        <v>0</v>
      </c>
      <c r="AB67" s="24">
        <f t="shared" ref="AB67:AB78" si="53">IF(AND($A67="1 міс.",Z67&gt;0),$J$26*$J$6+$J$27*Z67,0)+IF(Z67-IF(data2=1,IF(AA67&gt;0.001,AA67+sumproplat2,0),IF(Z67&gt;sumproplat2*2,sumproplat2,Z67+AA67))&lt;0,$J$29,0)</f>
        <v>0</v>
      </c>
      <c r="AC67" s="24">
        <f t="shared" ref="AC67:AC78" si="54">IF(data2=1,IF(AA67&gt;0.001,AA67+AB67+sumproplat2,0),IF(Z67&gt;sumproplat2*2,sumproplat2+AB67,Z67+AA67+AB67))</f>
        <v>0</v>
      </c>
      <c r="AD67" s="9"/>
      <c r="AE67" s="9"/>
      <c r="AF67" s="9"/>
      <c r="AG67" s="9"/>
      <c r="AH67" s="9"/>
      <c r="AI67" s="9"/>
      <c r="AJ67" s="9"/>
      <c r="AK67" s="9"/>
      <c r="AL67" s="9"/>
      <c r="AM67" s="9"/>
      <c r="AN67" s="9"/>
      <c r="AO67" s="9"/>
      <c r="AP67" s="9"/>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6" customFormat="1" ht="15" hidden="1" customHeight="1" x14ac:dyDescent="0.25">
      <c r="A68" s="125" t="s">
        <v>63</v>
      </c>
      <c r="B68" s="127">
        <f t="shared" ref="B68:B78" si="55">IF(data2=1,IF((B67-sumproplat2)&gt;1,B67-sumproplat2,0),IF(B67-(sumproplat2-C67-D67)&gt;0,B67-(E67-C67-D67),0))</f>
        <v>0</v>
      </c>
      <c r="C68" s="127">
        <f t="shared" si="40"/>
        <v>0</v>
      </c>
      <c r="D68" s="24">
        <f t="shared" si="41"/>
        <v>0</v>
      </c>
      <c r="E68" s="24">
        <f t="shared" si="42"/>
        <v>0</v>
      </c>
      <c r="F68" s="127">
        <f t="shared" ref="F68:F78" si="56">IF(data2=1,IF((F67-sumproplat2)&gt;1,F67-sumproplat2,0),IF(F67-(sumproplat2-G67-H67)&gt;0,F67-(I67-G67-H67),0))</f>
        <v>0</v>
      </c>
      <c r="G68" s="127">
        <f t="shared" si="43"/>
        <v>0</v>
      </c>
      <c r="H68" s="24">
        <f t="shared" si="44"/>
        <v>0</v>
      </c>
      <c r="I68" s="24">
        <f t="shared" si="45"/>
        <v>0</v>
      </c>
      <c r="J68" s="127">
        <f t="shared" ref="J68:J78" si="57">IF(data2=1,IF((J67-sumproplat2)&gt;1,J67-sumproplat2,0),IF(J67-(sumproplat2-K67-L67)&gt;0,J67-(M67-K67-L67),0))</f>
        <v>0</v>
      </c>
      <c r="K68" s="127">
        <f t="shared" si="46"/>
        <v>0</v>
      </c>
      <c r="L68" s="24">
        <f t="shared" si="47"/>
        <v>0</v>
      </c>
      <c r="M68" s="134">
        <f t="shared" si="48"/>
        <v>0</v>
      </c>
      <c r="N68" s="37"/>
      <c r="O68" s="37"/>
      <c r="P68" s="37"/>
      <c r="Q68" s="37"/>
      <c r="R68" s="37"/>
      <c r="S68" s="37"/>
      <c r="T68" s="37"/>
      <c r="U68" s="37"/>
      <c r="V68" s="85">
        <f t="shared" ref="V68:V78" si="58">IF(data2=1,IF((V67-sumproplat2)&gt;1,V67-sumproplat2,0),IF(V67-(sumproplat2-W67-X67)&gt;0,V67-(Y67-W67-X67),0))</f>
        <v>0</v>
      </c>
      <c r="W68" s="127">
        <f t="shared" si="49"/>
        <v>0</v>
      </c>
      <c r="X68" s="24">
        <f t="shared" si="50"/>
        <v>0</v>
      </c>
      <c r="Y68" s="24">
        <f t="shared" si="51"/>
        <v>0</v>
      </c>
      <c r="Z68" s="127">
        <f t="shared" ref="Z68:Z78" si="59">IF(data2=1,IF((Z67-sumproplat2)&gt;1,Z67-sumproplat2,0),IF(Z67-(sumproplat2-AA67-AB67)&gt;0,Z67-(AC67-AA67-AB67),0))</f>
        <v>0</v>
      </c>
      <c r="AA68" s="127">
        <f t="shared" si="52"/>
        <v>0</v>
      </c>
      <c r="AB68" s="24">
        <f t="shared" si="53"/>
        <v>0</v>
      </c>
      <c r="AC68" s="24">
        <f t="shared" si="54"/>
        <v>0</v>
      </c>
      <c r="AD68" s="9"/>
      <c r="AE68" s="9"/>
      <c r="AF68" s="9"/>
      <c r="AG68" s="9"/>
      <c r="AH68" s="9"/>
      <c r="AI68" s="9"/>
      <c r="AJ68" s="9"/>
      <c r="AK68" s="9"/>
      <c r="AL68" s="9"/>
      <c r="AM68" s="9"/>
      <c r="AN68" s="9"/>
      <c r="AO68" s="9"/>
      <c r="AP68" s="9"/>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6" customFormat="1" ht="15" hidden="1" customHeight="1" x14ac:dyDescent="0.25">
      <c r="A69" s="125" t="s">
        <v>64</v>
      </c>
      <c r="B69" s="127">
        <f t="shared" si="55"/>
        <v>0</v>
      </c>
      <c r="C69" s="127">
        <f t="shared" si="40"/>
        <v>0</v>
      </c>
      <c r="D69" s="24">
        <f t="shared" si="41"/>
        <v>0</v>
      </c>
      <c r="E69" s="24">
        <f t="shared" si="42"/>
        <v>0</v>
      </c>
      <c r="F69" s="127">
        <f t="shared" si="56"/>
        <v>0</v>
      </c>
      <c r="G69" s="127">
        <f t="shared" si="43"/>
        <v>0</v>
      </c>
      <c r="H69" s="24">
        <f t="shared" si="44"/>
        <v>0</v>
      </c>
      <c r="I69" s="24">
        <f t="shared" si="45"/>
        <v>0</v>
      </c>
      <c r="J69" s="127">
        <f t="shared" si="57"/>
        <v>0</v>
      </c>
      <c r="K69" s="127">
        <f t="shared" si="46"/>
        <v>0</v>
      </c>
      <c r="L69" s="24">
        <f t="shared" si="47"/>
        <v>0</v>
      </c>
      <c r="M69" s="134">
        <f t="shared" si="48"/>
        <v>0</v>
      </c>
      <c r="N69" s="37"/>
      <c r="O69" s="37"/>
      <c r="P69" s="37"/>
      <c r="Q69" s="37"/>
      <c r="R69" s="37"/>
      <c r="S69" s="37"/>
      <c r="T69" s="37"/>
      <c r="U69" s="37"/>
      <c r="V69" s="85">
        <f t="shared" si="58"/>
        <v>0</v>
      </c>
      <c r="W69" s="127">
        <f t="shared" si="49"/>
        <v>0</v>
      </c>
      <c r="X69" s="24">
        <f t="shared" si="50"/>
        <v>0</v>
      </c>
      <c r="Y69" s="24">
        <f t="shared" si="51"/>
        <v>0</v>
      </c>
      <c r="Z69" s="127">
        <f t="shared" si="59"/>
        <v>0</v>
      </c>
      <c r="AA69" s="127">
        <f t="shared" si="52"/>
        <v>0</v>
      </c>
      <c r="AB69" s="24">
        <f t="shared" si="53"/>
        <v>0</v>
      </c>
      <c r="AC69" s="24">
        <f t="shared" si="54"/>
        <v>0</v>
      </c>
      <c r="AD69" s="9"/>
      <c r="AE69" s="9"/>
      <c r="AF69" s="9"/>
      <c r="AG69" s="9"/>
      <c r="AH69" s="9"/>
      <c r="AI69" s="9"/>
      <c r="AJ69" s="9"/>
      <c r="AK69" s="9"/>
      <c r="AL69" s="9"/>
      <c r="AM69" s="9"/>
      <c r="AN69" s="9"/>
      <c r="AO69" s="9"/>
      <c r="AP69" s="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6" customFormat="1" ht="15" hidden="1" customHeight="1" x14ac:dyDescent="0.25">
      <c r="A70" s="125" t="s">
        <v>154</v>
      </c>
      <c r="B70" s="127">
        <f t="shared" si="55"/>
        <v>0</v>
      </c>
      <c r="C70" s="127">
        <f t="shared" si="40"/>
        <v>0</v>
      </c>
      <c r="D70" s="24">
        <f t="shared" si="41"/>
        <v>0</v>
      </c>
      <c r="E70" s="24">
        <f t="shared" si="42"/>
        <v>0</v>
      </c>
      <c r="F70" s="127">
        <f t="shared" si="56"/>
        <v>0</v>
      </c>
      <c r="G70" s="127">
        <f t="shared" si="43"/>
        <v>0</v>
      </c>
      <c r="H70" s="24">
        <f t="shared" si="44"/>
        <v>0</v>
      </c>
      <c r="I70" s="24">
        <f t="shared" si="45"/>
        <v>0</v>
      </c>
      <c r="J70" s="127">
        <f t="shared" si="57"/>
        <v>0</v>
      </c>
      <c r="K70" s="127">
        <f t="shared" si="46"/>
        <v>0</v>
      </c>
      <c r="L70" s="24">
        <f t="shared" si="47"/>
        <v>0</v>
      </c>
      <c r="M70" s="134">
        <f t="shared" si="48"/>
        <v>0</v>
      </c>
      <c r="N70" s="37"/>
      <c r="O70" s="37"/>
      <c r="P70" s="37"/>
      <c r="Q70" s="37"/>
      <c r="R70" s="37"/>
      <c r="S70" s="37"/>
      <c r="T70" s="37"/>
      <c r="U70" s="37"/>
      <c r="V70" s="85">
        <f t="shared" si="58"/>
        <v>0</v>
      </c>
      <c r="W70" s="127">
        <f t="shared" si="49"/>
        <v>0</v>
      </c>
      <c r="X70" s="24">
        <f t="shared" si="50"/>
        <v>0</v>
      </c>
      <c r="Y70" s="24">
        <f t="shared" si="51"/>
        <v>0</v>
      </c>
      <c r="Z70" s="127">
        <f t="shared" si="59"/>
        <v>0</v>
      </c>
      <c r="AA70" s="127">
        <f t="shared" si="52"/>
        <v>0</v>
      </c>
      <c r="AB70" s="24">
        <f t="shared" si="53"/>
        <v>0</v>
      </c>
      <c r="AC70" s="24">
        <f t="shared" si="54"/>
        <v>0</v>
      </c>
      <c r="AD70" s="9"/>
      <c r="AE70" s="9"/>
      <c r="AF70" s="9"/>
      <c r="AG70" s="9"/>
      <c r="AH70" s="9"/>
      <c r="AI70" s="9"/>
      <c r="AJ70" s="9"/>
      <c r="AK70" s="9"/>
      <c r="AL70" s="9"/>
      <c r="AM70" s="9"/>
      <c r="AN70" s="9"/>
      <c r="AO70" s="9"/>
      <c r="AP70" s="9"/>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6" customFormat="1" ht="15" hidden="1" customHeight="1" x14ac:dyDescent="0.25">
      <c r="A71" s="125" t="s">
        <v>155</v>
      </c>
      <c r="B71" s="127">
        <f t="shared" si="55"/>
        <v>0</v>
      </c>
      <c r="C71" s="127">
        <f t="shared" si="40"/>
        <v>0</v>
      </c>
      <c r="D71" s="24">
        <f t="shared" si="41"/>
        <v>0</v>
      </c>
      <c r="E71" s="24">
        <f t="shared" si="42"/>
        <v>0</v>
      </c>
      <c r="F71" s="127">
        <f t="shared" si="56"/>
        <v>0</v>
      </c>
      <c r="G71" s="127">
        <f t="shared" si="43"/>
        <v>0</v>
      </c>
      <c r="H71" s="24">
        <f t="shared" si="44"/>
        <v>0</v>
      </c>
      <c r="I71" s="24">
        <f t="shared" si="45"/>
        <v>0</v>
      </c>
      <c r="J71" s="127">
        <f t="shared" si="57"/>
        <v>0</v>
      </c>
      <c r="K71" s="127">
        <f t="shared" si="46"/>
        <v>0</v>
      </c>
      <c r="L71" s="24">
        <f t="shared" si="47"/>
        <v>0</v>
      </c>
      <c r="M71" s="134">
        <f t="shared" si="48"/>
        <v>0</v>
      </c>
      <c r="N71" s="37"/>
      <c r="O71" s="37"/>
      <c r="P71" s="37"/>
      <c r="Q71" s="37"/>
      <c r="R71" s="37"/>
      <c r="S71" s="37"/>
      <c r="T71" s="37"/>
      <c r="U71" s="37"/>
      <c r="V71" s="85">
        <f t="shared" si="58"/>
        <v>0</v>
      </c>
      <c r="W71" s="127">
        <f t="shared" si="49"/>
        <v>0</v>
      </c>
      <c r="X71" s="24">
        <f t="shared" si="50"/>
        <v>0</v>
      </c>
      <c r="Y71" s="24">
        <f t="shared" si="51"/>
        <v>0</v>
      </c>
      <c r="Z71" s="127">
        <f t="shared" si="59"/>
        <v>0</v>
      </c>
      <c r="AA71" s="127">
        <f t="shared" si="52"/>
        <v>0</v>
      </c>
      <c r="AB71" s="24">
        <f t="shared" si="53"/>
        <v>0</v>
      </c>
      <c r="AC71" s="24">
        <f t="shared" si="54"/>
        <v>0</v>
      </c>
      <c r="AD71" s="9"/>
      <c r="AE71" s="9"/>
      <c r="AF71" s="9"/>
      <c r="AG71" s="9"/>
      <c r="AH71" s="9"/>
      <c r="AI71" s="9"/>
      <c r="AJ71" s="9"/>
      <c r="AK71" s="9"/>
      <c r="AL71" s="9"/>
      <c r="AM71" s="9"/>
      <c r="AN71" s="9"/>
      <c r="AO71" s="9"/>
      <c r="AP71" s="9"/>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6" customFormat="1" ht="15" hidden="1" customHeight="1" x14ac:dyDescent="0.25">
      <c r="A72" s="125" t="s">
        <v>156</v>
      </c>
      <c r="B72" s="127">
        <f t="shared" si="55"/>
        <v>0</v>
      </c>
      <c r="C72" s="127">
        <f t="shared" si="40"/>
        <v>0</v>
      </c>
      <c r="D72" s="24">
        <f t="shared" si="41"/>
        <v>0</v>
      </c>
      <c r="E72" s="24">
        <f t="shared" si="42"/>
        <v>0</v>
      </c>
      <c r="F72" s="127">
        <f t="shared" si="56"/>
        <v>0</v>
      </c>
      <c r="G72" s="127">
        <f t="shared" si="43"/>
        <v>0</v>
      </c>
      <c r="H72" s="24">
        <f t="shared" si="44"/>
        <v>0</v>
      </c>
      <c r="I72" s="24">
        <f t="shared" si="45"/>
        <v>0</v>
      </c>
      <c r="J72" s="127">
        <f t="shared" si="57"/>
        <v>0</v>
      </c>
      <c r="K72" s="127">
        <f t="shared" si="46"/>
        <v>0</v>
      </c>
      <c r="L72" s="24">
        <f t="shared" si="47"/>
        <v>0</v>
      </c>
      <c r="M72" s="134">
        <f t="shared" si="48"/>
        <v>0</v>
      </c>
      <c r="N72" s="37"/>
      <c r="O72" s="37"/>
      <c r="P72" s="37"/>
      <c r="Q72" s="37"/>
      <c r="R72" s="37"/>
      <c r="S72" s="37"/>
      <c r="T72" s="37"/>
      <c r="U72" s="37"/>
      <c r="V72" s="85">
        <f t="shared" si="58"/>
        <v>0</v>
      </c>
      <c r="W72" s="127">
        <f t="shared" si="49"/>
        <v>0</v>
      </c>
      <c r="X72" s="24">
        <f t="shared" si="50"/>
        <v>0</v>
      </c>
      <c r="Y72" s="24">
        <f t="shared" si="51"/>
        <v>0</v>
      </c>
      <c r="Z72" s="127">
        <f t="shared" si="59"/>
        <v>0</v>
      </c>
      <c r="AA72" s="127">
        <f t="shared" si="52"/>
        <v>0</v>
      </c>
      <c r="AB72" s="24">
        <f t="shared" si="53"/>
        <v>0</v>
      </c>
      <c r="AC72" s="24">
        <f t="shared" si="54"/>
        <v>0</v>
      </c>
      <c r="AD72" s="9"/>
      <c r="AE72" s="9"/>
      <c r="AF72" s="9"/>
      <c r="AG72" s="9"/>
      <c r="AH72" s="9"/>
      <c r="AI72" s="9"/>
      <c r="AJ72" s="9"/>
      <c r="AK72" s="9"/>
      <c r="AL72" s="9"/>
      <c r="AM72" s="9"/>
      <c r="AN72" s="9"/>
      <c r="AO72" s="9"/>
      <c r="AP72" s="9"/>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6" customFormat="1" ht="15" hidden="1" customHeight="1" x14ac:dyDescent="0.25">
      <c r="A73" s="125" t="s">
        <v>157</v>
      </c>
      <c r="B73" s="127">
        <f t="shared" si="55"/>
        <v>0</v>
      </c>
      <c r="C73" s="127">
        <f t="shared" si="40"/>
        <v>0</v>
      </c>
      <c r="D73" s="24">
        <f t="shared" si="41"/>
        <v>0</v>
      </c>
      <c r="E73" s="24">
        <f t="shared" si="42"/>
        <v>0</v>
      </c>
      <c r="F73" s="127">
        <f t="shared" si="56"/>
        <v>0</v>
      </c>
      <c r="G73" s="127">
        <f t="shared" si="43"/>
        <v>0</v>
      </c>
      <c r="H73" s="24">
        <f t="shared" si="44"/>
        <v>0</v>
      </c>
      <c r="I73" s="24">
        <f t="shared" si="45"/>
        <v>0</v>
      </c>
      <c r="J73" s="127">
        <f t="shared" si="57"/>
        <v>0</v>
      </c>
      <c r="K73" s="127">
        <f t="shared" si="46"/>
        <v>0</v>
      </c>
      <c r="L73" s="24">
        <f t="shared" si="47"/>
        <v>0</v>
      </c>
      <c r="M73" s="134">
        <f t="shared" si="48"/>
        <v>0</v>
      </c>
      <c r="N73" s="37"/>
      <c r="O73" s="37"/>
      <c r="P73" s="37"/>
      <c r="Q73" s="37"/>
      <c r="R73" s="37"/>
      <c r="S73" s="37"/>
      <c r="T73" s="37"/>
      <c r="U73" s="37"/>
      <c r="V73" s="85">
        <f t="shared" si="58"/>
        <v>0</v>
      </c>
      <c r="W73" s="127">
        <f t="shared" si="49"/>
        <v>0</v>
      </c>
      <c r="X73" s="24">
        <f t="shared" si="50"/>
        <v>0</v>
      </c>
      <c r="Y73" s="24">
        <f t="shared" si="51"/>
        <v>0</v>
      </c>
      <c r="Z73" s="127">
        <f t="shared" si="59"/>
        <v>0</v>
      </c>
      <c r="AA73" s="127">
        <f t="shared" si="52"/>
        <v>0</v>
      </c>
      <c r="AB73" s="24">
        <f t="shared" si="53"/>
        <v>0</v>
      </c>
      <c r="AC73" s="24">
        <f t="shared" si="54"/>
        <v>0</v>
      </c>
      <c r="AD73" s="9"/>
      <c r="AE73" s="9"/>
      <c r="AF73" s="9"/>
      <c r="AG73" s="9"/>
      <c r="AH73" s="9"/>
      <c r="AI73" s="9"/>
      <c r="AJ73" s="9"/>
      <c r="AK73" s="9"/>
      <c r="AL73" s="9"/>
      <c r="AM73" s="9"/>
      <c r="AN73" s="9"/>
      <c r="AO73" s="9"/>
      <c r="AP73" s="9"/>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6" customFormat="1" ht="15" hidden="1" customHeight="1" x14ac:dyDescent="0.25">
      <c r="A74" s="125" t="s">
        <v>158</v>
      </c>
      <c r="B74" s="127">
        <f t="shared" si="55"/>
        <v>0</v>
      </c>
      <c r="C74" s="127">
        <f t="shared" si="40"/>
        <v>0</v>
      </c>
      <c r="D74" s="24">
        <f t="shared" si="41"/>
        <v>0</v>
      </c>
      <c r="E74" s="24">
        <f t="shared" si="42"/>
        <v>0</v>
      </c>
      <c r="F74" s="127">
        <f t="shared" si="56"/>
        <v>0</v>
      </c>
      <c r="G74" s="127">
        <f t="shared" si="43"/>
        <v>0</v>
      </c>
      <c r="H74" s="24">
        <f t="shared" si="44"/>
        <v>0</v>
      </c>
      <c r="I74" s="24">
        <f t="shared" si="45"/>
        <v>0</v>
      </c>
      <c r="J74" s="127">
        <f t="shared" si="57"/>
        <v>0</v>
      </c>
      <c r="K74" s="127">
        <f t="shared" si="46"/>
        <v>0</v>
      </c>
      <c r="L74" s="24">
        <f t="shared" si="47"/>
        <v>0</v>
      </c>
      <c r="M74" s="134">
        <f t="shared" si="48"/>
        <v>0</v>
      </c>
      <c r="N74" s="37"/>
      <c r="O74" s="37"/>
      <c r="P74" s="37"/>
      <c r="Q74" s="37"/>
      <c r="R74" s="37"/>
      <c r="S74" s="37"/>
      <c r="T74" s="37"/>
      <c r="U74" s="37"/>
      <c r="V74" s="85">
        <f t="shared" si="58"/>
        <v>0</v>
      </c>
      <c r="W74" s="127">
        <f t="shared" si="49"/>
        <v>0</v>
      </c>
      <c r="X74" s="24">
        <f t="shared" si="50"/>
        <v>0</v>
      </c>
      <c r="Y74" s="24">
        <f t="shared" si="51"/>
        <v>0</v>
      </c>
      <c r="Z74" s="127">
        <f t="shared" si="59"/>
        <v>0</v>
      </c>
      <c r="AA74" s="127">
        <f t="shared" si="52"/>
        <v>0</v>
      </c>
      <c r="AB74" s="24">
        <f t="shared" si="53"/>
        <v>0</v>
      </c>
      <c r="AC74" s="24">
        <f t="shared" si="54"/>
        <v>0</v>
      </c>
      <c r="AD74" s="9"/>
      <c r="AE74" s="9"/>
      <c r="AF74" s="9"/>
      <c r="AG74" s="9"/>
      <c r="AH74" s="9"/>
      <c r="AI74" s="9"/>
      <c r="AJ74" s="9"/>
      <c r="AK74" s="9"/>
      <c r="AL74" s="9"/>
      <c r="AM74" s="9"/>
      <c r="AN74" s="9"/>
      <c r="AO74" s="9"/>
      <c r="AP74" s="9"/>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6" customFormat="1" ht="15" hidden="1" customHeight="1" x14ac:dyDescent="0.25">
      <c r="A75" s="125" t="s">
        <v>159</v>
      </c>
      <c r="B75" s="127">
        <f t="shared" si="55"/>
        <v>0</v>
      </c>
      <c r="C75" s="127">
        <f t="shared" si="40"/>
        <v>0</v>
      </c>
      <c r="D75" s="24">
        <f t="shared" si="41"/>
        <v>0</v>
      </c>
      <c r="E75" s="24">
        <f t="shared" si="42"/>
        <v>0</v>
      </c>
      <c r="F75" s="127">
        <f t="shared" si="56"/>
        <v>0</v>
      </c>
      <c r="G75" s="127">
        <f t="shared" si="43"/>
        <v>0</v>
      </c>
      <c r="H75" s="24">
        <f t="shared" si="44"/>
        <v>0</v>
      </c>
      <c r="I75" s="24">
        <f t="shared" si="45"/>
        <v>0</v>
      </c>
      <c r="J75" s="127">
        <f t="shared" si="57"/>
        <v>0</v>
      </c>
      <c r="K75" s="127">
        <f t="shared" si="46"/>
        <v>0</v>
      </c>
      <c r="L75" s="24">
        <f t="shared" si="47"/>
        <v>0</v>
      </c>
      <c r="M75" s="134">
        <f t="shared" si="48"/>
        <v>0</v>
      </c>
      <c r="N75" s="37"/>
      <c r="O75" s="37"/>
      <c r="P75" s="37"/>
      <c r="Q75" s="37"/>
      <c r="R75" s="37"/>
      <c r="S75" s="37"/>
      <c r="T75" s="37"/>
      <c r="U75" s="37"/>
      <c r="V75" s="85">
        <f t="shared" si="58"/>
        <v>0</v>
      </c>
      <c r="W75" s="127">
        <f t="shared" si="49"/>
        <v>0</v>
      </c>
      <c r="X75" s="24">
        <f t="shared" si="50"/>
        <v>0</v>
      </c>
      <c r="Y75" s="24">
        <f t="shared" si="51"/>
        <v>0</v>
      </c>
      <c r="Z75" s="127">
        <f t="shared" si="59"/>
        <v>0</v>
      </c>
      <c r="AA75" s="127">
        <f t="shared" si="52"/>
        <v>0</v>
      </c>
      <c r="AB75" s="24">
        <f t="shared" si="53"/>
        <v>0</v>
      </c>
      <c r="AC75" s="24">
        <f t="shared" si="54"/>
        <v>0</v>
      </c>
      <c r="AD75" s="9"/>
      <c r="AE75" s="9"/>
      <c r="AF75" s="9"/>
      <c r="AG75" s="9"/>
      <c r="AH75" s="9"/>
      <c r="AI75" s="9"/>
      <c r="AJ75" s="9"/>
      <c r="AK75" s="9"/>
      <c r="AL75" s="9"/>
      <c r="AM75" s="9"/>
      <c r="AN75" s="9"/>
      <c r="AO75" s="9"/>
      <c r="AP75" s="9"/>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6" customFormat="1" ht="15" hidden="1" customHeight="1" x14ac:dyDescent="0.25">
      <c r="A76" s="125" t="s">
        <v>160</v>
      </c>
      <c r="B76" s="127">
        <f t="shared" si="55"/>
        <v>0</v>
      </c>
      <c r="C76" s="127">
        <f t="shared" si="40"/>
        <v>0</v>
      </c>
      <c r="D76" s="24">
        <f t="shared" si="41"/>
        <v>0</v>
      </c>
      <c r="E76" s="24">
        <f t="shared" si="42"/>
        <v>0</v>
      </c>
      <c r="F76" s="127">
        <f t="shared" si="56"/>
        <v>0</v>
      </c>
      <c r="G76" s="127">
        <f t="shared" si="43"/>
        <v>0</v>
      </c>
      <c r="H76" s="24">
        <f t="shared" si="44"/>
        <v>0</v>
      </c>
      <c r="I76" s="24">
        <f t="shared" si="45"/>
        <v>0</v>
      </c>
      <c r="J76" s="127">
        <f t="shared" si="57"/>
        <v>0</v>
      </c>
      <c r="K76" s="127">
        <f t="shared" si="46"/>
        <v>0</v>
      </c>
      <c r="L76" s="24">
        <f t="shared" si="47"/>
        <v>0</v>
      </c>
      <c r="M76" s="134">
        <f t="shared" si="48"/>
        <v>0</v>
      </c>
      <c r="N76" s="37"/>
      <c r="O76" s="37"/>
      <c r="P76" s="37"/>
      <c r="Q76" s="37"/>
      <c r="R76" s="37"/>
      <c r="S76" s="37"/>
      <c r="T76" s="37"/>
      <c r="U76" s="37"/>
      <c r="V76" s="85">
        <f t="shared" si="58"/>
        <v>0</v>
      </c>
      <c r="W76" s="127">
        <f t="shared" si="49"/>
        <v>0</v>
      </c>
      <c r="X76" s="24">
        <f t="shared" si="50"/>
        <v>0</v>
      </c>
      <c r="Y76" s="24">
        <f t="shared" si="51"/>
        <v>0</v>
      </c>
      <c r="Z76" s="127">
        <f t="shared" si="59"/>
        <v>0</v>
      </c>
      <c r="AA76" s="127">
        <f t="shared" si="52"/>
        <v>0</v>
      </c>
      <c r="AB76" s="24">
        <f t="shared" si="53"/>
        <v>0</v>
      </c>
      <c r="AC76" s="24">
        <f t="shared" si="54"/>
        <v>0</v>
      </c>
      <c r="AD76" s="9"/>
      <c r="AE76" s="9"/>
      <c r="AF76" s="9"/>
      <c r="AG76" s="9"/>
      <c r="AH76" s="9"/>
      <c r="AI76" s="9"/>
      <c r="AJ76" s="9"/>
      <c r="AK76" s="9"/>
      <c r="AL76" s="9"/>
      <c r="AM76" s="9"/>
      <c r="AN76" s="9"/>
      <c r="AO76" s="9"/>
      <c r="AP76" s="9"/>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6" customFormat="1" ht="15" hidden="1" customHeight="1" x14ac:dyDescent="0.25">
      <c r="A77" s="125" t="s">
        <v>161</v>
      </c>
      <c r="B77" s="127">
        <f t="shared" si="55"/>
        <v>0</v>
      </c>
      <c r="C77" s="127">
        <f t="shared" si="40"/>
        <v>0</v>
      </c>
      <c r="D77" s="24">
        <f t="shared" si="41"/>
        <v>0</v>
      </c>
      <c r="E77" s="24">
        <f t="shared" si="42"/>
        <v>0</v>
      </c>
      <c r="F77" s="127">
        <f t="shared" si="56"/>
        <v>0</v>
      </c>
      <c r="G77" s="127">
        <f t="shared" si="43"/>
        <v>0</v>
      </c>
      <c r="H77" s="24">
        <f t="shared" si="44"/>
        <v>0</v>
      </c>
      <c r="I77" s="24">
        <f t="shared" si="45"/>
        <v>0</v>
      </c>
      <c r="J77" s="127">
        <f t="shared" si="57"/>
        <v>0</v>
      </c>
      <c r="K77" s="127">
        <f t="shared" si="46"/>
        <v>0</v>
      </c>
      <c r="L77" s="24">
        <f t="shared" si="47"/>
        <v>0</v>
      </c>
      <c r="M77" s="134">
        <f t="shared" si="48"/>
        <v>0</v>
      </c>
      <c r="N77" s="37"/>
      <c r="O77" s="37"/>
      <c r="P77" s="37"/>
      <c r="Q77" s="37"/>
      <c r="R77" s="37"/>
      <c r="S77" s="37"/>
      <c r="T77" s="37"/>
      <c r="U77" s="37"/>
      <c r="V77" s="85">
        <f t="shared" si="58"/>
        <v>0</v>
      </c>
      <c r="W77" s="127">
        <f t="shared" si="49"/>
        <v>0</v>
      </c>
      <c r="X77" s="24">
        <f t="shared" si="50"/>
        <v>0</v>
      </c>
      <c r="Y77" s="24">
        <f t="shared" si="51"/>
        <v>0</v>
      </c>
      <c r="Z77" s="127">
        <f t="shared" si="59"/>
        <v>0</v>
      </c>
      <c r="AA77" s="127">
        <f t="shared" si="52"/>
        <v>0</v>
      </c>
      <c r="AB77" s="24">
        <f t="shared" si="53"/>
        <v>0</v>
      </c>
      <c r="AC77" s="24">
        <f t="shared" si="54"/>
        <v>0</v>
      </c>
      <c r="AD77" s="9"/>
      <c r="AE77" s="9"/>
      <c r="AF77" s="9"/>
      <c r="AG77" s="9"/>
      <c r="AH77" s="9"/>
      <c r="AI77" s="9"/>
      <c r="AJ77" s="9"/>
      <c r="AK77" s="9"/>
      <c r="AL77" s="9"/>
      <c r="AM77" s="9"/>
      <c r="AN77" s="9"/>
      <c r="AO77" s="9"/>
      <c r="AP77" s="9"/>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6" customFormat="1" ht="15" hidden="1" customHeight="1" x14ac:dyDescent="0.25">
      <c r="A78" s="125" t="s">
        <v>126</v>
      </c>
      <c r="B78" s="127">
        <f t="shared" si="55"/>
        <v>0</v>
      </c>
      <c r="C78" s="127">
        <f t="shared" si="40"/>
        <v>0</v>
      </c>
      <c r="D78" s="24">
        <f t="shared" si="41"/>
        <v>0</v>
      </c>
      <c r="E78" s="24">
        <f t="shared" si="42"/>
        <v>0</v>
      </c>
      <c r="F78" s="127">
        <f t="shared" si="56"/>
        <v>0</v>
      </c>
      <c r="G78" s="127">
        <f t="shared" si="43"/>
        <v>0</v>
      </c>
      <c r="H78" s="24">
        <f t="shared" si="44"/>
        <v>0</v>
      </c>
      <c r="I78" s="24">
        <f t="shared" si="45"/>
        <v>0</v>
      </c>
      <c r="J78" s="127">
        <f t="shared" si="57"/>
        <v>0</v>
      </c>
      <c r="K78" s="127">
        <f t="shared" si="46"/>
        <v>0</v>
      </c>
      <c r="L78" s="24">
        <f t="shared" si="47"/>
        <v>0</v>
      </c>
      <c r="M78" s="134">
        <f t="shared" si="48"/>
        <v>0</v>
      </c>
      <c r="N78" s="37"/>
      <c r="O78" s="37"/>
      <c r="P78" s="37"/>
      <c r="Q78" s="37"/>
      <c r="R78" s="37"/>
      <c r="S78" s="37"/>
      <c r="T78" s="37"/>
      <c r="U78" s="37"/>
      <c r="V78" s="85">
        <f t="shared" si="58"/>
        <v>0</v>
      </c>
      <c r="W78" s="127">
        <f t="shared" si="49"/>
        <v>0</v>
      </c>
      <c r="X78" s="24">
        <f t="shared" si="50"/>
        <v>0</v>
      </c>
      <c r="Y78" s="24">
        <f t="shared" si="51"/>
        <v>0</v>
      </c>
      <c r="Z78" s="127">
        <f t="shared" si="59"/>
        <v>0</v>
      </c>
      <c r="AA78" s="127">
        <f t="shared" si="52"/>
        <v>0</v>
      </c>
      <c r="AB78" s="24">
        <f t="shared" si="53"/>
        <v>0</v>
      </c>
      <c r="AC78" s="24">
        <f t="shared" si="54"/>
        <v>0</v>
      </c>
      <c r="AD78" s="9"/>
      <c r="AE78" s="9"/>
      <c r="AF78" s="9"/>
      <c r="AG78" s="9"/>
      <c r="AH78" s="9"/>
      <c r="AI78" s="9"/>
      <c r="AJ78" s="9"/>
      <c r="AK78" s="9"/>
      <c r="AL78" s="9"/>
      <c r="AM78" s="9"/>
      <c r="AN78" s="9"/>
      <c r="AO78" s="9"/>
      <c r="AP78" s="9"/>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6" customFormat="1" ht="15.75" hidden="1" customHeight="1" thickBot="1" x14ac:dyDescent="0.3">
      <c r="A79" s="128" t="s">
        <v>66</v>
      </c>
      <c r="B79" s="129"/>
      <c r="C79" s="130">
        <f>SUM(C67:C78)</f>
        <v>0</v>
      </c>
      <c r="D79" s="131">
        <f>SUM(D67:D78)</f>
        <v>0</v>
      </c>
      <c r="E79" s="131">
        <f>SUM(E67:E78)</f>
        <v>0</v>
      </c>
      <c r="F79" s="129"/>
      <c r="G79" s="130">
        <f>SUM(G67:G78)</f>
        <v>0</v>
      </c>
      <c r="H79" s="131">
        <f>SUM(H67:H78)</f>
        <v>0</v>
      </c>
      <c r="I79" s="131">
        <f>SUM(I67:I78)</f>
        <v>0</v>
      </c>
      <c r="J79" s="129"/>
      <c r="K79" s="130">
        <f>SUM(K67:K78)</f>
        <v>0</v>
      </c>
      <c r="L79" s="131">
        <f>SUM(L67:L78)</f>
        <v>0</v>
      </c>
      <c r="M79" s="135">
        <f>SUM(M67:M78)</f>
        <v>0</v>
      </c>
      <c r="N79" s="37"/>
      <c r="O79" s="37"/>
      <c r="P79" s="37"/>
      <c r="Q79" s="37"/>
      <c r="R79" s="37"/>
      <c r="S79" s="37"/>
      <c r="T79" s="37"/>
      <c r="U79" s="37"/>
      <c r="V79" s="132"/>
      <c r="W79" s="130">
        <f>SUM(W67:W78)</f>
        <v>0</v>
      </c>
      <c r="X79" s="131">
        <f>SUM(X67:X78)</f>
        <v>0</v>
      </c>
      <c r="Y79" s="131">
        <f>SUM(Y67:Y78)</f>
        <v>0</v>
      </c>
      <c r="Z79" s="129"/>
      <c r="AA79" s="130">
        <f>SUM(AA67:AA78)</f>
        <v>0</v>
      </c>
      <c r="AB79" s="131">
        <f>SUM(AB67:AB78)</f>
        <v>0</v>
      </c>
      <c r="AC79" s="131">
        <f>SUM(AC67:AC78)</f>
        <v>0</v>
      </c>
      <c r="AD79" s="9"/>
      <c r="AE79" s="9"/>
      <c r="AF79" s="9"/>
      <c r="AG79" s="9"/>
      <c r="AH79" s="9"/>
      <c r="AI79" s="9"/>
      <c r="AJ79" s="9"/>
      <c r="AK79" s="9"/>
      <c r="AL79" s="9"/>
      <c r="AM79" s="9"/>
      <c r="AN79" s="9"/>
      <c r="AO79" s="9"/>
      <c r="AP79" s="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6" customFormat="1" ht="15" x14ac:dyDescent="0.25">
      <c r="A80" s="19"/>
      <c r="B80" s="10"/>
      <c r="C80" s="10"/>
      <c r="D80" s="10"/>
      <c r="E80" s="10"/>
      <c r="F80" s="10"/>
      <c r="G80" s="10"/>
      <c r="H80" s="10"/>
      <c r="I80" s="10"/>
      <c r="J80" s="10"/>
      <c r="K80" s="9"/>
      <c r="L80" s="9"/>
      <c r="M80" s="9"/>
      <c r="N80" s="37"/>
      <c r="O80" s="37"/>
      <c r="P80" s="37"/>
      <c r="Q80" s="37"/>
      <c r="R80" s="37"/>
      <c r="S80" s="37"/>
      <c r="T80" s="37"/>
      <c r="U80" s="37"/>
      <c r="V80" s="9"/>
      <c r="W80" s="9"/>
      <c r="X80" s="9"/>
      <c r="Y80" s="9"/>
      <c r="Z80" s="9"/>
      <c r="AA80" s="9"/>
      <c r="AB80" s="9"/>
      <c r="AC80" s="9"/>
      <c r="AD80" s="9"/>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6" customFormat="1" ht="47.25" customHeight="1" x14ac:dyDescent="0.25">
      <c r="A81" s="285" t="s">
        <v>184</v>
      </c>
      <c r="B81" s="285"/>
      <c r="C81" s="285"/>
      <c r="D81" s="285"/>
      <c r="E81" s="285"/>
      <c r="F81" s="285"/>
      <c r="G81" s="285"/>
      <c r="H81" s="285"/>
      <c r="I81" s="285"/>
      <c r="J81" s="285"/>
      <c r="K81" s="36">
        <f>K82+K83</f>
        <v>15601.1929566209</v>
      </c>
      <c r="L81" s="37"/>
      <c r="M81" s="37"/>
      <c r="N81" s="37"/>
      <c r="O81" s="37"/>
      <c r="P81" s="37"/>
      <c r="Q81" s="37"/>
      <c r="R81" s="37"/>
      <c r="S81" s="37"/>
      <c r="T81" s="37"/>
      <c r="U81" s="37"/>
      <c r="V81" s="9"/>
      <c r="W81" s="9"/>
      <c r="X81" s="9"/>
      <c r="Y81" s="9"/>
      <c r="Z81" s="9"/>
      <c r="AA81" s="9"/>
      <c r="AB81" s="9"/>
      <c r="AC81" s="9"/>
      <c r="AD81" s="9"/>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6" customFormat="1" ht="30.75" customHeight="1" x14ac:dyDescent="0.25">
      <c r="A82" s="285" t="s">
        <v>185</v>
      </c>
      <c r="B82" s="285"/>
      <c r="C82" s="285"/>
      <c r="D82" s="285"/>
      <c r="E82" s="285"/>
      <c r="F82" s="285"/>
      <c r="G82" s="285"/>
      <c r="H82" s="285"/>
      <c r="I82" s="285"/>
      <c r="J82" s="285"/>
      <c r="K82" s="36">
        <f>C49+G49+K49+O49+S49+W49+AA49+C64+G64+K64+O64+S64+W64+AA64+C79+G79+K79+O79+S79+W79+AA79+$J$18*sumkred2+$J$19+$J$20*sumkred2</f>
        <v>15601.1929566209</v>
      </c>
      <c r="L82" s="37"/>
      <c r="M82" s="37"/>
      <c r="N82" s="37"/>
      <c r="O82" s="37"/>
      <c r="P82" s="37"/>
      <c r="Q82" s="37"/>
      <c r="R82" s="37"/>
      <c r="S82" s="37"/>
      <c r="T82" s="37"/>
      <c r="U82" s="37"/>
      <c r="V82" s="5"/>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6" customFormat="1" ht="30.75" customHeight="1" x14ac:dyDescent="0.25">
      <c r="A83" s="285" t="s">
        <v>186</v>
      </c>
      <c r="B83" s="285"/>
      <c r="C83" s="285"/>
      <c r="D83" s="285"/>
      <c r="E83" s="285"/>
      <c r="F83" s="285"/>
      <c r="G83" s="285"/>
      <c r="H83" s="285"/>
      <c r="I83" s="285"/>
      <c r="J83" s="285"/>
      <c r="K83" s="36">
        <f>D49+H49+L49+P49+T49+X49+AB49+D64+H64+L64+P64+T64+X64+AB64+D79+H79+L79+P79+T79+X79+AB79-($J$18*sumkred2+$J$19+$J$20*sumkred2)</f>
        <v>0</v>
      </c>
      <c r="L83" s="37"/>
      <c r="M83" s="37"/>
      <c r="N83" s="37"/>
      <c r="O83" s="37"/>
      <c r="P83" s="37"/>
      <c r="Q83" s="37"/>
      <c r="R83" s="37"/>
      <c r="S83" s="37"/>
      <c r="T83" s="37"/>
      <c r="U83" s="37"/>
      <c r="V83" s="5"/>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6" customFormat="1" ht="29.25" customHeight="1" x14ac:dyDescent="0.25">
      <c r="A84" s="285" t="s">
        <v>33</v>
      </c>
      <c r="B84" s="285"/>
      <c r="C84" s="285"/>
      <c r="D84" s="285"/>
      <c r="E84" s="285"/>
      <c r="F84" s="285"/>
      <c r="G84" s="285"/>
      <c r="H84" s="285"/>
      <c r="I84" s="285"/>
      <c r="J84" s="285"/>
      <c r="K84" s="36">
        <f>E49+I49+M49+Q49+U49+Y49+AC49+E64+I64+M64+Q64+U64+Y64+AC64+E79+I79+M79+Q79+U79+Y79+AC79</f>
        <v>65601.1929566209</v>
      </c>
      <c r="L84" s="37"/>
      <c r="M84" s="37"/>
      <c r="N84" s="37"/>
      <c r="O84" s="37"/>
      <c r="P84" s="37"/>
      <c r="Q84" s="37"/>
      <c r="R84" s="37"/>
      <c r="S84" s="37"/>
      <c r="T84" s="37"/>
      <c r="U84" s="37"/>
      <c r="V84" s="5"/>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6" customFormat="1" ht="25.5" customHeight="1" x14ac:dyDescent="0.25">
      <c r="A85" s="287" t="s">
        <v>162</v>
      </c>
      <c r="B85" s="287"/>
      <c r="C85" s="287"/>
      <c r="D85" s="287"/>
      <c r="E85" s="287"/>
      <c r="F85" s="287"/>
      <c r="G85" s="287"/>
      <c r="H85" s="287"/>
      <c r="I85" s="287"/>
      <c r="J85" s="287"/>
      <c r="K85" s="136">
        <f ca="1">XIRR(C95:C335,B95:B335)</f>
        <v>0.20303248763084411</v>
      </c>
      <c r="L85" s="37"/>
      <c r="M85" s="37"/>
      <c r="N85" s="37"/>
      <c r="O85" s="37"/>
      <c r="P85" s="37"/>
      <c r="Q85" s="37"/>
      <c r="R85" s="37"/>
      <c r="S85" s="37"/>
      <c r="T85" s="37"/>
      <c r="U85" s="37"/>
      <c r="V85" s="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6" customFormat="1" ht="45.75" customHeight="1" x14ac:dyDescent="0.25">
      <c r="A86" s="285" t="s">
        <v>163</v>
      </c>
      <c r="B86" s="285"/>
      <c r="C86" s="285"/>
      <c r="D86" s="285"/>
      <c r="E86" s="285"/>
      <c r="F86" s="285"/>
      <c r="G86" s="285"/>
      <c r="H86" s="285"/>
      <c r="I86" s="285"/>
      <c r="J86" s="285"/>
      <c r="K86" s="285"/>
      <c r="L86" s="288"/>
      <c r="M86" s="288"/>
      <c r="N86" s="288"/>
      <c r="O86" s="37"/>
      <c r="P86" s="37"/>
      <c r="Q86" s="37"/>
      <c r="R86" s="37"/>
      <c r="S86" s="37"/>
      <c r="T86" s="37"/>
      <c r="U86" s="37"/>
      <c r="V86" s="5"/>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6" customFormat="1" ht="54" customHeight="1" x14ac:dyDescent="0.25">
      <c r="A87" s="285" t="s">
        <v>164</v>
      </c>
      <c r="B87" s="285"/>
      <c r="C87" s="285"/>
      <c r="D87" s="285"/>
      <c r="E87" s="285"/>
      <c r="F87" s="285"/>
      <c r="G87" s="285"/>
      <c r="H87" s="285"/>
      <c r="I87" s="285"/>
      <c r="J87" s="285"/>
      <c r="K87" s="285"/>
      <c r="L87" s="285"/>
      <c r="M87" s="285"/>
      <c r="N87" s="285"/>
      <c r="O87" s="37"/>
      <c r="P87" s="37"/>
      <c r="Q87" s="37"/>
      <c r="R87" s="37"/>
      <c r="S87" s="37"/>
      <c r="T87" s="37"/>
      <c r="U87" s="37"/>
      <c r="V87" s="5"/>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6" customFormat="1" ht="39.75" customHeight="1" x14ac:dyDescent="0.25">
      <c r="A88" s="285" t="s">
        <v>165</v>
      </c>
      <c r="B88" s="285"/>
      <c r="C88" s="285"/>
      <c r="D88" s="285"/>
      <c r="E88" s="285"/>
      <c r="F88" s="285"/>
      <c r="G88" s="285"/>
      <c r="H88" s="285"/>
      <c r="I88" s="285"/>
      <c r="J88" s="285"/>
      <c r="K88" s="285"/>
      <c r="L88" s="285"/>
      <c r="M88" s="285"/>
      <c r="N88" s="285"/>
      <c r="O88" s="37"/>
      <c r="P88" s="37"/>
      <c r="Q88" s="37"/>
      <c r="R88" s="37"/>
      <c r="S88" s="37"/>
      <c r="T88" s="37"/>
      <c r="U88" s="37"/>
      <c r="V88" s="5"/>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6" customFormat="1" ht="15" customHeight="1" x14ac:dyDescent="0.25">
      <c r="K89" s="7"/>
      <c r="L89" s="7"/>
      <c r="M89" s="7"/>
      <c r="N89" s="7"/>
      <c r="O89" s="37"/>
      <c r="P89" s="37"/>
      <c r="Q89" s="37"/>
      <c r="R89" s="37"/>
      <c r="S89" s="37"/>
      <c r="T89" s="37"/>
      <c r="U89" s="37"/>
      <c r="V89" s="5"/>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6" customFormat="1" ht="33.75" customHeight="1" x14ac:dyDescent="0.25">
      <c r="A90" s="166" t="s">
        <v>47</v>
      </c>
      <c r="B90" s="166"/>
      <c r="C90" s="289">
        <f ca="1">TODAY()</f>
        <v>44392</v>
      </c>
      <c r="D90" s="289"/>
      <c r="E90" s="289"/>
      <c r="F90" s="289"/>
      <c r="G90"/>
      <c r="H90"/>
      <c r="I90"/>
      <c r="J90"/>
      <c r="K90"/>
      <c r="L90"/>
      <c r="M90"/>
      <c r="N90"/>
      <c r="O90" s="37"/>
      <c r="P90" s="37"/>
      <c r="Q90" s="37"/>
      <c r="R90" s="37"/>
      <c r="S90" s="37"/>
      <c r="T90" s="37"/>
      <c r="U90" s="37"/>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15" x14ac:dyDescent="0.25">
      <c r="O91" s="37"/>
      <c r="P91" s="37"/>
      <c r="Q91" s="37"/>
      <c r="R91" s="37"/>
      <c r="S91" s="37"/>
      <c r="T91" s="37"/>
      <c r="U91" s="37"/>
    </row>
    <row r="92" spans="1:247" s="6" customFormat="1" ht="30" customHeight="1" x14ac:dyDescent="0.25">
      <c r="A92" s="168" t="s">
        <v>53</v>
      </c>
      <c r="B92" s="168"/>
      <c r="C92" s="286"/>
      <c r="D92" s="286"/>
      <c r="E92" s="286"/>
      <c r="F92" s="286"/>
      <c r="G92"/>
      <c r="H92"/>
      <c r="I92"/>
      <c r="J92"/>
      <c r="K92"/>
      <c r="L92"/>
      <c r="M92"/>
      <c r="N92"/>
      <c r="O92" s="37"/>
      <c r="P92" s="37"/>
      <c r="Q92" s="37"/>
      <c r="R92" s="37"/>
      <c r="S92" s="37"/>
      <c r="T92" s="37"/>
      <c r="U92" s="37"/>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6" customFormat="1" ht="15.75" customHeight="1" x14ac:dyDescent="0.25">
      <c r="A93" s="168"/>
      <c r="B93" s="168"/>
      <c r="C93" s="166" t="s">
        <v>94</v>
      </c>
      <c r="D93" s="166"/>
      <c r="E93" s="166"/>
      <c r="F93" s="166"/>
      <c r="G93"/>
      <c r="H93"/>
      <c r="I93"/>
      <c r="J93"/>
      <c r="K93"/>
      <c r="L93"/>
      <c r="M93"/>
      <c r="N93"/>
      <c r="O93" s="37"/>
      <c r="P93" s="37"/>
      <c r="Q93" s="37"/>
      <c r="R93" s="37"/>
      <c r="S93" s="37"/>
      <c r="T93" s="37"/>
      <c r="U93" s="37"/>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5" spans="1:247" s="6" customFormat="1" ht="15" hidden="1" x14ac:dyDescent="0.25">
      <c r="B95" s="32">
        <f ca="1">TODAY()</f>
        <v>44392</v>
      </c>
      <c r="C95" s="20">
        <f>-sumkred2+D37</f>
        <v>-47400</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6" customFormat="1" ht="15" hidden="1" x14ac:dyDescent="0.25">
      <c r="A96" s="8">
        <v>1</v>
      </c>
      <c r="B96" s="33">
        <f ca="1">EDATE(B95,1)</f>
        <v>44423</v>
      </c>
      <c r="C96" s="34">
        <f>E37-D37</f>
        <v>625</v>
      </c>
      <c r="D96" s="20"/>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6" customFormat="1" ht="15" hidden="1" x14ac:dyDescent="0.25">
      <c r="A97" s="8">
        <v>2</v>
      </c>
      <c r="B97" s="33">
        <f ca="1">EDATE(B96,1)</f>
        <v>44454</v>
      </c>
      <c r="C97" s="34">
        <f t="shared" ref="C97:C107" si="60">E38</f>
        <v>1733.2664252097079</v>
      </c>
      <c r="D97" s="20"/>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6" customFormat="1" ht="15" hidden="1" x14ac:dyDescent="0.25">
      <c r="A98" s="8">
        <v>3</v>
      </c>
      <c r="B98" s="33">
        <f t="shared" ref="B98:B161" ca="1" si="61">EDATE(B97,1)</f>
        <v>44484</v>
      </c>
      <c r="C98" s="34">
        <f t="shared" si="60"/>
        <v>1733.2664252097079</v>
      </c>
      <c r="D98" s="20"/>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6" customFormat="1" ht="15" hidden="1" x14ac:dyDescent="0.25">
      <c r="A99" s="8">
        <v>4</v>
      </c>
      <c r="B99" s="33">
        <f t="shared" ca="1" si="61"/>
        <v>44515</v>
      </c>
      <c r="C99" s="34">
        <f t="shared" si="60"/>
        <v>1733.2664252097079</v>
      </c>
      <c r="D99" s="20"/>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6" customFormat="1" ht="15" hidden="1" x14ac:dyDescent="0.25">
      <c r="A100" s="8">
        <v>5</v>
      </c>
      <c r="B100" s="33">
        <f t="shared" ca="1" si="61"/>
        <v>44545</v>
      </c>
      <c r="C100" s="34">
        <f t="shared" si="60"/>
        <v>1733.2664252097079</v>
      </c>
      <c r="D100" s="2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6" customFormat="1" ht="15" hidden="1" x14ac:dyDescent="0.25">
      <c r="A101" s="8">
        <v>6</v>
      </c>
      <c r="B101" s="33">
        <f t="shared" ca="1" si="61"/>
        <v>44576</v>
      </c>
      <c r="C101" s="34">
        <f t="shared" si="60"/>
        <v>1733.2664252097079</v>
      </c>
      <c r="D101" s="20"/>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6" customFormat="1" ht="15" hidden="1" x14ac:dyDescent="0.25">
      <c r="A102" s="8">
        <v>7</v>
      </c>
      <c r="B102" s="33">
        <f t="shared" ca="1" si="61"/>
        <v>44607</v>
      </c>
      <c r="C102" s="34">
        <f t="shared" si="60"/>
        <v>1733.2664252097079</v>
      </c>
      <c r="D102" s="20"/>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6" customFormat="1" ht="15" hidden="1" x14ac:dyDescent="0.25">
      <c r="A103" s="8">
        <v>8</v>
      </c>
      <c r="B103" s="33">
        <f t="shared" ca="1" si="61"/>
        <v>44635</v>
      </c>
      <c r="C103" s="34">
        <f t="shared" si="60"/>
        <v>1733.2664252097079</v>
      </c>
      <c r="D103" s="20"/>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6" customFormat="1" ht="15" hidden="1" x14ac:dyDescent="0.25">
      <c r="A104" s="8">
        <v>9</v>
      </c>
      <c r="B104" s="33">
        <f t="shared" ca="1" si="61"/>
        <v>44666</v>
      </c>
      <c r="C104" s="34">
        <f t="shared" si="60"/>
        <v>1733.2664252097079</v>
      </c>
      <c r="D104" s="20"/>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6" customFormat="1" ht="15" hidden="1" x14ac:dyDescent="0.25">
      <c r="A105" s="8">
        <v>10</v>
      </c>
      <c r="B105" s="33">
        <f t="shared" ca="1" si="61"/>
        <v>44696</v>
      </c>
      <c r="C105" s="34">
        <f t="shared" si="60"/>
        <v>1733.2664252097079</v>
      </c>
      <c r="D105" s="20"/>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6" customFormat="1" ht="15" hidden="1" x14ac:dyDescent="0.25">
      <c r="A106" s="8">
        <v>11</v>
      </c>
      <c r="B106" s="33">
        <f t="shared" ca="1" si="61"/>
        <v>44727</v>
      </c>
      <c r="C106" s="34">
        <f t="shared" si="60"/>
        <v>1733.2664252097079</v>
      </c>
      <c r="D106" s="20"/>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6" customFormat="1" ht="15" hidden="1" x14ac:dyDescent="0.25">
      <c r="A107" s="8">
        <v>12</v>
      </c>
      <c r="B107" s="33">
        <f t="shared" ca="1" si="61"/>
        <v>44757</v>
      </c>
      <c r="C107" s="34">
        <f t="shared" si="60"/>
        <v>1733.2664252097079</v>
      </c>
      <c r="D107" s="20"/>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6" customFormat="1" ht="15" hidden="1" x14ac:dyDescent="0.25">
      <c r="A108" s="6">
        <v>13</v>
      </c>
      <c r="B108" s="32">
        <f t="shared" ca="1" si="61"/>
        <v>44788</v>
      </c>
      <c r="C108" s="20">
        <f t="shared" ref="C108:C119" si="62">I37</f>
        <v>1733.2664252097079</v>
      </c>
      <c r="D108" s="20"/>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6" customFormat="1" ht="15" hidden="1" x14ac:dyDescent="0.25">
      <c r="A109" s="6">
        <v>14</v>
      </c>
      <c r="B109" s="32">
        <f t="shared" ca="1" si="61"/>
        <v>44819</v>
      </c>
      <c r="C109" s="20">
        <f t="shared" si="62"/>
        <v>1733.2664252097079</v>
      </c>
      <c r="D109" s="20"/>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6" customFormat="1" ht="15" hidden="1" x14ac:dyDescent="0.25">
      <c r="A110" s="6">
        <v>15</v>
      </c>
      <c r="B110" s="32">
        <f t="shared" ca="1" si="61"/>
        <v>44849</v>
      </c>
      <c r="C110" s="20">
        <f t="shared" si="62"/>
        <v>1733.2664252097079</v>
      </c>
      <c r="D110" s="2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6" customFormat="1" ht="15" hidden="1" x14ac:dyDescent="0.25">
      <c r="A111" s="6">
        <v>16</v>
      </c>
      <c r="B111" s="32">
        <f t="shared" ca="1" si="61"/>
        <v>44880</v>
      </c>
      <c r="C111" s="20">
        <f t="shared" si="62"/>
        <v>1733.2664252097079</v>
      </c>
      <c r="D111" s="20"/>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6" customFormat="1" ht="15" hidden="1" x14ac:dyDescent="0.25">
      <c r="A112" s="6">
        <v>17</v>
      </c>
      <c r="B112" s="32">
        <f t="shared" ca="1" si="61"/>
        <v>44910</v>
      </c>
      <c r="C112" s="20">
        <f t="shared" si="62"/>
        <v>1733.2664252097079</v>
      </c>
      <c r="D112" s="20"/>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6" customFormat="1" ht="15" hidden="1" x14ac:dyDescent="0.25">
      <c r="A113" s="6">
        <v>18</v>
      </c>
      <c r="B113" s="32">
        <f t="shared" ca="1" si="61"/>
        <v>44941</v>
      </c>
      <c r="C113" s="20">
        <f t="shared" si="62"/>
        <v>1733.2664252097079</v>
      </c>
      <c r="D113" s="20"/>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6" customFormat="1" ht="15" hidden="1" x14ac:dyDescent="0.25">
      <c r="A114" s="6">
        <v>19</v>
      </c>
      <c r="B114" s="32">
        <f t="shared" ca="1" si="61"/>
        <v>44972</v>
      </c>
      <c r="C114" s="20">
        <f t="shared" si="62"/>
        <v>1733.2664252097079</v>
      </c>
      <c r="D114" s="20"/>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6" customFormat="1" ht="15" hidden="1" x14ac:dyDescent="0.25">
      <c r="A115" s="6">
        <v>20</v>
      </c>
      <c r="B115" s="32">
        <f t="shared" ca="1" si="61"/>
        <v>45000</v>
      </c>
      <c r="C115" s="20">
        <f t="shared" si="62"/>
        <v>1733.2664252097079</v>
      </c>
      <c r="D115" s="20"/>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6" customFormat="1" ht="15" hidden="1" x14ac:dyDescent="0.25">
      <c r="A116" s="6">
        <v>21</v>
      </c>
      <c r="B116" s="32">
        <f t="shared" ca="1" si="61"/>
        <v>45031</v>
      </c>
      <c r="C116" s="20">
        <f t="shared" si="62"/>
        <v>1733.2664252097079</v>
      </c>
      <c r="D116" s="20"/>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6" customFormat="1" ht="15" hidden="1" x14ac:dyDescent="0.25">
      <c r="A117" s="6">
        <v>22</v>
      </c>
      <c r="B117" s="32">
        <f t="shared" ca="1" si="61"/>
        <v>45061</v>
      </c>
      <c r="C117" s="20">
        <f t="shared" si="62"/>
        <v>1733.2664252097079</v>
      </c>
      <c r="D117" s="20"/>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6" customFormat="1" ht="15" hidden="1" x14ac:dyDescent="0.25">
      <c r="A118" s="6">
        <v>23</v>
      </c>
      <c r="B118" s="32">
        <f t="shared" ca="1" si="61"/>
        <v>45092</v>
      </c>
      <c r="C118" s="20">
        <f t="shared" si="62"/>
        <v>1733.2664252097079</v>
      </c>
      <c r="D118" s="20"/>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6" customFormat="1" ht="15" hidden="1" x14ac:dyDescent="0.25">
      <c r="A119" s="6">
        <v>24</v>
      </c>
      <c r="B119" s="32">
        <f t="shared" ca="1" si="61"/>
        <v>45122</v>
      </c>
      <c r="C119" s="20">
        <f t="shared" si="62"/>
        <v>1733.2664252097079</v>
      </c>
      <c r="D119" s="20"/>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6" customFormat="1" ht="15" hidden="1" x14ac:dyDescent="0.25">
      <c r="A120" s="6">
        <v>25</v>
      </c>
      <c r="B120" s="32">
        <f t="shared" ca="1" si="61"/>
        <v>45153</v>
      </c>
      <c r="C120" s="20">
        <f t="shared" ref="C120:C131" si="63">M37</f>
        <v>1733.2664252097079</v>
      </c>
      <c r="D120" s="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6" customFormat="1" ht="15" hidden="1" x14ac:dyDescent="0.25">
      <c r="A121" s="6">
        <v>26</v>
      </c>
      <c r="B121" s="32">
        <f t="shared" ca="1" si="61"/>
        <v>45184</v>
      </c>
      <c r="C121" s="20">
        <f t="shared" si="63"/>
        <v>1733.2664252097079</v>
      </c>
      <c r="D121" s="20"/>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6" customFormat="1" ht="15" hidden="1" x14ac:dyDescent="0.25">
      <c r="A122" s="6">
        <v>27</v>
      </c>
      <c r="B122" s="32">
        <f t="shared" ca="1" si="61"/>
        <v>45214</v>
      </c>
      <c r="C122" s="20">
        <f t="shared" si="63"/>
        <v>1733.2664252097079</v>
      </c>
      <c r="D122" s="20"/>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6" customFormat="1" ht="15" hidden="1" x14ac:dyDescent="0.25">
      <c r="A123" s="6">
        <v>28</v>
      </c>
      <c r="B123" s="32">
        <f t="shared" ca="1" si="61"/>
        <v>45245</v>
      </c>
      <c r="C123" s="20">
        <f t="shared" si="63"/>
        <v>1733.2664252097079</v>
      </c>
      <c r="D123" s="20"/>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6" customFormat="1" ht="15" hidden="1" x14ac:dyDescent="0.25">
      <c r="A124" s="6">
        <v>29</v>
      </c>
      <c r="B124" s="32">
        <f t="shared" ca="1" si="61"/>
        <v>45275</v>
      </c>
      <c r="C124" s="20">
        <f t="shared" si="63"/>
        <v>1733.2664252097079</v>
      </c>
      <c r="D124" s="20"/>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6" customFormat="1" ht="15" hidden="1" x14ac:dyDescent="0.25">
      <c r="A125" s="6">
        <v>30</v>
      </c>
      <c r="B125" s="32">
        <f t="shared" ca="1" si="61"/>
        <v>45306</v>
      </c>
      <c r="C125" s="20">
        <f t="shared" si="63"/>
        <v>1733.2664252097079</v>
      </c>
      <c r="D125" s="20"/>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6" customFormat="1" ht="15" hidden="1" x14ac:dyDescent="0.25">
      <c r="A126" s="6">
        <v>31</v>
      </c>
      <c r="B126" s="32">
        <f t="shared" ca="1" si="61"/>
        <v>45337</v>
      </c>
      <c r="C126" s="20">
        <f t="shared" si="63"/>
        <v>1733.2664252097079</v>
      </c>
      <c r="D126" s="20"/>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6" customFormat="1" ht="15" hidden="1" x14ac:dyDescent="0.25">
      <c r="A127" s="6">
        <v>32</v>
      </c>
      <c r="B127" s="32">
        <f t="shared" ca="1" si="61"/>
        <v>45366</v>
      </c>
      <c r="C127" s="20">
        <f t="shared" si="63"/>
        <v>1733.2664252097079</v>
      </c>
      <c r="D127" s="20"/>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6" customFormat="1" ht="15" hidden="1" x14ac:dyDescent="0.25">
      <c r="A128" s="6">
        <v>33</v>
      </c>
      <c r="B128" s="32">
        <f t="shared" ca="1" si="61"/>
        <v>45397</v>
      </c>
      <c r="C128" s="20">
        <f t="shared" si="63"/>
        <v>1733.2664252097079</v>
      </c>
      <c r="D128" s="20"/>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6" customFormat="1" ht="15" hidden="1" x14ac:dyDescent="0.25">
      <c r="A129" s="6">
        <v>34</v>
      </c>
      <c r="B129" s="32">
        <f t="shared" ca="1" si="61"/>
        <v>45427</v>
      </c>
      <c r="C129" s="20">
        <f t="shared" si="63"/>
        <v>1733.2664252097079</v>
      </c>
      <c r="D129" s="20"/>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6" customFormat="1" ht="15" hidden="1" x14ac:dyDescent="0.25">
      <c r="A130" s="6">
        <v>35</v>
      </c>
      <c r="B130" s="32">
        <f t="shared" ca="1" si="61"/>
        <v>45458</v>
      </c>
      <c r="C130" s="20">
        <f t="shared" si="63"/>
        <v>1733.2664252097079</v>
      </c>
      <c r="D130" s="2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6" customFormat="1" ht="15" hidden="1" x14ac:dyDescent="0.25">
      <c r="A131" s="6">
        <v>36</v>
      </c>
      <c r="B131" s="32">
        <f t="shared" ca="1" si="61"/>
        <v>45488</v>
      </c>
      <c r="C131" s="20">
        <f t="shared" si="63"/>
        <v>3445.1344994908318</v>
      </c>
      <c r="D131" s="20"/>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6" customFormat="1" ht="15" hidden="1" x14ac:dyDescent="0.25">
      <c r="A132" s="6">
        <v>37</v>
      </c>
      <c r="B132" s="32">
        <f t="shared" ca="1" si="61"/>
        <v>45519</v>
      </c>
      <c r="C132" s="20">
        <f t="shared" ref="C132:C143" si="64">Q37</f>
        <v>0</v>
      </c>
      <c r="D132" s="20"/>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6" customFormat="1" ht="15" hidden="1" x14ac:dyDescent="0.25">
      <c r="A133" s="6">
        <v>38</v>
      </c>
      <c r="B133" s="32">
        <f t="shared" ca="1" si="61"/>
        <v>45550</v>
      </c>
      <c r="C133" s="20">
        <f t="shared" si="64"/>
        <v>0</v>
      </c>
      <c r="D133" s="20"/>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6" customFormat="1" ht="15" hidden="1" x14ac:dyDescent="0.25">
      <c r="A134" s="6">
        <v>39</v>
      </c>
      <c r="B134" s="32">
        <f t="shared" ca="1" si="61"/>
        <v>45580</v>
      </c>
      <c r="C134" s="20">
        <f t="shared" si="64"/>
        <v>0</v>
      </c>
      <c r="D134" s="20"/>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6" customFormat="1" ht="15" hidden="1" x14ac:dyDescent="0.25">
      <c r="A135" s="6">
        <v>40</v>
      </c>
      <c r="B135" s="32">
        <f t="shared" ca="1" si="61"/>
        <v>45611</v>
      </c>
      <c r="C135" s="20">
        <f t="shared" si="64"/>
        <v>0</v>
      </c>
      <c r="D135" s="20"/>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6" customFormat="1" ht="15" hidden="1" x14ac:dyDescent="0.25">
      <c r="A136" s="6">
        <v>41</v>
      </c>
      <c r="B136" s="32">
        <f t="shared" ca="1" si="61"/>
        <v>45641</v>
      </c>
      <c r="C136" s="20">
        <f t="shared" si="64"/>
        <v>0</v>
      </c>
      <c r="D136" s="20"/>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6" customFormat="1" ht="15" hidden="1" x14ac:dyDescent="0.25">
      <c r="A137" s="6">
        <v>42</v>
      </c>
      <c r="B137" s="32">
        <f t="shared" ca="1" si="61"/>
        <v>45672</v>
      </c>
      <c r="C137" s="20">
        <f t="shared" si="64"/>
        <v>0</v>
      </c>
      <c r="D137" s="20"/>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6" customFormat="1" ht="15" hidden="1" x14ac:dyDescent="0.25">
      <c r="A138" s="6">
        <v>43</v>
      </c>
      <c r="B138" s="32">
        <f t="shared" ca="1" si="61"/>
        <v>45703</v>
      </c>
      <c r="C138" s="20">
        <f t="shared" si="64"/>
        <v>0</v>
      </c>
      <c r="D138" s="20"/>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6" customFormat="1" ht="15" hidden="1" x14ac:dyDescent="0.25">
      <c r="A139" s="6">
        <v>44</v>
      </c>
      <c r="B139" s="32">
        <f t="shared" ca="1" si="61"/>
        <v>45731</v>
      </c>
      <c r="C139" s="20">
        <f t="shared" si="64"/>
        <v>0</v>
      </c>
      <c r="D139" s="20"/>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6" customFormat="1" ht="15" hidden="1" x14ac:dyDescent="0.25">
      <c r="A140" s="6">
        <v>45</v>
      </c>
      <c r="B140" s="32">
        <f t="shared" ca="1" si="61"/>
        <v>45762</v>
      </c>
      <c r="C140" s="20">
        <f t="shared" si="64"/>
        <v>0</v>
      </c>
      <c r="D140" s="2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6" customFormat="1" ht="15" hidden="1" x14ac:dyDescent="0.25">
      <c r="A141" s="6">
        <v>46</v>
      </c>
      <c r="B141" s="32">
        <f t="shared" ca="1" si="61"/>
        <v>45792</v>
      </c>
      <c r="C141" s="20">
        <f t="shared" si="64"/>
        <v>0</v>
      </c>
      <c r="D141" s="20"/>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6" customFormat="1" ht="15" hidden="1" x14ac:dyDescent="0.25">
      <c r="A142" s="6">
        <v>47</v>
      </c>
      <c r="B142" s="32">
        <f t="shared" ca="1" si="61"/>
        <v>45823</v>
      </c>
      <c r="C142" s="20">
        <f t="shared" si="64"/>
        <v>0</v>
      </c>
      <c r="D142" s="20"/>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6" customFormat="1" ht="15" hidden="1" x14ac:dyDescent="0.25">
      <c r="A143" s="6">
        <v>48</v>
      </c>
      <c r="B143" s="32">
        <f t="shared" ca="1" si="61"/>
        <v>45853</v>
      </c>
      <c r="C143" s="20">
        <f t="shared" si="64"/>
        <v>0</v>
      </c>
      <c r="D143" s="20"/>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6" customFormat="1" ht="15" hidden="1" x14ac:dyDescent="0.25">
      <c r="A144" s="6">
        <v>49</v>
      </c>
      <c r="B144" s="32">
        <f t="shared" ca="1" si="61"/>
        <v>45884</v>
      </c>
      <c r="C144" s="20">
        <f t="shared" ref="C144:C155" si="65">U37</f>
        <v>0</v>
      </c>
      <c r="D144" s="20"/>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6" customFormat="1" ht="15" hidden="1" x14ac:dyDescent="0.25">
      <c r="A145" s="6">
        <v>50</v>
      </c>
      <c r="B145" s="32">
        <f t="shared" ca="1" si="61"/>
        <v>45915</v>
      </c>
      <c r="C145" s="20">
        <f t="shared" si="65"/>
        <v>0</v>
      </c>
      <c r="D145" s="20"/>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6" customFormat="1" ht="15" hidden="1" x14ac:dyDescent="0.25">
      <c r="A146" s="6">
        <v>51</v>
      </c>
      <c r="B146" s="32">
        <f t="shared" ca="1" si="61"/>
        <v>45945</v>
      </c>
      <c r="C146" s="20">
        <f t="shared" si="65"/>
        <v>0</v>
      </c>
      <c r="D146" s="20"/>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6" customFormat="1" ht="15" hidden="1" x14ac:dyDescent="0.25">
      <c r="A147" s="6">
        <v>52</v>
      </c>
      <c r="B147" s="32">
        <f t="shared" ca="1" si="61"/>
        <v>45976</v>
      </c>
      <c r="C147" s="20">
        <f t="shared" si="65"/>
        <v>0</v>
      </c>
      <c r="D147" s="20"/>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6" customFormat="1" ht="15" hidden="1" x14ac:dyDescent="0.25">
      <c r="A148" s="6">
        <v>53</v>
      </c>
      <c r="B148" s="32">
        <f t="shared" ca="1" si="61"/>
        <v>46006</v>
      </c>
      <c r="C148" s="20">
        <f t="shared" si="65"/>
        <v>0</v>
      </c>
      <c r="D148" s="20"/>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6" customFormat="1" ht="15" hidden="1" x14ac:dyDescent="0.25">
      <c r="A149" s="6">
        <v>54</v>
      </c>
      <c r="B149" s="32">
        <f t="shared" ca="1" si="61"/>
        <v>46037</v>
      </c>
      <c r="C149" s="20">
        <f t="shared" si="65"/>
        <v>0</v>
      </c>
      <c r="D149" s="20"/>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6" customFormat="1" ht="15" hidden="1" x14ac:dyDescent="0.25">
      <c r="A150" s="6">
        <v>55</v>
      </c>
      <c r="B150" s="32">
        <f t="shared" ca="1" si="61"/>
        <v>46068</v>
      </c>
      <c r="C150" s="20">
        <f t="shared" si="65"/>
        <v>0</v>
      </c>
      <c r="D150" s="2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6" customFormat="1" ht="15" hidden="1" x14ac:dyDescent="0.25">
      <c r="A151" s="6">
        <v>56</v>
      </c>
      <c r="B151" s="32">
        <f t="shared" ca="1" si="61"/>
        <v>46096</v>
      </c>
      <c r="C151" s="20">
        <f t="shared" si="65"/>
        <v>0</v>
      </c>
      <c r="D151" s="20"/>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6" customFormat="1" ht="15" hidden="1" x14ac:dyDescent="0.25">
      <c r="A152" s="6">
        <v>57</v>
      </c>
      <c r="B152" s="32">
        <f t="shared" ca="1" si="61"/>
        <v>46127</v>
      </c>
      <c r="C152" s="20">
        <f t="shared" si="65"/>
        <v>0</v>
      </c>
      <c r="D152" s="20"/>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6" customFormat="1" ht="15" hidden="1" x14ac:dyDescent="0.25">
      <c r="A153" s="6">
        <v>58</v>
      </c>
      <c r="B153" s="32">
        <f t="shared" ca="1" si="61"/>
        <v>46157</v>
      </c>
      <c r="C153" s="20">
        <f t="shared" si="65"/>
        <v>0</v>
      </c>
      <c r="D153" s="20"/>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6" customFormat="1" ht="15" hidden="1" x14ac:dyDescent="0.25">
      <c r="A154" s="6">
        <v>59</v>
      </c>
      <c r="B154" s="32">
        <f t="shared" ca="1" si="61"/>
        <v>46188</v>
      </c>
      <c r="C154" s="20">
        <f t="shared" si="65"/>
        <v>0</v>
      </c>
      <c r="D154" s="20"/>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6" customFormat="1" ht="15" hidden="1" x14ac:dyDescent="0.25">
      <c r="A155" s="6">
        <v>60</v>
      </c>
      <c r="B155" s="32">
        <f t="shared" ca="1" si="61"/>
        <v>46218</v>
      </c>
      <c r="C155" s="20">
        <f t="shared" si="65"/>
        <v>0</v>
      </c>
      <c r="D155" s="20"/>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6" customFormat="1" ht="15" hidden="1" x14ac:dyDescent="0.25">
      <c r="A156" s="6">
        <v>61</v>
      </c>
      <c r="B156" s="32">
        <f t="shared" ca="1" si="61"/>
        <v>46249</v>
      </c>
      <c r="C156" s="20">
        <f t="shared" ref="C156:C167" si="66">Y37</f>
        <v>0</v>
      </c>
      <c r="D156" s="20"/>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6" customFormat="1" ht="15" hidden="1" x14ac:dyDescent="0.25">
      <c r="A157" s="6">
        <v>62</v>
      </c>
      <c r="B157" s="32">
        <f t="shared" ca="1" si="61"/>
        <v>46280</v>
      </c>
      <c r="C157" s="20">
        <f t="shared" si="66"/>
        <v>0</v>
      </c>
      <c r="D157" s="20"/>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6" customFormat="1" ht="15" hidden="1" x14ac:dyDescent="0.25">
      <c r="A158" s="6">
        <v>63</v>
      </c>
      <c r="B158" s="32">
        <f t="shared" ca="1" si="61"/>
        <v>46310</v>
      </c>
      <c r="C158" s="20">
        <f t="shared" si="66"/>
        <v>0</v>
      </c>
      <c r="D158" s="20"/>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6" customFormat="1" ht="15" hidden="1" x14ac:dyDescent="0.25">
      <c r="A159" s="6">
        <v>64</v>
      </c>
      <c r="B159" s="32">
        <f t="shared" ca="1" si="61"/>
        <v>46341</v>
      </c>
      <c r="C159" s="20">
        <f t="shared" si="66"/>
        <v>0</v>
      </c>
      <c r="D159" s="20"/>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6" customFormat="1" ht="15" hidden="1" x14ac:dyDescent="0.25">
      <c r="A160" s="6">
        <v>65</v>
      </c>
      <c r="B160" s="32">
        <f t="shared" ca="1" si="61"/>
        <v>46371</v>
      </c>
      <c r="C160" s="20">
        <f t="shared" si="66"/>
        <v>0</v>
      </c>
      <c r="D160" s="2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6" customFormat="1" ht="15" hidden="1" x14ac:dyDescent="0.25">
      <c r="A161" s="6">
        <v>66</v>
      </c>
      <c r="B161" s="32">
        <f t="shared" ca="1" si="61"/>
        <v>46402</v>
      </c>
      <c r="C161" s="20">
        <f t="shared" si="66"/>
        <v>0</v>
      </c>
      <c r="D161" s="20"/>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6" customFormat="1" ht="15" hidden="1" x14ac:dyDescent="0.25">
      <c r="A162" s="6">
        <v>67</v>
      </c>
      <c r="B162" s="32">
        <f t="shared" ref="B162:B225" ca="1" si="67">EDATE(B161,1)</f>
        <v>46433</v>
      </c>
      <c r="C162" s="20">
        <f t="shared" si="66"/>
        <v>0</v>
      </c>
      <c r="D162" s="20"/>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6" customFormat="1" ht="15" hidden="1" x14ac:dyDescent="0.25">
      <c r="A163" s="6">
        <v>68</v>
      </c>
      <c r="B163" s="32">
        <f t="shared" ca="1" si="67"/>
        <v>46461</v>
      </c>
      <c r="C163" s="20">
        <f t="shared" si="66"/>
        <v>0</v>
      </c>
      <c r="D163" s="20"/>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6" customFormat="1" ht="15" hidden="1" x14ac:dyDescent="0.25">
      <c r="A164" s="6">
        <v>69</v>
      </c>
      <c r="B164" s="32">
        <f t="shared" ca="1" si="67"/>
        <v>46492</v>
      </c>
      <c r="C164" s="20">
        <f t="shared" si="66"/>
        <v>0</v>
      </c>
      <c r="D164" s="20"/>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6" customFormat="1" ht="15" hidden="1" x14ac:dyDescent="0.25">
      <c r="A165" s="6">
        <v>70</v>
      </c>
      <c r="B165" s="32">
        <f t="shared" ca="1" si="67"/>
        <v>46522</v>
      </c>
      <c r="C165" s="20">
        <f t="shared" si="66"/>
        <v>0</v>
      </c>
      <c r="D165" s="20"/>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6" customFormat="1" ht="15" hidden="1" x14ac:dyDescent="0.25">
      <c r="A166" s="6">
        <v>71</v>
      </c>
      <c r="B166" s="32">
        <f t="shared" ca="1" si="67"/>
        <v>46553</v>
      </c>
      <c r="C166" s="20">
        <f t="shared" si="66"/>
        <v>0</v>
      </c>
      <c r="D166" s="20"/>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6" customFormat="1" ht="15" hidden="1" x14ac:dyDescent="0.25">
      <c r="A167" s="6">
        <v>72</v>
      </c>
      <c r="B167" s="32">
        <f t="shared" ca="1" si="67"/>
        <v>46583</v>
      </c>
      <c r="C167" s="20">
        <f t="shared" si="66"/>
        <v>0</v>
      </c>
      <c r="D167" s="20"/>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6" customFormat="1" ht="15" hidden="1" x14ac:dyDescent="0.25">
      <c r="A168" s="6">
        <v>73</v>
      </c>
      <c r="B168" s="32">
        <f t="shared" ca="1" si="67"/>
        <v>46614</v>
      </c>
      <c r="C168" s="20">
        <f t="shared" ref="C168:C179" si="68">AC37</f>
        <v>0</v>
      </c>
      <c r="D168" s="20"/>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6" customFormat="1" ht="15" hidden="1" x14ac:dyDescent="0.25">
      <c r="A169" s="6">
        <v>74</v>
      </c>
      <c r="B169" s="32">
        <f t="shared" ca="1" si="67"/>
        <v>46645</v>
      </c>
      <c r="C169" s="20">
        <f t="shared" si="68"/>
        <v>0</v>
      </c>
      <c r="D169" s="20"/>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6" customFormat="1" ht="15" hidden="1" x14ac:dyDescent="0.25">
      <c r="A170" s="6">
        <v>75</v>
      </c>
      <c r="B170" s="32">
        <f t="shared" ca="1" si="67"/>
        <v>46675</v>
      </c>
      <c r="C170" s="20">
        <f t="shared" si="68"/>
        <v>0</v>
      </c>
      <c r="D170" s="2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6" customFormat="1" ht="15" hidden="1" x14ac:dyDescent="0.25">
      <c r="A171" s="6">
        <v>76</v>
      </c>
      <c r="B171" s="32">
        <f t="shared" ca="1" si="67"/>
        <v>46706</v>
      </c>
      <c r="C171" s="20">
        <f t="shared" si="68"/>
        <v>0</v>
      </c>
      <c r="D171" s="20"/>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6" customFormat="1" ht="15" hidden="1" x14ac:dyDescent="0.25">
      <c r="A172" s="6">
        <v>77</v>
      </c>
      <c r="B172" s="32">
        <f t="shared" ca="1" si="67"/>
        <v>46736</v>
      </c>
      <c r="C172" s="20">
        <f t="shared" si="68"/>
        <v>0</v>
      </c>
      <c r="D172" s="20"/>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6" customFormat="1" ht="15" hidden="1" x14ac:dyDescent="0.25">
      <c r="A173" s="6">
        <v>78</v>
      </c>
      <c r="B173" s="32">
        <f t="shared" ca="1" si="67"/>
        <v>46767</v>
      </c>
      <c r="C173" s="20">
        <f t="shared" si="68"/>
        <v>0</v>
      </c>
      <c r="D173" s="20"/>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6" customFormat="1" ht="15" hidden="1" x14ac:dyDescent="0.25">
      <c r="A174" s="6">
        <v>79</v>
      </c>
      <c r="B174" s="32">
        <f t="shared" ca="1" si="67"/>
        <v>46798</v>
      </c>
      <c r="C174" s="20">
        <f t="shared" si="68"/>
        <v>0</v>
      </c>
      <c r="D174" s="20"/>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6" customFormat="1" ht="15" hidden="1" x14ac:dyDescent="0.25">
      <c r="A175" s="6">
        <v>80</v>
      </c>
      <c r="B175" s="32">
        <f t="shared" ca="1" si="67"/>
        <v>46827</v>
      </c>
      <c r="C175" s="20">
        <f t="shared" si="68"/>
        <v>0</v>
      </c>
      <c r="D175" s="20"/>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6" customFormat="1" ht="15" hidden="1" x14ac:dyDescent="0.25">
      <c r="A176" s="6">
        <v>81</v>
      </c>
      <c r="B176" s="32">
        <f t="shared" ca="1" si="67"/>
        <v>46858</v>
      </c>
      <c r="C176" s="20">
        <f t="shared" si="68"/>
        <v>0</v>
      </c>
      <c r="D176" s="20"/>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6" customFormat="1" ht="15" hidden="1" x14ac:dyDescent="0.25">
      <c r="A177" s="6">
        <v>82</v>
      </c>
      <c r="B177" s="32">
        <f t="shared" ca="1" si="67"/>
        <v>46888</v>
      </c>
      <c r="C177" s="20">
        <f t="shared" si="68"/>
        <v>0</v>
      </c>
      <c r="D177" s="20"/>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6" customFormat="1" ht="15" hidden="1" x14ac:dyDescent="0.25">
      <c r="A178" s="6">
        <v>83</v>
      </c>
      <c r="B178" s="32">
        <f t="shared" ca="1" si="67"/>
        <v>46919</v>
      </c>
      <c r="C178" s="20">
        <f t="shared" si="68"/>
        <v>0</v>
      </c>
      <c r="D178" s="20"/>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6" customFormat="1" ht="15" hidden="1" x14ac:dyDescent="0.25">
      <c r="A179" s="6">
        <v>84</v>
      </c>
      <c r="B179" s="32">
        <f t="shared" ca="1" si="67"/>
        <v>46949</v>
      </c>
      <c r="C179" s="20">
        <f t="shared" si="68"/>
        <v>0</v>
      </c>
      <c r="D179" s="20"/>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6" customFormat="1" ht="15" hidden="1" x14ac:dyDescent="0.25">
      <c r="A180" s="6">
        <v>85</v>
      </c>
      <c r="B180" s="32">
        <f t="shared" ca="1" si="67"/>
        <v>46980</v>
      </c>
      <c r="C180" s="20">
        <f t="shared" ref="C180:C191" si="69">E52</f>
        <v>0</v>
      </c>
      <c r="D180" s="2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6" customFormat="1" ht="15" hidden="1" x14ac:dyDescent="0.25">
      <c r="A181" s="6">
        <v>86</v>
      </c>
      <c r="B181" s="32">
        <f t="shared" ca="1" si="67"/>
        <v>47011</v>
      </c>
      <c r="C181" s="20">
        <f t="shared" si="69"/>
        <v>0</v>
      </c>
      <c r="D181" s="20"/>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6" customFormat="1" ht="15" hidden="1" x14ac:dyDescent="0.25">
      <c r="A182" s="6">
        <v>87</v>
      </c>
      <c r="B182" s="32">
        <f t="shared" ca="1" si="67"/>
        <v>47041</v>
      </c>
      <c r="C182" s="20">
        <f t="shared" si="69"/>
        <v>0</v>
      </c>
      <c r="D182" s="20"/>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6" customFormat="1" ht="15" hidden="1" x14ac:dyDescent="0.25">
      <c r="A183" s="6">
        <v>88</v>
      </c>
      <c r="B183" s="32">
        <f t="shared" ca="1" si="67"/>
        <v>47072</v>
      </c>
      <c r="C183" s="20">
        <f t="shared" si="69"/>
        <v>0</v>
      </c>
      <c r="D183" s="20"/>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6" customFormat="1" ht="15" hidden="1" x14ac:dyDescent="0.25">
      <c r="A184" s="6">
        <v>89</v>
      </c>
      <c r="B184" s="32">
        <f t="shared" ca="1" si="67"/>
        <v>47102</v>
      </c>
      <c r="C184" s="20">
        <f t="shared" si="69"/>
        <v>0</v>
      </c>
      <c r="D184" s="20"/>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6" customFormat="1" ht="15" hidden="1" x14ac:dyDescent="0.25">
      <c r="A185" s="6">
        <v>90</v>
      </c>
      <c r="B185" s="32">
        <f t="shared" ca="1" si="67"/>
        <v>47133</v>
      </c>
      <c r="C185" s="20">
        <f t="shared" si="69"/>
        <v>0</v>
      </c>
      <c r="D185" s="20"/>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6" customFormat="1" ht="15" hidden="1" x14ac:dyDescent="0.25">
      <c r="A186" s="6">
        <v>91</v>
      </c>
      <c r="B186" s="32">
        <f t="shared" ca="1" si="67"/>
        <v>47164</v>
      </c>
      <c r="C186" s="20">
        <f t="shared" si="69"/>
        <v>0</v>
      </c>
      <c r="D186" s="20"/>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6" customFormat="1" ht="15" hidden="1" x14ac:dyDescent="0.25">
      <c r="A187" s="6">
        <v>92</v>
      </c>
      <c r="B187" s="32">
        <f t="shared" ca="1" si="67"/>
        <v>47192</v>
      </c>
      <c r="C187" s="20">
        <f t="shared" si="69"/>
        <v>0</v>
      </c>
      <c r="D187" s="20"/>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6" customFormat="1" ht="15" hidden="1" x14ac:dyDescent="0.25">
      <c r="A188" s="6">
        <v>93</v>
      </c>
      <c r="B188" s="32">
        <f t="shared" ca="1" si="67"/>
        <v>47223</v>
      </c>
      <c r="C188" s="20">
        <f t="shared" si="69"/>
        <v>0</v>
      </c>
      <c r="D188" s="20"/>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6" customFormat="1" ht="15" hidden="1" x14ac:dyDescent="0.25">
      <c r="A189" s="6">
        <v>94</v>
      </c>
      <c r="B189" s="32">
        <f t="shared" ca="1" si="67"/>
        <v>47253</v>
      </c>
      <c r="C189" s="20">
        <f t="shared" si="69"/>
        <v>0</v>
      </c>
      <c r="D189" s="20"/>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6" customFormat="1" ht="15" hidden="1" x14ac:dyDescent="0.25">
      <c r="A190" s="6">
        <v>95</v>
      </c>
      <c r="B190" s="32">
        <f t="shared" ca="1" si="67"/>
        <v>47284</v>
      </c>
      <c r="C190" s="20">
        <f t="shared" si="69"/>
        <v>0</v>
      </c>
      <c r="D190" s="2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6" customFormat="1" ht="15" hidden="1" x14ac:dyDescent="0.25">
      <c r="A191" s="6">
        <v>96</v>
      </c>
      <c r="B191" s="32">
        <f t="shared" ca="1" si="67"/>
        <v>47314</v>
      </c>
      <c r="C191" s="20">
        <f t="shared" si="69"/>
        <v>0</v>
      </c>
      <c r="D191" s="20"/>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6" customFormat="1" ht="15" hidden="1" x14ac:dyDescent="0.25">
      <c r="A192" s="6">
        <v>97</v>
      </c>
      <c r="B192" s="32">
        <f t="shared" ca="1" si="67"/>
        <v>47345</v>
      </c>
      <c r="C192" s="20">
        <f t="shared" ref="C192:C203" si="70">I52</f>
        <v>0</v>
      </c>
      <c r="D192" s="20"/>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6" customFormat="1" ht="15" hidden="1" x14ac:dyDescent="0.25">
      <c r="A193" s="6">
        <v>98</v>
      </c>
      <c r="B193" s="32">
        <f t="shared" ca="1" si="67"/>
        <v>47376</v>
      </c>
      <c r="C193" s="20">
        <f t="shared" si="70"/>
        <v>0</v>
      </c>
      <c r="D193" s="20"/>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6" customFormat="1" ht="15" hidden="1" x14ac:dyDescent="0.25">
      <c r="A194" s="6">
        <v>99</v>
      </c>
      <c r="B194" s="32">
        <f t="shared" ca="1" si="67"/>
        <v>47406</v>
      </c>
      <c r="C194" s="20">
        <f t="shared" si="70"/>
        <v>0</v>
      </c>
      <c r="D194" s="20"/>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6" customFormat="1" ht="15" hidden="1" x14ac:dyDescent="0.25">
      <c r="A195" s="6">
        <v>100</v>
      </c>
      <c r="B195" s="32">
        <f t="shared" ca="1" si="67"/>
        <v>47437</v>
      </c>
      <c r="C195" s="20">
        <f t="shared" si="70"/>
        <v>0</v>
      </c>
      <c r="D195" s="20"/>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6" customFormat="1" ht="15" hidden="1" x14ac:dyDescent="0.25">
      <c r="A196" s="6">
        <v>101</v>
      </c>
      <c r="B196" s="32">
        <f t="shared" ca="1" si="67"/>
        <v>47467</v>
      </c>
      <c r="C196" s="20">
        <f t="shared" si="70"/>
        <v>0</v>
      </c>
      <c r="D196" s="20"/>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6" customFormat="1" ht="15" hidden="1" x14ac:dyDescent="0.25">
      <c r="A197" s="6">
        <v>102</v>
      </c>
      <c r="B197" s="32">
        <f t="shared" ca="1" si="67"/>
        <v>47498</v>
      </c>
      <c r="C197" s="20">
        <f t="shared" si="70"/>
        <v>0</v>
      </c>
      <c r="D197" s="20"/>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6" customFormat="1" ht="15" hidden="1" x14ac:dyDescent="0.25">
      <c r="A198" s="6">
        <v>103</v>
      </c>
      <c r="B198" s="32">
        <f t="shared" ca="1" si="67"/>
        <v>47529</v>
      </c>
      <c r="C198" s="20">
        <f t="shared" si="70"/>
        <v>0</v>
      </c>
      <c r="D198" s="20"/>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6" customFormat="1" ht="15" hidden="1" x14ac:dyDescent="0.25">
      <c r="A199" s="6">
        <v>104</v>
      </c>
      <c r="B199" s="32">
        <f t="shared" ca="1" si="67"/>
        <v>47557</v>
      </c>
      <c r="C199" s="20">
        <f t="shared" si="70"/>
        <v>0</v>
      </c>
      <c r="D199" s="20"/>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6" customFormat="1" ht="15" hidden="1" x14ac:dyDescent="0.25">
      <c r="A200" s="6">
        <v>105</v>
      </c>
      <c r="B200" s="32">
        <f t="shared" ca="1" si="67"/>
        <v>47588</v>
      </c>
      <c r="C200" s="20">
        <f t="shared" si="70"/>
        <v>0</v>
      </c>
      <c r="D200" s="2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6" customFormat="1" ht="15" hidden="1" x14ac:dyDescent="0.25">
      <c r="A201" s="6">
        <v>106</v>
      </c>
      <c r="B201" s="32">
        <f t="shared" ca="1" si="67"/>
        <v>47618</v>
      </c>
      <c r="C201" s="20">
        <f t="shared" si="70"/>
        <v>0</v>
      </c>
      <c r="D201" s="20"/>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6" customFormat="1" ht="15" hidden="1" x14ac:dyDescent="0.25">
      <c r="A202" s="6">
        <v>107</v>
      </c>
      <c r="B202" s="32">
        <f t="shared" ca="1" si="67"/>
        <v>47649</v>
      </c>
      <c r="C202" s="20">
        <f t="shared" si="70"/>
        <v>0</v>
      </c>
      <c r="D202" s="20"/>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6" customFormat="1" ht="15" hidden="1" x14ac:dyDescent="0.25">
      <c r="A203" s="6">
        <v>108</v>
      </c>
      <c r="B203" s="32">
        <f t="shared" ca="1" si="67"/>
        <v>47679</v>
      </c>
      <c r="C203" s="20">
        <f t="shared" si="70"/>
        <v>0</v>
      </c>
      <c r="D203" s="20"/>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6" customFormat="1" ht="15" hidden="1" x14ac:dyDescent="0.25">
      <c r="A204" s="6">
        <v>109</v>
      </c>
      <c r="B204" s="32">
        <f t="shared" ca="1" si="67"/>
        <v>47710</v>
      </c>
      <c r="C204" s="20">
        <f t="shared" ref="C204:C215" si="71">M52</f>
        <v>0</v>
      </c>
      <c r="D204" s="20"/>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6" customFormat="1" ht="15" hidden="1" x14ac:dyDescent="0.25">
      <c r="A205" s="6">
        <v>110</v>
      </c>
      <c r="B205" s="32">
        <f t="shared" ca="1" si="67"/>
        <v>47741</v>
      </c>
      <c r="C205" s="20">
        <f t="shared" si="71"/>
        <v>0</v>
      </c>
      <c r="D205" s="20"/>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6" customFormat="1" ht="15" hidden="1" x14ac:dyDescent="0.25">
      <c r="A206" s="6">
        <v>111</v>
      </c>
      <c r="B206" s="32">
        <f t="shared" ca="1" si="67"/>
        <v>47771</v>
      </c>
      <c r="C206" s="20">
        <f t="shared" si="71"/>
        <v>0</v>
      </c>
      <c r="D206" s="20"/>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6" customFormat="1" ht="15" hidden="1" x14ac:dyDescent="0.25">
      <c r="A207" s="6">
        <v>112</v>
      </c>
      <c r="B207" s="32">
        <f t="shared" ca="1" si="67"/>
        <v>47802</v>
      </c>
      <c r="C207" s="20">
        <f t="shared" si="71"/>
        <v>0</v>
      </c>
      <c r="D207" s="20"/>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6" customFormat="1" ht="15" hidden="1" x14ac:dyDescent="0.25">
      <c r="A208" s="6">
        <v>113</v>
      </c>
      <c r="B208" s="32">
        <f t="shared" ca="1" si="67"/>
        <v>47832</v>
      </c>
      <c r="C208" s="20">
        <f t="shared" si="71"/>
        <v>0</v>
      </c>
      <c r="D208" s="20"/>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6" customFormat="1" ht="15" hidden="1" x14ac:dyDescent="0.25">
      <c r="A209" s="6">
        <v>114</v>
      </c>
      <c r="B209" s="32">
        <f t="shared" ca="1" si="67"/>
        <v>47863</v>
      </c>
      <c r="C209" s="20">
        <f t="shared" si="71"/>
        <v>0</v>
      </c>
      <c r="D209" s="20"/>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6" customFormat="1" ht="15" hidden="1" x14ac:dyDescent="0.25">
      <c r="A210" s="6">
        <v>115</v>
      </c>
      <c r="B210" s="32">
        <f t="shared" ca="1" si="67"/>
        <v>47894</v>
      </c>
      <c r="C210" s="20">
        <f t="shared" si="71"/>
        <v>0</v>
      </c>
      <c r="D210" s="2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6" customFormat="1" ht="15" hidden="1" x14ac:dyDescent="0.25">
      <c r="A211" s="6">
        <v>116</v>
      </c>
      <c r="B211" s="32">
        <f t="shared" ca="1" si="67"/>
        <v>47922</v>
      </c>
      <c r="C211" s="20">
        <f t="shared" si="71"/>
        <v>0</v>
      </c>
      <c r="D211" s="20"/>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6" customFormat="1" ht="15" hidden="1" x14ac:dyDescent="0.25">
      <c r="A212" s="6">
        <v>117</v>
      </c>
      <c r="B212" s="32">
        <f t="shared" ca="1" si="67"/>
        <v>47953</v>
      </c>
      <c r="C212" s="20">
        <f t="shared" si="71"/>
        <v>0</v>
      </c>
      <c r="D212" s="20"/>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6" customFormat="1" ht="15" hidden="1" x14ac:dyDescent="0.25">
      <c r="A213" s="6">
        <v>118</v>
      </c>
      <c r="B213" s="32">
        <f t="shared" ca="1" si="67"/>
        <v>47983</v>
      </c>
      <c r="C213" s="20">
        <f t="shared" si="71"/>
        <v>0</v>
      </c>
      <c r="D213" s="20"/>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6" customFormat="1" ht="15" hidden="1" x14ac:dyDescent="0.25">
      <c r="A214" s="6">
        <v>119</v>
      </c>
      <c r="B214" s="32">
        <f t="shared" ca="1" si="67"/>
        <v>48014</v>
      </c>
      <c r="C214" s="20">
        <f t="shared" si="71"/>
        <v>0</v>
      </c>
      <c r="D214" s="20"/>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6" customFormat="1" ht="15" hidden="1" x14ac:dyDescent="0.25">
      <c r="A215" s="6">
        <v>120</v>
      </c>
      <c r="B215" s="32">
        <f t="shared" ca="1" si="67"/>
        <v>48044</v>
      </c>
      <c r="C215" s="20">
        <f t="shared" si="71"/>
        <v>0</v>
      </c>
      <c r="D215" s="20"/>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6" customFormat="1" ht="15" hidden="1" x14ac:dyDescent="0.25">
      <c r="A216" s="6">
        <v>121</v>
      </c>
      <c r="B216" s="32">
        <f t="shared" ca="1" si="67"/>
        <v>48075</v>
      </c>
      <c r="C216" s="24">
        <f t="shared" ref="C216:C227" si="72">Q52</f>
        <v>0</v>
      </c>
      <c r="D216" s="20"/>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6" customFormat="1" ht="15" hidden="1" x14ac:dyDescent="0.25">
      <c r="A217" s="6">
        <v>122</v>
      </c>
      <c r="B217" s="32">
        <f t="shared" ca="1" si="67"/>
        <v>48106</v>
      </c>
      <c r="C217" s="24">
        <f t="shared" si="72"/>
        <v>0</v>
      </c>
      <c r="D217" s="20"/>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6" customFormat="1" ht="15" hidden="1" x14ac:dyDescent="0.25">
      <c r="A218" s="6">
        <v>123</v>
      </c>
      <c r="B218" s="32">
        <f t="shared" ca="1" si="67"/>
        <v>48136</v>
      </c>
      <c r="C218" s="24">
        <f t="shared" si="72"/>
        <v>0</v>
      </c>
      <c r="D218" s="20"/>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6" customFormat="1" ht="15" hidden="1" x14ac:dyDescent="0.25">
      <c r="A219" s="6">
        <v>124</v>
      </c>
      <c r="B219" s="32">
        <f t="shared" ca="1" si="67"/>
        <v>48167</v>
      </c>
      <c r="C219" s="24">
        <f t="shared" si="72"/>
        <v>0</v>
      </c>
      <c r="D219" s="20"/>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6" customFormat="1" ht="15" hidden="1" x14ac:dyDescent="0.25">
      <c r="A220" s="6">
        <v>125</v>
      </c>
      <c r="B220" s="32">
        <f t="shared" ca="1" si="67"/>
        <v>48197</v>
      </c>
      <c r="C220" s="24">
        <f t="shared" si="72"/>
        <v>0</v>
      </c>
      <c r="D220" s="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6" customFormat="1" ht="15" hidden="1" x14ac:dyDescent="0.25">
      <c r="A221" s="6">
        <v>126</v>
      </c>
      <c r="B221" s="32">
        <f t="shared" ca="1" si="67"/>
        <v>48228</v>
      </c>
      <c r="C221" s="24">
        <f t="shared" si="72"/>
        <v>0</v>
      </c>
      <c r="D221" s="20"/>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6" customFormat="1" ht="15" hidden="1" x14ac:dyDescent="0.25">
      <c r="A222" s="6">
        <v>127</v>
      </c>
      <c r="B222" s="32">
        <f t="shared" ca="1" si="67"/>
        <v>48259</v>
      </c>
      <c r="C222" s="24">
        <f t="shared" si="72"/>
        <v>0</v>
      </c>
      <c r="D222" s="20"/>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6" customFormat="1" ht="15" hidden="1" x14ac:dyDescent="0.25">
      <c r="A223" s="6">
        <v>128</v>
      </c>
      <c r="B223" s="32">
        <f t="shared" ca="1" si="67"/>
        <v>48288</v>
      </c>
      <c r="C223" s="24">
        <f t="shared" si="72"/>
        <v>0</v>
      </c>
      <c r="D223" s="20"/>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6" customFormat="1" ht="15" hidden="1" x14ac:dyDescent="0.25">
      <c r="A224" s="6">
        <v>129</v>
      </c>
      <c r="B224" s="32">
        <f t="shared" ca="1" si="67"/>
        <v>48319</v>
      </c>
      <c r="C224" s="24">
        <f t="shared" si="72"/>
        <v>0</v>
      </c>
      <c r="D224" s="20"/>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6" customFormat="1" ht="15" hidden="1" x14ac:dyDescent="0.25">
      <c r="A225" s="6">
        <v>130</v>
      </c>
      <c r="B225" s="32">
        <f t="shared" ca="1" si="67"/>
        <v>48349</v>
      </c>
      <c r="C225" s="24">
        <f t="shared" si="72"/>
        <v>0</v>
      </c>
      <c r="D225" s="20"/>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6" customFormat="1" ht="15" hidden="1" x14ac:dyDescent="0.25">
      <c r="A226" s="6">
        <v>131</v>
      </c>
      <c r="B226" s="32">
        <f t="shared" ref="B226:B289" ca="1" si="73">EDATE(B225,1)</f>
        <v>48380</v>
      </c>
      <c r="C226" s="24">
        <f t="shared" si="72"/>
        <v>0</v>
      </c>
      <c r="D226" s="20"/>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6" customFormat="1" ht="15" hidden="1" x14ac:dyDescent="0.25">
      <c r="A227" s="6">
        <v>132</v>
      </c>
      <c r="B227" s="32">
        <f t="shared" ca="1" si="73"/>
        <v>48410</v>
      </c>
      <c r="C227" s="24">
        <f t="shared" si="72"/>
        <v>0</v>
      </c>
      <c r="D227" s="20"/>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6" customFormat="1" ht="15" hidden="1" x14ac:dyDescent="0.25">
      <c r="A228" s="6">
        <v>133</v>
      </c>
      <c r="B228" s="32">
        <f t="shared" ca="1" si="73"/>
        <v>48441</v>
      </c>
      <c r="C228" s="24">
        <f t="shared" ref="C228:C239" si="74">U52</f>
        <v>0</v>
      </c>
      <c r="D228" s="20"/>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6" customFormat="1" ht="15" hidden="1" x14ac:dyDescent="0.25">
      <c r="A229" s="6">
        <v>134</v>
      </c>
      <c r="B229" s="32">
        <f t="shared" ca="1" si="73"/>
        <v>48472</v>
      </c>
      <c r="C229" s="24">
        <f t="shared" si="74"/>
        <v>0</v>
      </c>
      <c r="D229" s="20"/>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6" customFormat="1" ht="15" hidden="1" x14ac:dyDescent="0.25">
      <c r="A230" s="6">
        <v>135</v>
      </c>
      <c r="B230" s="32">
        <f t="shared" ca="1" si="73"/>
        <v>48502</v>
      </c>
      <c r="C230" s="24">
        <f t="shared" si="74"/>
        <v>0</v>
      </c>
      <c r="D230" s="2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6" customFormat="1" ht="15" hidden="1" x14ac:dyDescent="0.25">
      <c r="A231" s="6">
        <v>136</v>
      </c>
      <c r="B231" s="32">
        <f t="shared" ca="1" si="73"/>
        <v>48533</v>
      </c>
      <c r="C231" s="24">
        <f t="shared" si="74"/>
        <v>0</v>
      </c>
      <c r="D231" s="20"/>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6" customFormat="1" ht="15" hidden="1" x14ac:dyDescent="0.25">
      <c r="A232" s="6">
        <v>137</v>
      </c>
      <c r="B232" s="32">
        <f t="shared" ca="1" si="73"/>
        <v>48563</v>
      </c>
      <c r="C232" s="24">
        <f t="shared" si="74"/>
        <v>0</v>
      </c>
      <c r="D232" s="20"/>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6" customFormat="1" ht="15" hidden="1" x14ac:dyDescent="0.25">
      <c r="A233" s="6">
        <v>138</v>
      </c>
      <c r="B233" s="32">
        <f t="shared" ca="1" si="73"/>
        <v>48594</v>
      </c>
      <c r="C233" s="24">
        <f t="shared" si="74"/>
        <v>0</v>
      </c>
      <c r="D233" s="20"/>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6" customFormat="1" ht="15" hidden="1" x14ac:dyDescent="0.25">
      <c r="A234" s="6">
        <v>139</v>
      </c>
      <c r="B234" s="32">
        <f t="shared" ca="1" si="73"/>
        <v>48625</v>
      </c>
      <c r="C234" s="24">
        <f t="shared" si="74"/>
        <v>0</v>
      </c>
      <c r="D234" s="20"/>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6" customFormat="1" ht="15" hidden="1" x14ac:dyDescent="0.25">
      <c r="A235" s="6">
        <v>140</v>
      </c>
      <c r="B235" s="32">
        <f t="shared" ca="1" si="73"/>
        <v>48653</v>
      </c>
      <c r="C235" s="24">
        <f t="shared" si="74"/>
        <v>0</v>
      </c>
      <c r="D235" s="20"/>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6" customFormat="1" ht="15" hidden="1" x14ac:dyDescent="0.25">
      <c r="A236" s="6">
        <v>141</v>
      </c>
      <c r="B236" s="32">
        <f t="shared" ca="1" si="73"/>
        <v>48684</v>
      </c>
      <c r="C236" s="24">
        <f t="shared" si="74"/>
        <v>0</v>
      </c>
      <c r="D236" s="20"/>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6" customFormat="1" ht="15" hidden="1" x14ac:dyDescent="0.25">
      <c r="A237" s="6">
        <v>142</v>
      </c>
      <c r="B237" s="32">
        <f t="shared" ca="1" si="73"/>
        <v>48714</v>
      </c>
      <c r="C237" s="24">
        <f t="shared" si="74"/>
        <v>0</v>
      </c>
      <c r="D237" s="20"/>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6" customFormat="1" ht="15" hidden="1" x14ac:dyDescent="0.25">
      <c r="A238" s="6">
        <v>143</v>
      </c>
      <c r="B238" s="32">
        <f t="shared" ca="1" si="73"/>
        <v>48745</v>
      </c>
      <c r="C238" s="24">
        <f t="shared" si="74"/>
        <v>0</v>
      </c>
      <c r="D238" s="20"/>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6" customFormat="1" ht="15" hidden="1" x14ac:dyDescent="0.25">
      <c r="A239" s="6">
        <v>144</v>
      </c>
      <c r="B239" s="32">
        <f t="shared" ca="1" si="73"/>
        <v>48775</v>
      </c>
      <c r="C239" s="24">
        <f t="shared" si="74"/>
        <v>0</v>
      </c>
      <c r="D239" s="20"/>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6" customFormat="1" ht="15" hidden="1" x14ac:dyDescent="0.25">
      <c r="A240" s="6">
        <v>145</v>
      </c>
      <c r="B240" s="32">
        <f t="shared" ca="1" si="73"/>
        <v>48806</v>
      </c>
      <c r="C240" s="24">
        <f t="shared" ref="C240:C251" si="75">Y52</f>
        <v>0</v>
      </c>
      <c r="D240" s="2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6" customFormat="1" ht="15" hidden="1" x14ac:dyDescent="0.25">
      <c r="A241" s="6">
        <v>146</v>
      </c>
      <c r="B241" s="32">
        <f t="shared" ca="1" si="73"/>
        <v>48837</v>
      </c>
      <c r="C241" s="24">
        <f t="shared" si="75"/>
        <v>0</v>
      </c>
      <c r="D241" s="20"/>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6" customFormat="1" ht="15" hidden="1" x14ac:dyDescent="0.25">
      <c r="A242" s="6">
        <v>147</v>
      </c>
      <c r="B242" s="32">
        <f t="shared" ca="1" si="73"/>
        <v>48867</v>
      </c>
      <c r="C242" s="24">
        <f t="shared" si="75"/>
        <v>0</v>
      </c>
      <c r="D242" s="20"/>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6" customFormat="1" ht="15" hidden="1" x14ac:dyDescent="0.25">
      <c r="A243" s="6">
        <v>148</v>
      </c>
      <c r="B243" s="32">
        <f t="shared" ca="1" si="73"/>
        <v>48898</v>
      </c>
      <c r="C243" s="24">
        <f t="shared" si="75"/>
        <v>0</v>
      </c>
      <c r="D243" s="20"/>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6" customFormat="1" ht="15" hidden="1" x14ac:dyDescent="0.25">
      <c r="A244" s="6">
        <v>149</v>
      </c>
      <c r="B244" s="32">
        <f t="shared" ca="1" si="73"/>
        <v>48928</v>
      </c>
      <c r="C244" s="24">
        <f t="shared" si="75"/>
        <v>0</v>
      </c>
      <c r="D244" s="20"/>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6" customFormat="1" ht="15" hidden="1" x14ac:dyDescent="0.25">
      <c r="A245" s="6">
        <v>150</v>
      </c>
      <c r="B245" s="32">
        <f t="shared" ca="1" si="73"/>
        <v>48959</v>
      </c>
      <c r="C245" s="24">
        <f t="shared" si="75"/>
        <v>0</v>
      </c>
      <c r="D245" s="20"/>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6" customFormat="1" ht="15" hidden="1" x14ac:dyDescent="0.25">
      <c r="A246" s="6">
        <v>151</v>
      </c>
      <c r="B246" s="32">
        <f t="shared" ca="1" si="73"/>
        <v>48990</v>
      </c>
      <c r="C246" s="24">
        <f t="shared" si="75"/>
        <v>0</v>
      </c>
      <c r="D246" s="20"/>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6" customFormat="1" ht="15" hidden="1" x14ac:dyDescent="0.25">
      <c r="A247" s="6">
        <v>152</v>
      </c>
      <c r="B247" s="32">
        <f t="shared" ca="1" si="73"/>
        <v>49018</v>
      </c>
      <c r="C247" s="24">
        <f t="shared" si="75"/>
        <v>0</v>
      </c>
      <c r="D247" s="20"/>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6" customFormat="1" ht="15" hidden="1" x14ac:dyDescent="0.25">
      <c r="A248" s="6">
        <v>153</v>
      </c>
      <c r="B248" s="32">
        <f t="shared" ca="1" si="73"/>
        <v>49049</v>
      </c>
      <c r="C248" s="24">
        <f t="shared" si="75"/>
        <v>0</v>
      </c>
      <c r="D248" s="20"/>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6" customFormat="1" ht="15" hidden="1" x14ac:dyDescent="0.25">
      <c r="A249" s="6">
        <v>154</v>
      </c>
      <c r="B249" s="32">
        <f t="shared" ca="1" si="73"/>
        <v>49079</v>
      </c>
      <c r="C249" s="24">
        <f t="shared" si="75"/>
        <v>0</v>
      </c>
      <c r="D249" s="20"/>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6" customFormat="1" ht="15" hidden="1" x14ac:dyDescent="0.25">
      <c r="A250" s="6">
        <v>155</v>
      </c>
      <c r="B250" s="32">
        <f t="shared" ca="1" si="73"/>
        <v>49110</v>
      </c>
      <c r="C250" s="24">
        <f t="shared" si="75"/>
        <v>0</v>
      </c>
      <c r="D250" s="2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6" customFormat="1" ht="15" hidden="1" x14ac:dyDescent="0.25">
      <c r="A251" s="6">
        <v>156</v>
      </c>
      <c r="B251" s="32">
        <f t="shared" ca="1" si="73"/>
        <v>49140</v>
      </c>
      <c r="C251" s="24">
        <f t="shared" si="75"/>
        <v>0</v>
      </c>
      <c r="D251" s="20"/>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6" customFormat="1" ht="15" hidden="1" x14ac:dyDescent="0.25">
      <c r="A252" s="6">
        <v>157</v>
      </c>
      <c r="B252" s="32">
        <f t="shared" ca="1" si="73"/>
        <v>49171</v>
      </c>
      <c r="C252" s="24">
        <f t="shared" ref="C252:C263" si="76">AC52</f>
        <v>0</v>
      </c>
      <c r="D252" s="20"/>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6" customFormat="1" ht="15" hidden="1" x14ac:dyDescent="0.25">
      <c r="A253" s="6">
        <v>158</v>
      </c>
      <c r="B253" s="32">
        <f t="shared" ca="1" si="73"/>
        <v>49202</v>
      </c>
      <c r="C253" s="24">
        <f t="shared" si="76"/>
        <v>0</v>
      </c>
      <c r="D253" s="20"/>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6" customFormat="1" ht="15" hidden="1" x14ac:dyDescent="0.25">
      <c r="A254" s="6">
        <v>159</v>
      </c>
      <c r="B254" s="32">
        <f t="shared" ca="1" si="73"/>
        <v>49232</v>
      </c>
      <c r="C254" s="24">
        <f t="shared" si="76"/>
        <v>0</v>
      </c>
      <c r="D254" s="20"/>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6" customFormat="1" ht="15" hidden="1" x14ac:dyDescent="0.25">
      <c r="A255" s="6">
        <v>160</v>
      </c>
      <c r="B255" s="32">
        <f t="shared" ca="1" si="73"/>
        <v>49263</v>
      </c>
      <c r="C255" s="24">
        <f t="shared" si="76"/>
        <v>0</v>
      </c>
      <c r="D255" s="20"/>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6" customFormat="1" ht="15" hidden="1" x14ac:dyDescent="0.25">
      <c r="A256" s="6">
        <v>161</v>
      </c>
      <c r="B256" s="32">
        <f t="shared" ca="1" si="73"/>
        <v>49293</v>
      </c>
      <c r="C256" s="24">
        <f t="shared" si="76"/>
        <v>0</v>
      </c>
      <c r="D256" s="20"/>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6" customFormat="1" ht="15" hidden="1" x14ac:dyDescent="0.25">
      <c r="A257" s="6">
        <v>162</v>
      </c>
      <c r="B257" s="32">
        <f t="shared" ca="1" si="73"/>
        <v>49324</v>
      </c>
      <c r="C257" s="24">
        <f t="shared" si="76"/>
        <v>0</v>
      </c>
      <c r="D257" s="20"/>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6" customFormat="1" ht="15" hidden="1" x14ac:dyDescent="0.25">
      <c r="A258" s="6">
        <v>163</v>
      </c>
      <c r="B258" s="32">
        <f t="shared" ca="1" si="73"/>
        <v>49355</v>
      </c>
      <c r="C258" s="24">
        <f t="shared" si="76"/>
        <v>0</v>
      </c>
      <c r="D258" s="20"/>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6" customFormat="1" ht="15" hidden="1" x14ac:dyDescent="0.25">
      <c r="A259" s="6">
        <v>164</v>
      </c>
      <c r="B259" s="32">
        <f t="shared" ca="1" si="73"/>
        <v>49383</v>
      </c>
      <c r="C259" s="24">
        <f t="shared" si="76"/>
        <v>0</v>
      </c>
      <c r="D259" s="20"/>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6" customFormat="1" ht="15" hidden="1" x14ac:dyDescent="0.25">
      <c r="A260" s="6">
        <v>165</v>
      </c>
      <c r="B260" s="32">
        <f t="shared" ca="1" si="73"/>
        <v>49414</v>
      </c>
      <c r="C260" s="24">
        <f t="shared" si="76"/>
        <v>0</v>
      </c>
      <c r="D260" s="2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6" customFormat="1" ht="15" hidden="1" x14ac:dyDescent="0.25">
      <c r="A261" s="6">
        <v>166</v>
      </c>
      <c r="B261" s="32">
        <f t="shared" ca="1" si="73"/>
        <v>49444</v>
      </c>
      <c r="C261" s="24">
        <f t="shared" si="76"/>
        <v>0</v>
      </c>
      <c r="D261" s="20"/>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6" customFormat="1" ht="15" hidden="1" x14ac:dyDescent="0.25">
      <c r="A262" s="6">
        <v>167</v>
      </c>
      <c r="B262" s="32">
        <f t="shared" ca="1" si="73"/>
        <v>49475</v>
      </c>
      <c r="C262" s="24">
        <f t="shared" si="76"/>
        <v>0</v>
      </c>
      <c r="D262" s="20"/>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6" customFormat="1" ht="15" hidden="1" x14ac:dyDescent="0.25">
      <c r="A263" s="6">
        <v>168</v>
      </c>
      <c r="B263" s="32">
        <f t="shared" ca="1" si="73"/>
        <v>49505</v>
      </c>
      <c r="C263" s="24">
        <f t="shared" si="76"/>
        <v>0</v>
      </c>
      <c r="D263" s="20"/>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6" customFormat="1" ht="15" hidden="1" x14ac:dyDescent="0.25">
      <c r="A264" s="6">
        <v>169</v>
      </c>
      <c r="B264" s="32">
        <f t="shared" ca="1" si="73"/>
        <v>49536</v>
      </c>
      <c r="C264" s="24">
        <f t="shared" ref="C264:C275" si="77">E67</f>
        <v>0</v>
      </c>
      <c r="D264" s="20"/>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6" customFormat="1" ht="15" hidden="1" x14ac:dyDescent="0.25">
      <c r="A265" s="6">
        <v>170</v>
      </c>
      <c r="B265" s="32">
        <f t="shared" ca="1" si="73"/>
        <v>49567</v>
      </c>
      <c r="C265" s="24">
        <f t="shared" si="77"/>
        <v>0</v>
      </c>
      <c r="D265" s="20"/>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6" customFormat="1" ht="15" hidden="1" x14ac:dyDescent="0.25">
      <c r="A266" s="6">
        <v>171</v>
      </c>
      <c r="B266" s="32">
        <f t="shared" ca="1" si="73"/>
        <v>49597</v>
      </c>
      <c r="C266" s="24">
        <f t="shared" si="77"/>
        <v>0</v>
      </c>
      <c r="D266" s="20"/>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6" customFormat="1" ht="15" hidden="1" x14ac:dyDescent="0.25">
      <c r="A267" s="6">
        <v>172</v>
      </c>
      <c r="B267" s="32">
        <f t="shared" ca="1" si="73"/>
        <v>49628</v>
      </c>
      <c r="C267" s="24">
        <f t="shared" si="77"/>
        <v>0</v>
      </c>
      <c r="D267" s="20"/>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6" customFormat="1" ht="15" hidden="1" x14ac:dyDescent="0.25">
      <c r="A268" s="6">
        <v>173</v>
      </c>
      <c r="B268" s="32">
        <f t="shared" ca="1" si="73"/>
        <v>49658</v>
      </c>
      <c r="C268" s="24">
        <f t="shared" si="77"/>
        <v>0</v>
      </c>
      <c r="D268" s="20"/>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6" customFormat="1" ht="15" hidden="1" x14ac:dyDescent="0.25">
      <c r="A269" s="6">
        <v>174</v>
      </c>
      <c r="B269" s="32">
        <f t="shared" ca="1" si="73"/>
        <v>49689</v>
      </c>
      <c r="C269" s="24">
        <f t="shared" si="77"/>
        <v>0</v>
      </c>
      <c r="D269" s="20"/>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6" customFormat="1" ht="15" hidden="1" x14ac:dyDescent="0.25">
      <c r="A270" s="6">
        <v>175</v>
      </c>
      <c r="B270" s="32">
        <f t="shared" ca="1" si="73"/>
        <v>49720</v>
      </c>
      <c r="C270" s="24">
        <f t="shared" si="77"/>
        <v>0</v>
      </c>
      <c r="D270" s="2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6" customFormat="1" ht="15" hidden="1" x14ac:dyDescent="0.25">
      <c r="A271" s="6">
        <v>176</v>
      </c>
      <c r="B271" s="32">
        <f t="shared" ca="1" si="73"/>
        <v>49749</v>
      </c>
      <c r="C271" s="24">
        <f t="shared" si="77"/>
        <v>0</v>
      </c>
      <c r="D271" s="20"/>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6" customFormat="1" ht="15" hidden="1" x14ac:dyDescent="0.25">
      <c r="A272" s="6">
        <v>177</v>
      </c>
      <c r="B272" s="32">
        <f t="shared" ca="1" si="73"/>
        <v>49780</v>
      </c>
      <c r="C272" s="24">
        <f t="shared" si="77"/>
        <v>0</v>
      </c>
      <c r="D272" s="20"/>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6" customFormat="1" ht="15" hidden="1" x14ac:dyDescent="0.25">
      <c r="A273" s="6">
        <v>178</v>
      </c>
      <c r="B273" s="32">
        <f t="shared" ca="1" si="73"/>
        <v>49810</v>
      </c>
      <c r="C273" s="24">
        <f t="shared" si="77"/>
        <v>0</v>
      </c>
      <c r="D273" s="20"/>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6" customFormat="1" ht="15" hidden="1" x14ac:dyDescent="0.25">
      <c r="A274" s="6">
        <v>179</v>
      </c>
      <c r="B274" s="32">
        <f t="shared" ca="1" si="73"/>
        <v>49841</v>
      </c>
      <c r="C274" s="24">
        <f t="shared" si="77"/>
        <v>0</v>
      </c>
      <c r="D274" s="20"/>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6" customFormat="1" ht="15" hidden="1" x14ac:dyDescent="0.25">
      <c r="A275" s="6">
        <v>180</v>
      </c>
      <c r="B275" s="32">
        <f t="shared" ca="1" si="73"/>
        <v>49871</v>
      </c>
      <c r="C275" s="24">
        <f t="shared" si="77"/>
        <v>0</v>
      </c>
      <c r="D275" s="20"/>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6" customFormat="1" ht="15" hidden="1" x14ac:dyDescent="0.25">
      <c r="A276" s="6">
        <v>181</v>
      </c>
      <c r="B276" s="32">
        <f t="shared" ca="1" si="73"/>
        <v>49902</v>
      </c>
      <c r="C276" s="24">
        <f t="shared" ref="C276:C287" si="78">I67</f>
        <v>0</v>
      </c>
      <c r="D276" s="20"/>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6" customFormat="1" ht="15" hidden="1" x14ac:dyDescent="0.25">
      <c r="A277" s="6">
        <v>182</v>
      </c>
      <c r="B277" s="32">
        <f t="shared" ca="1" si="73"/>
        <v>49933</v>
      </c>
      <c r="C277" s="24">
        <f t="shared" si="78"/>
        <v>0</v>
      </c>
      <c r="D277" s="20"/>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6" customFormat="1" ht="15" hidden="1" x14ac:dyDescent="0.25">
      <c r="A278" s="6">
        <v>183</v>
      </c>
      <c r="B278" s="32">
        <f t="shared" ca="1" si="73"/>
        <v>49963</v>
      </c>
      <c r="C278" s="24">
        <f t="shared" si="78"/>
        <v>0</v>
      </c>
      <c r="D278" s="20"/>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6" customFormat="1" ht="15" hidden="1" x14ac:dyDescent="0.25">
      <c r="A279" s="6">
        <v>184</v>
      </c>
      <c r="B279" s="32">
        <f t="shared" ca="1" si="73"/>
        <v>49994</v>
      </c>
      <c r="C279" s="24">
        <f t="shared" si="78"/>
        <v>0</v>
      </c>
      <c r="D279" s="20"/>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6" customFormat="1" ht="15" hidden="1" x14ac:dyDescent="0.25">
      <c r="A280" s="6">
        <v>185</v>
      </c>
      <c r="B280" s="32">
        <f t="shared" ca="1" si="73"/>
        <v>50024</v>
      </c>
      <c r="C280" s="24">
        <f t="shared" si="78"/>
        <v>0</v>
      </c>
      <c r="D280" s="2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6" customFormat="1" ht="15" hidden="1" x14ac:dyDescent="0.25">
      <c r="A281" s="6">
        <v>186</v>
      </c>
      <c r="B281" s="32">
        <f t="shared" ca="1" si="73"/>
        <v>50055</v>
      </c>
      <c r="C281" s="24">
        <f t="shared" si="78"/>
        <v>0</v>
      </c>
      <c r="D281" s="20"/>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6" customFormat="1" ht="15" hidden="1" x14ac:dyDescent="0.25">
      <c r="A282" s="6">
        <v>187</v>
      </c>
      <c r="B282" s="32">
        <f t="shared" ca="1" si="73"/>
        <v>50086</v>
      </c>
      <c r="C282" s="24">
        <f t="shared" si="78"/>
        <v>0</v>
      </c>
      <c r="D282" s="20"/>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6" customFormat="1" ht="15" hidden="1" x14ac:dyDescent="0.25">
      <c r="A283" s="6">
        <v>188</v>
      </c>
      <c r="B283" s="32">
        <f t="shared" ca="1" si="73"/>
        <v>50114</v>
      </c>
      <c r="C283" s="24">
        <f t="shared" si="78"/>
        <v>0</v>
      </c>
      <c r="D283" s="20"/>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6" customFormat="1" ht="15" hidden="1" x14ac:dyDescent="0.25">
      <c r="A284" s="6">
        <v>189</v>
      </c>
      <c r="B284" s="32">
        <f t="shared" ca="1" si="73"/>
        <v>50145</v>
      </c>
      <c r="C284" s="24">
        <f t="shared" si="78"/>
        <v>0</v>
      </c>
      <c r="D284" s="20"/>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6" customFormat="1" ht="15" hidden="1" x14ac:dyDescent="0.25">
      <c r="A285" s="6">
        <v>190</v>
      </c>
      <c r="B285" s="32">
        <f t="shared" ca="1" si="73"/>
        <v>50175</v>
      </c>
      <c r="C285" s="24">
        <f t="shared" si="78"/>
        <v>0</v>
      </c>
      <c r="D285" s="20"/>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6" customFormat="1" ht="15" hidden="1" x14ac:dyDescent="0.25">
      <c r="A286" s="6">
        <v>191</v>
      </c>
      <c r="B286" s="32">
        <f t="shared" ca="1" si="73"/>
        <v>50206</v>
      </c>
      <c r="C286" s="24">
        <f t="shared" si="78"/>
        <v>0</v>
      </c>
      <c r="D286" s="20"/>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6" customFormat="1" ht="15" hidden="1" x14ac:dyDescent="0.25">
      <c r="A287" s="6">
        <v>192</v>
      </c>
      <c r="B287" s="32">
        <f t="shared" ca="1" si="73"/>
        <v>50236</v>
      </c>
      <c r="C287" s="24">
        <f t="shared" si="78"/>
        <v>0</v>
      </c>
      <c r="D287" s="20"/>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6" customFormat="1" ht="15" hidden="1" x14ac:dyDescent="0.25">
      <c r="A288" s="6">
        <v>193</v>
      </c>
      <c r="B288" s="32">
        <f t="shared" ca="1" si="73"/>
        <v>50267</v>
      </c>
      <c r="C288" s="24">
        <f t="shared" ref="C288:C299" si="79">M67</f>
        <v>0</v>
      </c>
      <c r="D288" s="20"/>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6" customFormat="1" ht="15" hidden="1" x14ac:dyDescent="0.25">
      <c r="A289" s="6">
        <v>194</v>
      </c>
      <c r="B289" s="32">
        <f t="shared" ca="1" si="73"/>
        <v>50298</v>
      </c>
      <c r="C289" s="24">
        <f t="shared" si="79"/>
        <v>0</v>
      </c>
      <c r="D289" s="20"/>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6" customFormat="1" ht="15" hidden="1" x14ac:dyDescent="0.25">
      <c r="A290" s="6">
        <v>195</v>
      </c>
      <c r="B290" s="32">
        <f t="shared" ref="B290:B335" ca="1" si="80">EDATE(B289,1)</f>
        <v>50328</v>
      </c>
      <c r="C290" s="24">
        <f t="shared" si="79"/>
        <v>0</v>
      </c>
      <c r="D290" s="2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6" customFormat="1" ht="15" hidden="1" x14ac:dyDescent="0.25">
      <c r="A291" s="6">
        <v>196</v>
      </c>
      <c r="B291" s="32">
        <f t="shared" ca="1" si="80"/>
        <v>50359</v>
      </c>
      <c r="C291" s="24">
        <f t="shared" si="79"/>
        <v>0</v>
      </c>
      <c r="D291" s="20"/>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6" customFormat="1" ht="15" hidden="1" x14ac:dyDescent="0.25">
      <c r="A292" s="6">
        <v>197</v>
      </c>
      <c r="B292" s="32">
        <f t="shared" ca="1" si="80"/>
        <v>50389</v>
      </c>
      <c r="C292" s="24">
        <f t="shared" si="79"/>
        <v>0</v>
      </c>
      <c r="D292" s="20"/>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6" customFormat="1" ht="15" hidden="1" x14ac:dyDescent="0.25">
      <c r="A293" s="6">
        <v>198</v>
      </c>
      <c r="B293" s="32">
        <f t="shared" ca="1" si="80"/>
        <v>50420</v>
      </c>
      <c r="C293" s="24">
        <f t="shared" si="79"/>
        <v>0</v>
      </c>
      <c r="D293" s="20"/>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6" customFormat="1" ht="15" hidden="1" x14ac:dyDescent="0.25">
      <c r="A294" s="6">
        <v>199</v>
      </c>
      <c r="B294" s="32">
        <f t="shared" ca="1" si="80"/>
        <v>50451</v>
      </c>
      <c r="C294" s="24">
        <f t="shared" si="79"/>
        <v>0</v>
      </c>
      <c r="D294" s="20"/>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6" customFormat="1" ht="15" hidden="1" x14ac:dyDescent="0.25">
      <c r="A295" s="6">
        <v>200</v>
      </c>
      <c r="B295" s="32">
        <f t="shared" ca="1" si="80"/>
        <v>50479</v>
      </c>
      <c r="C295" s="24">
        <f t="shared" si="79"/>
        <v>0</v>
      </c>
      <c r="D295" s="20"/>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6" customFormat="1" ht="15" hidden="1" x14ac:dyDescent="0.25">
      <c r="A296" s="6">
        <v>201</v>
      </c>
      <c r="B296" s="32">
        <f t="shared" ca="1" si="80"/>
        <v>50510</v>
      </c>
      <c r="C296" s="24">
        <f t="shared" si="79"/>
        <v>0</v>
      </c>
      <c r="D296" s="20"/>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6" customFormat="1" ht="15" hidden="1" x14ac:dyDescent="0.25">
      <c r="A297" s="6">
        <v>202</v>
      </c>
      <c r="B297" s="32">
        <f t="shared" ca="1" si="80"/>
        <v>50540</v>
      </c>
      <c r="C297" s="24">
        <f t="shared" si="79"/>
        <v>0</v>
      </c>
      <c r="D297" s="20"/>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6" customFormat="1" ht="15" hidden="1" x14ac:dyDescent="0.25">
      <c r="A298" s="6">
        <v>203</v>
      </c>
      <c r="B298" s="32">
        <f t="shared" ca="1" si="80"/>
        <v>50571</v>
      </c>
      <c r="C298" s="24">
        <f t="shared" si="79"/>
        <v>0</v>
      </c>
      <c r="D298" s="20"/>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6" customFormat="1" ht="15" hidden="1" x14ac:dyDescent="0.25">
      <c r="A299" s="6">
        <v>204</v>
      </c>
      <c r="B299" s="32">
        <f t="shared" ca="1" si="80"/>
        <v>50601</v>
      </c>
      <c r="C299" s="24">
        <f t="shared" si="79"/>
        <v>0</v>
      </c>
      <c r="D299" s="20"/>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6" customFormat="1" ht="15" hidden="1" x14ac:dyDescent="0.25">
      <c r="A300" s="6">
        <v>205</v>
      </c>
      <c r="B300" s="32">
        <f t="shared" ca="1" si="80"/>
        <v>50632</v>
      </c>
      <c r="C300" s="24">
        <f t="shared" ref="C300:C311" si="81">Q67</f>
        <v>0</v>
      </c>
      <c r="D300" s="2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6" customFormat="1" ht="15" hidden="1" x14ac:dyDescent="0.25">
      <c r="A301" s="6">
        <v>206</v>
      </c>
      <c r="B301" s="32">
        <f t="shared" ca="1" si="80"/>
        <v>50663</v>
      </c>
      <c r="C301" s="24">
        <f t="shared" si="81"/>
        <v>0</v>
      </c>
      <c r="D301" s="20"/>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6" customFormat="1" ht="15" hidden="1" x14ac:dyDescent="0.25">
      <c r="A302" s="6">
        <v>207</v>
      </c>
      <c r="B302" s="32">
        <f t="shared" ca="1" si="80"/>
        <v>50693</v>
      </c>
      <c r="C302" s="24">
        <f t="shared" si="81"/>
        <v>0</v>
      </c>
      <c r="D302" s="20"/>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6" customFormat="1" ht="15" hidden="1" x14ac:dyDescent="0.25">
      <c r="A303" s="6">
        <v>208</v>
      </c>
      <c r="B303" s="32">
        <f t="shared" ca="1" si="80"/>
        <v>50724</v>
      </c>
      <c r="C303" s="24">
        <f t="shared" si="81"/>
        <v>0</v>
      </c>
      <c r="D303" s="20"/>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6" customFormat="1" ht="15" hidden="1" x14ac:dyDescent="0.25">
      <c r="A304" s="6">
        <v>209</v>
      </c>
      <c r="B304" s="32">
        <f t="shared" ca="1" si="80"/>
        <v>50754</v>
      </c>
      <c r="C304" s="24">
        <f t="shared" si="81"/>
        <v>0</v>
      </c>
      <c r="D304" s="20"/>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6" customFormat="1" ht="15" hidden="1" x14ac:dyDescent="0.25">
      <c r="A305" s="6">
        <v>210</v>
      </c>
      <c r="B305" s="32">
        <f t="shared" ca="1" si="80"/>
        <v>50785</v>
      </c>
      <c r="C305" s="24">
        <f t="shared" si="81"/>
        <v>0</v>
      </c>
      <c r="D305" s="20"/>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6" customFormat="1" ht="15" hidden="1" x14ac:dyDescent="0.25">
      <c r="A306" s="6">
        <v>211</v>
      </c>
      <c r="B306" s="32">
        <f t="shared" ca="1" si="80"/>
        <v>50816</v>
      </c>
      <c r="C306" s="24">
        <f t="shared" si="81"/>
        <v>0</v>
      </c>
      <c r="D306" s="20"/>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6" customFormat="1" ht="15" hidden="1" x14ac:dyDescent="0.25">
      <c r="A307" s="6">
        <v>212</v>
      </c>
      <c r="B307" s="32">
        <f t="shared" ca="1" si="80"/>
        <v>50844</v>
      </c>
      <c r="C307" s="24">
        <f t="shared" si="81"/>
        <v>0</v>
      </c>
      <c r="D307" s="20"/>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6" customFormat="1" ht="15" hidden="1" x14ac:dyDescent="0.25">
      <c r="A308" s="6">
        <v>213</v>
      </c>
      <c r="B308" s="32">
        <f t="shared" ca="1" si="80"/>
        <v>50875</v>
      </c>
      <c r="C308" s="24">
        <f t="shared" si="81"/>
        <v>0</v>
      </c>
      <c r="D308" s="20"/>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6" customFormat="1" ht="15" hidden="1" x14ac:dyDescent="0.25">
      <c r="A309" s="6">
        <v>214</v>
      </c>
      <c r="B309" s="32">
        <f t="shared" ca="1" si="80"/>
        <v>50905</v>
      </c>
      <c r="C309" s="24">
        <f t="shared" si="81"/>
        <v>0</v>
      </c>
      <c r="D309" s="20"/>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6" customFormat="1" ht="15" hidden="1" x14ac:dyDescent="0.25">
      <c r="A310" s="6">
        <v>215</v>
      </c>
      <c r="B310" s="32">
        <f t="shared" ca="1" si="80"/>
        <v>50936</v>
      </c>
      <c r="C310" s="24">
        <f t="shared" si="81"/>
        <v>0</v>
      </c>
      <c r="D310" s="2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6" customFormat="1" ht="15" hidden="1" x14ac:dyDescent="0.25">
      <c r="A311" s="6">
        <v>216</v>
      </c>
      <c r="B311" s="32">
        <f t="shared" ca="1" si="80"/>
        <v>50966</v>
      </c>
      <c r="C311" s="24">
        <f t="shared" si="81"/>
        <v>0</v>
      </c>
      <c r="D311" s="20"/>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6" customFormat="1" ht="15" hidden="1" x14ac:dyDescent="0.25">
      <c r="A312" s="6">
        <v>217</v>
      </c>
      <c r="B312" s="32">
        <f t="shared" ca="1" si="80"/>
        <v>50997</v>
      </c>
      <c r="C312" s="20">
        <f t="shared" ref="C312:C323" si="82">U67</f>
        <v>0</v>
      </c>
      <c r="D312" s="20"/>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6" customFormat="1" ht="15" hidden="1" x14ac:dyDescent="0.25">
      <c r="A313" s="6">
        <v>218</v>
      </c>
      <c r="B313" s="32">
        <f t="shared" ca="1" si="80"/>
        <v>51028</v>
      </c>
      <c r="C313" s="20">
        <f t="shared" si="82"/>
        <v>0</v>
      </c>
      <c r="D313" s="20"/>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6" customFormat="1" ht="15" hidden="1" x14ac:dyDescent="0.25">
      <c r="A314" s="6">
        <v>219</v>
      </c>
      <c r="B314" s="32">
        <f t="shared" ca="1" si="80"/>
        <v>51058</v>
      </c>
      <c r="C314" s="20">
        <f t="shared" si="82"/>
        <v>0</v>
      </c>
      <c r="D314" s="20"/>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6" customFormat="1" ht="15" hidden="1" x14ac:dyDescent="0.25">
      <c r="A315" s="6">
        <v>220</v>
      </c>
      <c r="B315" s="32">
        <f t="shared" ca="1" si="80"/>
        <v>51089</v>
      </c>
      <c r="C315" s="20">
        <f t="shared" si="82"/>
        <v>0</v>
      </c>
      <c r="D315" s="20"/>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6" customFormat="1" ht="15" hidden="1" x14ac:dyDescent="0.25">
      <c r="A316" s="6">
        <v>221</v>
      </c>
      <c r="B316" s="32">
        <f t="shared" ca="1" si="80"/>
        <v>51119</v>
      </c>
      <c r="C316" s="20">
        <f t="shared" si="82"/>
        <v>0</v>
      </c>
      <c r="D316" s="20"/>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6" customFormat="1" ht="15" hidden="1" x14ac:dyDescent="0.25">
      <c r="A317" s="6">
        <v>222</v>
      </c>
      <c r="B317" s="32">
        <f t="shared" ca="1" si="80"/>
        <v>51150</v>
      </c>
      <c r="C317" s="20">
        <f t="shared" si="82"/>
        <v>0</v>
      </c>
      <c r="D317" s="20"/>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6" customFormat="1" ht="15" hidden="1" x14ac:dyDescent="0.25">
      <c r="A318" s="6">
        <v>223</v>
      </c>
      <c r="B318" s="32">
        <f t="shared" ca="1" si="80"/>
        <v>51181</v>
      </c>
      <c r="C318" s="20">
        <f t="shared" si="82"/>
        <v>0</v>
      </c>
      <c r="D318" s="20"/>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6" customFormat="1" ht="15" hidden="1" x14ac:dyDescent="0.25">
      <c r="A319" s="6">
        <v>224</v>
      </c>
      <c r="B319" s="32">
        <f t="shared" ca="1" si="80"/>
        <v>51210</v>
      </c>
      <c r="C319" s="20">
        <f t="shared" si="82"/>
        <v>0</v>
      </c>
      <c r="D319" s="20"/>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6" customFormat="1" ht="15" hidden="1" x14ac:dyDescent="0.25">
      <c r="A320" s="6">
        <v>225</v>
      </c>
      <c r="B320" s="32">
        <f t="shared" ca="1" si="80"/>
        <v>51241</v>
      </c>
      <c r="C320" s="20">
        <f t="shared" si="82"/>
        <v>0</v>
      </c>
      <c r="D320" s="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7" s="6" customFormat="1" ht="15" hidden="1" x14ac:dyDescent="0.25">
      <c r="A321" s="6">
        <v>226</v>
      </c>
      <c r="B321" s="32">
        <f t="shared" ca="1" si="80"/>
        <v>51271</v>
      </c>
      <c r="C321" s="20">
        <f t="shared" si="82"/>
        <v>0</v>
      </c>
      <c r="D321" s="20"/>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7" s="6" customFormat="1" ht="15" hidden="1" x14ac:dyDescent="0.25">
      <c r="A322" s="6">
        <v>227</v>
      </c>
      <c r="B322" s="32">
        <f t="shared" ca="1" si="80"/>
        <v>51302</v>
      </c>
      <c r="C322" s="20">
        <f t="shared" si="82"/>
        <v>0</v>
      </c>
      <c r="D322" s="20"/>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7" s="6" customFormat="1" ht="15" hidden="1" x14ac:dyDescent="0.25">
      <c r="A323" s="6">
        <v>228</v>
      </c>
      <c r="B323" s="32">
        <f t="shared" ca="1" si="80"/>
        <v>51332</v>
      </c>
      <c r="C323" s="20">
        <f t="shared" si="82"/>
        <v>0</v>
      </c>
      <c r="D323" s="20"/>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7" s="6" customFormat="1" ht="15" hidden="1" x14ac:dyDescent="0.25">
      <c r="A324" s="6">
        <v>229</v>
      </c>
      <c r="B324" s="32">
        <f t="shared" ca="1" si="80"/>
        <v>51363</v>
      </c>
      <c r="C324" s="20">
        <f t="shared" ref="C324:C335" si="83">Y67</f>
        <v>0</v>
      </c>
      <c r="D324" s="20"/>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7" s="6" customFormat="1" ht="15" hidden="1" x14ac:dyDescent="0.25">
      <c r="A325" s="6">
        <v>230</v>
      </c>
      <c r="B325" s="32">
        <f t="shared" ca="1" si="80"/>
        <v>51394</v>
      </c>
      <c r="C325" s="20">
        <f t="shared" si="83"/>
        <v>0</v>
      </c>
      <c r="D325" s="20"/>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7" s="6" customFormat="1" ht="15" hidden="1" x14ac:dyDescent="0.25">
      <c r="A326" s="6">
        <v>231</v>
      </c>
      <c r="B326" s="32">
        <f t="shared" ca="1" si="80"/>
        <v>51424</v>
      </c>
      <c r="C326" s="20">
        <f t="shared" si="83"/>
        <v>0</v>
      </c>
      <c r="D326" s="20"/>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7" s="6" customFormat="1" ht="15" hidden="1" x14ac:dyDescent="0.25">
      <c r="A327" s="6">
        <v>232</v>
      </c>
      <c r="B327" s="32">
        <f t="shared" ca="1" si="80"/>
        <v>51455</v>
      </c>
      <c r="C327" s="20">
        <f t="shared" si="83"/>
        <v>0</v>
      </c>
      <c r="D327" s="20"/>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7" s="6" customFormat="1" ht="15" hidden="1" x14ac:dyDescent="0.25">
      <c r="A328" s="6">
        <v>233</v>
      </c>
      <c r="B328" s="32">
        <f t="shared" ca="1" si="80"/>
        <v>51485</v>
      </c>
      <c r="C328" s="20">
        <f t="shared" si="83"/>
        <v>0</v>
      </c>
      <c r="D328" s="20"/>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7" s="6" customFormat="1" ht="15" hidden="1" x14ac:dyDescent="0.25">
      <c r="A329" s="6">
        <v>234</v>
      </c>
      <c r="B329" s="32">
        <f t="shared" ca="1" si="80"/>
        <v>51516</v>
      </c>
      <c r="C329" s="20">
        <f t="shared" si="83"/>
        <v>0</v>
      </c>
      <c r="D329" s="20"/>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7" s="6" customFormat="1" ht="15" hidden="1" x14ac:dyDescent="0.25">
      <c r="A330" s="6">
        <v>235</v>
      </c>
      <c r="B330" s="32">
        <f t="shared" ca="1" si="80"/>
        <v>51547</v>
      </c>
      <c r="C330" s="20">
        <f t="shared" si="83"/>
        <v>0</v>
      </c>
      <c r="D330" s="2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7" s="6" customFormat="1" ht="15" hidden="1" x14ac:dyDescent="0.25">
      <c r="A331" s="6">
        <v>236</v>
      </c>
      <c r="B331" s="32">
        <f t="shared" ca="1" si="80"/>
        <v>51575</v>
      </c>
      <c r="C331" s="20">
        <f t="shared" si="83"/>
        <v>0</v>
      </c>
      <c r="D331" s="20"/>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7" s="6" customFormat="1" ht="15" hidden="1" x14ac:dyDescent="0.25">
      <c r="A332" s="6">
        <v>237</v>
      </c>
      <c r="B332" s="32">
        <f t="shared" ca="1" si="80"/>
        <v>51606</v>
      </c>
      <c r="C332" s="20">
        <f t="shared" si="83"/>
        <v>0</v>
      </c>
      <c r="D332" s="20"/>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7" s="6" customFormat="1" ht="15" hidden="1" x14ac:dyDescent="0.25">
      <c r="A333" s="6">
        <v>238</v>
      </c>
      <c r="B333" s="32">
        <f t="shared" ca="1" si="80"/>
        <v>51636</v>
      </c>
      <c r="C333" s="20">
        <f t="shared" si="83"/>
        <v>0</v>
      </c>
      <c r="D333" s="20"/>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7" s="6" customFormat="1" ht="15" hidden="1" x14ac:dyDescent="0.25">
      <c r="A334" s="6">
        <v>239</v>
      </c>
      <c r="B334" s="32">
        <f t="shared" ca="1" si="80"/>
        <v>51667</v>
      </c>
      <c r="C334" s="20">
        <f t="shared" si="83"/>
        <v>0</v>
      </c>
      <c r="D334" s="20"/>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7" s="6" customFormat="1" ht="15" hidden="1" x14ac:dyDescent="0.25">
      <c r="A335" s="6">
        <v>240</v>
      </c>
      <c r="B335" s="32">
        <f t="shared" ca="1" si="80"/>
        <v>51697</v>
      </c>
      <c r="C335" s="20">
        <f t="shared" si="83"/>
        <v>0</v>
      </c>
      <c r="D335" s="20"/>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7" s="6" customFormat="1" ht="15" hidden="1" x14ac:dyDescent="0.25">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row>
  </sheetData>
  <sheetProtection algorithmName="SHA-512" hashValue="0UNbPQJEZuvbDFF6vcp8ckBwBDb6umnw0wE7IkE2VrSB0BDbLSQKs1zGUEs8IkBO2bQVA7hIiD3ZQtM0+8g3sQ==" saltValue="+IvwQwm//geOcs5WKoyLhg==" spinCount="100000" sheet="1"/>
  <mergeCells count="93">
    <mergeCell ref="A87:N87"/>
    <mergeCell ref="A88:N88"/>
    <mergeCell ref="B35:E35"/>
    <mergeCell ref="A92:B93"/>
    <mergeCell ref="C92:F92"/>
    <mergeCell ref="C93:F93"/>
    <mergeCell ref="A85:J85"/>
    <mergeCell ref="A86:N86"/>
    <mergeCell ref="A90:B90"/>
    <mergeCell ref="C90:F90"/>
    <mergeCell ref="A84:J84"/>
    <mergeCell ref="A65:A66"/>
    <mergeCell ref="B65:E65"/>
    <mergeCell ref="F65:H65"/>
    <mergeCell ref="A82:J82"/>
    <mergeCell ref="A83:J83"/>
    <mergeCell ref="A35:A36"/>
    <mergeCell ref="J50:M50"/>
    <mergeCell ref="J35:M35"/>
    <mergeCell ref="Z50:AC50"/>
    <mergeCell ref="V50:Y50"/>
    <mergeCell ref="V65:Y65"/>
    <mergeCell ref="Z65:AC65"/>
    <mergeCell ref="A81:J81"/>
    <mergeCell ref="V35:Y35"/>
    <mergeCell ref="A33:I33"/>
    <mergeCell ref="J33:K33"/>
    <mergeCell ref="L33:S33"/>
    <mergeCell ref="Z35:AC35"/>
    <mergeCell ref="A27:I27"/>
    <mergeCell ref="J27:K27"/>
    <mergeCell ref="J29:K29"/>
    <mergeCell ref="J65:M65"/>
    <mergeCell ref="A30:I30"/>
    <mergeCell ref="A31:I31"/>
    <mergeCell ref="J31:K31"/>
    <mergeCell ref="A32:I32"/>
    <mergeCell ref="A28:I28"/>
    <mergeCell ref="J28:K28"/>
    <mergeCell ref="A29:I29"/>
    <mergeCell ref="J32:K32"/>
    <mergeCell ref="F35:I35"/>
    <mergeCell ref="A50:A51"/>
    <mergeCell ref="B50:D50"/>
    <mergeCell ref="F50:I50"/>
    <mergeCell ref="A22:I22"/>
    <mergeCell ref="J22:K22"/>
    <mergeCell ref="A23:I23"/>
    <mergeCell ref="J23:K23"/>
    <mergeCell ref="A25:I25"/>
    <mergeCell ref="J25:K25"/>
    <mergeCell ref="A26:I26"/>
    <mergeCell ref="J26:K26"/>
    <mergeCell ref="L23:S23"/>
    <mergeCell ref="A24:I24"/>
    <mergeCell ref="J24:K24"/>
    <mergeCell ref="A19:I19"/>
    <mergeCell ref="J19:K19"/>
    <mergeCell ref="A20:I20"/>
    <mergeCell ref="J20:K20"/>
    <mergeCell ref="A21:I21"/>
    <mergeCell ref="J21:K21"/>
    <mergeCell ref="A16:G16"/>
    <mergeCell ref="J16:K16"/>
    <mergeCell ref="A17:K17"/>
    <mergeCell ref="A18:I18"/>
    <mergeCell ref="J18:K18"/>
    <mergeCell ref="A13:I13"/>
    <mergeCell ref="J13:K13"/>
    <mergeCell ref="A14:I14"/>
    <mergeCell ref="J14:K14"/>
    <mergeCell ref="A15:I15"/>
    <mergeCell ref="J15:K15"/>
    <mergeCell ref="A10:H10"/>
    <mergeCell ref="J10:K10"/>
    <mergeCell ref="A11:H11"/>
    <mergeCell ref="J11:K11"/>
    <mergeCell ref="A12:H12"/>
    <mergeCell ref="J12:K12"/>
    <mergeCell ref="A7:I7"/>
    <mergeCell ref="J7:K7"/>
    <mergeCell ref="A8:I8"/>
    <mergeCell ref="J8:K8"/>
    <mergeCell ref="A9:H9"/>
    <mergeCell ref="J9:K9"/>
    <mergeCell ref="A6:I6"/>
    <mergeCell ref="J6:K6"/>
    <mergeCell ref="A3:K3"/>
    <mergeCell ref="A1:K1"/>
    <mergeCell ref="A2:K2"/>
    <mergeCell ref="A4:K4"/>
    <mergeCell ref="A5:I5"/>
    <mergeCell ref="J5:K5"/>
  </mergeCells>
  <pageMargins left="3.937007874015748E-2" right="3.937007874015748E-2" top="0.15748031496062992" bottom="0.15748031496062992" header="3.937007874015748E-2" footer="3.937007874015748E-2"/>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9</xdr:col>
                    <xdr:colOff>0</xdr:colOff>
                    <xdr:row>13</xdr:row>
                    <xdr:rowOff>190500</xdr:rowOff>
                  </from>
                  <to>
                    <xdr:col>11</xdr:col>
                    <xdr:colOff>0</xdr:colOff>
                    <xdr:row>16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14</vt:i4>
      </vt:variant>
    </vt:vector>
  </HeadingPairs>
  <TitlesOfParts>
    <vt:vector size="17" baseType="lpstr">
      <vt:lpstr>ПАСПОРТ</vt:lpstr>
      <vt:lpstr>Додаток до Паспорту</vt:lpstr>
      <vt:lpstr>Калькулятор</vt:lpstr>
      <vt:lpstr>'Додаток до Паспорту'!avans</vt:lpstr>
      <vt:lpstr>Калькулятор!avans2</vt:lpstr>
      <vt:lpstr>'Додаток до Паспорту'!data</vt:lpstr>
      <vt:lpstr>Калькулятор!data2</vt:lpstr>
      <vt:lpstr>'Додаток до Паспорту'!PROC</vt:lpstr>
      <vt:lpstr>Калькулятор!PROC2</vt:lpstr>
      <vt:lpstr>'Додаток до Паспорту'!strok</vt:lpstr>
      <vt:lpstr>Калькулятор!strok2</vt:lpstr>
      <vt:lpstr>'Додаток до Паспорту'!sumkred</vt:lpstr>
      <vt:lpstr>Калькулятор!sumkred2</vt:lpstr>
      <vt:lpstr>'Додаток до Паспорту'!sumproplat</vt:lpstr>
      <vt:lpstr>Калькулятор!sumproplat2</vt:lpstr>
      <vt:lpstr>'Додаток до Паспорту'!Область_печати</vt:lpstr>
      <vt:lpstr>ПАСПОРТ!Область_печати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2020-05-04T20:59:46Z</cp:lastPrinted>
  <dcterms:created xsi:type="dcterms:W3CDTF">2007-05-30T09:57:41Z</dcterms:created>
  <dcterms:modified xsi:type="dcterms:W3CDTF">2021-07-15T09:56:49Z</dcterms:modified>
</cp:coreProperties>
</file>