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domina\Desktop\NEW СОДы\"/>
    </mc:Choice>
  </mc:AlternateContent>
  <bookViews>
    <workbookView xWindow="0" yWindow="0" windowWidth="19200" windowHeight="5700"/>
  </bookViews>
  <sheets>
    <sheet name="Калькулятор Федорченко В-1" sheetId="3" r:id="rId1"/>
    <sheet name="Калькулятор Федорченко В-2" sheetId="5" r:id="rId2"/>
    <sheet name="Калькулятор Федорченко В-3" sheetId="4" r:id="rId3"/>
  </sheets>
  <definedNames>
    <definedName name="avans2" localSheetId="0">'Калькулятор Федорченко В-1'!$J$7</definedName>
    <definedName name="avans2" localSheetId="1">'Калькулятор Федорченко В-2'!$J$7</definedName>
    <definedName name="avans2" localSheetId="2">'Калькулятор Федорченко В-3'!$J$7</definedName>
    <definedName name="avans2">#REF!</definedName>
    <definedName name="data2" localSheetId="0">'Калькулятор Федорченко В-1'!$J$18</definedName>
    <definedName name="data2" localSheetId="1">'Калькулятор Федорченко В-2'!$J$18</definedName>
    <definedName name="data2" localSheetId="2">'Калькулятор Федорченко В-3'!$J$18</definedName>
    <definedName name="data2">#REF!</definedName>
    <definedName name="PROC2" localSheetId="0">'Калькулятор Федорченко В-1'!#REF!</definedName>
    <definedName name="PROC2" localSheetId="1">'Калькулятор Федорченко В-2'!#REF!</definedName>
    <definedName name="PROC2" localSheetId="2">'Калькулятор Федорченко В-3'!#REF!</definedName>
    <definedName name="proc2">#REF!</definedName>
    <definedName name="stoimost2" localSheetId="0">#REF!</definedName>
    <definedName name="stoimost2" localSheetId="1">#REF!</definedName>
    <definedName name="stoimost2" localSheetId="2">#REF!</definedName>
    <definedName name="stoimost2">#REF!</definedName>
    <definedName name="strok" localSheetId="0">'Калькулятор Федорченко В-1'!$H$8</definedName>
    <definedName name="strok" localSheetId="1">'Калькулятор Федорченко В-2'!$H$8</definedName>
    <definedName name="strok" localSheetId="2">'Калькулятор Федорченко В-3'!$H$8</definedName>
    <definedName name="strok2" localSheetId="0">'Калькулятор Федорченко В-1'!$J$13</definedName>
    <definedName name="strok2" localSheetId="1">'Калькулятор Федорченко В-2'!$J$13</definedName>
    <definedName name="strok2" localSheetId="2">'Калькулятор Федорченко В-3'!$J$13</definedName>
    <definedName name="strok2">#REF!</definedName>
    <definedName name="sumkred2" localSheetId="0">'Калькулятор Федорченко В-1'!$J$8</definedName>
    <definedName name="sumkred2" localSheetId="1">'Калькулятор Федорченко В-2'!$J$8</definedName>
    <definedName name="sumkred2" localSheetId="2">'Калькулятор Федорченко В-3'!$J$8</definedName>
    <definedName name="sumkred2">#REF!</definedName>
    <definedName name="sumproplat2" localSheetId="0">'Калькулятор Федорченко В-1'!$J$19</definedName>
    <definedName name="sumproplat2" localSheetId="1">'Калькулятор Федорченко В-2'!$J$19</definedName>
    <definedName name="sumproplat2" localSheetId="2">'Калькулятор Федорченко В-3'!$J$19</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5" l="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B300" i="5" s="1"/>
  <c r="B301" i="5" s="1"/>
  <c r="B302" i="5" s="1"/>
  <c r="B303" i="5" s="1"/>
  <c r="B304" i="5" s="1"/>
  <c r="B305" i="5" s="1"/>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B330" i="5" s="1"/>
  <c r="B331" i="5" s="1"/>
  <c r="B332" i="5" s="1"/>
  <c r="B333" i="5" s="1"/>
  <c r="B334" i="5" s="1"/>
  <c r="B335" i="5" s="1"/>
  <c r="B336" i="5" s="1"/>
  <c r="B337" i="5" s="1"/>
  <c r="C92" i="5"/>
  <c r="A19" i="5"/>
  <c r="J17" i="5"/>
  <c r="J10" i="5"/>
  <c r="J8" i="5"/>
  <c r="D39" i="5" l="1"/>
  <c r="J19" i="5"/>
  <c r="B39" i="5"/>
  <c r="B97" i="4"/>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C92" i="4"/>
  <c r="A19" i="4"/>
  <c r="J17" i="4"/>
  <c r="J10" i="4"/>
  <c r="J8" i="4"/>
  <c r="B40" i="5" l="1"/>
  <c r="C39" i="5"/>
  <c r="C97" i="5"/>
  <c r="J19" i="4"/>
  <c r="B39" i="4"/>
  <c r="B97" i="3"/>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C92" i="3"/>
  <c r="A19" i="3"/>
  <c r="J17" i="3"/>
  <c r="J10" i="3"/>
  <c r="J8" i="3"/>
  <c r="B39" i="3" s="1"/>
  <c r="C39" i="3" s="1"/>
  <c r="E39" i="5" l="1"/>
  <c r="B41" i="5"/>
  <c r="C40" i="5"/>
  <c r="C39" i="4"/>
  <c r="B40" i="4"/>
  <c r="D39" i="4"/>
  <c r="D39" i="3"/>
  <c r="C97" i="3" s="1"/>
  <c r="J19" i="3"/>
  <c r="B40" i="3" s="1"/>
  <c r="C98" i="5" l="1"/>
  <c r="D40" i="5"/>
  <c r="E40" i="5" s="1"/>
  <c r="B42" i="5"/>
  <c r="C41" i="5"/>
  <c r="D41" i="5" s="1"/>
  <c r="C97" i="4"/>
  <c r="C40" i="4"/>
  <c r="B41" i="4"/>
  <c r="E39" i="4"/>
  <c r="C40" i="3"/>
  <c r="B41" i="3"/>
  <c r="E39" i="3"/>
  <c r="C99" i="5" l="1"/>
  <c r="E41" i="5"/>
  <c r="C100" i="5" s="1"/>
  <c r="B43" i="5"/>
  <c r="C42" i="5"/>
  <c r="C41" i="4"/>
  <c r="D41" i="4" s="1"/>
  <c r="B42" i="4"/>
  <c r="C98" i="4"/>
  <c r="D40" i="4"/>
  <c r="C98" i="3"/>
  <c r="B42" i="3"/>
  <c r="C41" i="3"/>
  <c r="D40" i="3"/>
  <c r="D42" i="5" l="1"/>
  <c r="B44" i="5"/>
  <c r="C43" i="5"/>
  <c r="D43" i="5" s="1"/>
  <c r="E40" i="4"/>
  <c r="C42" i="4"/>
  <c r="D42" i="4" s="1"/>
  <c r="B43" i="4"/>
  <c r="E41" i="4"/>
  <c r="C100" i="4" s="1"/>
  <c r="B43" i="3"/>
  <c r="C42" i="3"/>
  <c r="D42" i="3" s="1"/>
  <c r="D41" i="3"/>
  <c r="E41" i="3" s="1"/>
  <c r="C100" i="3" s="1"/>
  <c r="E40" i="3"/>
  <c r="B45" i="5" l="1"/>
  <c r="C44" i="5"/>
  <c r="E43" i="5"/>
  <c r="C102" i="5" s="1"/>
  <c r="E42" i="5"/>
  <c r="B44" i="4"/>
  <c r="C43" i="4"/>
  <c r="D43" i="4" s="1"/>
  <c r="E42" i="4"/>
  <c r="C101" i="4" s="1"/>
  <c r="C99" i="4"/>
  <c r="C99" i="3"/>
  <c r="B44" i="3"/>
  <c r="C43" i="3"/>
  <c r="E42" i="3"/>
  <c r="C101" i="3" s="1"/>
  <c r="C101" i="5" l="1"/>
  <c r="B46" i="5"/>
  <c r="C45" i="5"/>
  <c r="D44" i="5"/>
  <c r="E44" i="5" s="1"/>
  <c r="B45" i="4"/>
  <c r="C44" i="4"/>
  <c r="D44" i="4" s="1"/>
  <c r="E43" i="4"/>
  <c r="C102" i="4" s="1"/>
  <c r="C44" i="3"/>
  <c r="B45" i="3"/>
  <c r="D43" i="3"/>
  <c r="E43" i="3" s="1"/>
  <c r="C103" i="5" l="1"/>
  <c r="B47" i="5"/>
  <c r="C46" i="5"/>
  <c r="D46" i="5" s="1"/>
  <c r="D45" i="5"/>
  <c r="E45" i="5" s="1"/>
  <c r="C104" i="5" s="1"/>
  <c r="E44" i="4"/>
  <c r="C103" i="4" s="1"/>
  <c r="B46" i="4"/>
  <c r="C45" i="4"/>
  <c r="C102" i="3"/>
  <c r="B46" i="3"/>
  <c r="C45" i="3"/>
  <c r="D45" i="3" s="1"/>
  <c r="D44" i="3"/>
  <c r="E44" i="3" s="1"/>
  <c r="E46" i="5" l="1"/>
  <c r="C105" i="5" s="1"/>
  <c r="B48" i="5"/>
  <c r="C47" i="5"/>
  <c r="D47" i="5" s="1"/>
  <c r="D45" i="4"/>
  <c r="E45" i="4" s="1"/>
  <c r="C104" i="4" s="1"/>
  <c r="B47" i="4"/>
  <c r="C46" i="4"/>
  <c r="D46" i="4" s="1"/>
  <c r="C103" i="3"/>
  <c r="C46" i="3"/>
  <c r="B47" i="3"/>
  <c r="E45" i="3"/>
  <c r="C104" i="3" s="1"/>
  <c r="E47" i="5" l="1"/>
  <c r="C106" i="5" s="1"/>
  <c r="B49" i="5"/>
  <c r="C48" i="5"/>
  <c r="D48" i="5" s="1"/>
  <c r="E46" i="4"/>
  <c r="C105" i="4" s="1"/>
  <c r="B48" i="4"/>
  <c r="C47" i="4"/>
  <c r="D46" i="3"/>
  <c r="E46" i="3" s="1"/>
  <c r="C105" i="3" s="1"/>
  <c r="C47" i="3"/>
  <c r="B48" i="3"/>
  <c r="E48" i="5" l="1"/>
  <c r="C107" i="5" s="1"/>
  <c r="B50" i="5"/>
  <c r="C49" i="5"/>
  <c r="D47" i="4"/>
  <c r="E47" i="4" s="1"/>
  <c r="C106" i="4" s="1"/>
  <c r="B49" i="4"/>
  <c r="C48" i="4"/>
  <c r="D47" i="3"/>
  <c r="E47" i="3" s="1"/>
  <c r="C106" i="3" s="1"/>
  <c r="C48" i="3"/>
  <c r="B49" i="3"/>
  <c r="D49" i="5" l="1"/>
  <c r="E49" i="5" s="1"/>
  <c r="C108" i="5" s="1"/>
  <c r="F39" i="5"/>
  <c r="C50" i="5"/>
  <c r="B50" i="4"/>
  <c r="C49" i="4"/>
  <c r="D48" i="4"/>
  <c r="E48" i="4" s="1"/>
  <c r="C107" i="4" s="1"/>
  <c r="D48" i="3"/>
  <c r="E48" i="3" s="1"/>
  <c r="C107" i="3" s="1"/>
  <c r="C49" i="3"/>
  <c r="B50" i="3"/>
  <c r="C51" i="5" l="1"/>
  <c r="F40" i="5"/>
  <c r="G39" i="5"/>
  <c r="H39" i="5" s="1"/>
  <c r="D50" i="5"/>
  <c r="D51" i="5" s="1"/>
  <c r="C50" i="4"/>
  <c r="D50" i="4" s="1"/>
  <c r="F39" i="4"/>
  <c r="D49" i="4"/>
  <c r="E49" i="4" s="1"/>
  <c r="C108" i="4" s="1"/>
  <c r="D49" i="3"/>
  <c r="E49" i="3" s="1"/>
  <c r="C108" i="3" s="1"/>
  <c r="C50" i="3"/>
  <c r="F39" i="3"/>
  <c r="D51" i="4" l="1"/>
  <c r="F41" i="5"/>
  <c r="G40" i="5"/>
  <c r="H40" i="5" s="1"/>
  <c r="I39" i="5"/>
  <c r="E50" i="5"/>
  <c r="G39" i="4"/>
  <c r="H39" i="4" s="1"/>
  <c r="F40" i="4"/>
  <c r="E50" i="4"/>
  <c r="C51" i="4"/>
  <c r="C51" i="3"/>
  <c r="D50" i="3"/>
  <c r="D51" i="3" s="1"/>
  <c r="G39" i="3"/>
  <c r="H39" i="3" s="1"/>
  <c r="F40" i="3"/>
  <c r="C110" i="5" l="1"/>
  <c r="I40" i="5"/>
  <c r="C111" i="5" s="1"/>
  <c r="F42" i="5"/>
  <c r="G41" i="5"/>
  <c r="C109" i="5"/>
  <c r="E51" i="5"/>
  <c r="G40" i="4"/>
  <c r="H40" i="4" s="1"/>
  <c r="F41" i="4"/>
  <c r="I39" i="4"/>
  <c r="C109" i="4"/>
  <c r="E51" i="4"/>
  <c r="G40" i="3"/>
  <c r="F41" i="3"/>
  <c r="I39" i="3"/>
  <c r="E50" i="3"/>
  <c r="H41" i="5" l="1"/>
  <c r="F43" i="5"/>
  <c r="G42" i="5"/>
  <c r="H42" i="5" s="1"/>
  <c r="I40" i="4"/>
  <c r="C111" i="4" s="1"/>
  <c r="C110" i="4"/>
  <c r="G41" i="4"/>
  <c r="H41" i="4" s="1"/>
  <c r="F42" i="4"/>
  <c r="H40" i="3"/>
  <c r="C110" i="3"/>
  <c r="C109" i="3"/>
  <c r="E51" i="3"/>
  <c r="G41" i="3"/>
  <c r="H41" i="3" s="1"/>
  <c r="F42" i="3"/>
  <c r="I42" i="5" l="1"/>
  <c r="C113" i="5" s="1"/>
  <c r="F44" i="5"/>
  <c r="G43" i="5"/>
  <c r="H43" i="5" s="1"/>
  <c r="I41" i="5"/>
  <c r="G42" i="4"/>
  <c r="H42" i="4" s="1"/>
  <c r="F43" i="4"/>
  <c r="I41" i="4"/>
  <c r="F43" i="3"/>
  <c r="G42" i="3"/>
  <c r="I41" i="3"/>
  <c r="C112" i="3" s="1"/>
  <c r="I40" i="3"/>
  <c r="C112" i="5" l="1"/>
  <c r="F45" i="5"/>
  <c r="G44" i="5"/>
  <c r="H44" i="5" s="1"/>
  <c r="I43" i="5"/>
  <c r="C114" i="5" s="1"/>
  <c r="G43" i="4"/>
  <c r="F44" i="4"/>
  <c r="I42" i="4"/>
  <c r="C113" i="4" s="1"/>
  <c r="C112" i="4"/>
  <c r="H42" i="3"/>
  <c r="I42" i="3" s="1"/>
  <c r="C113" i="3" s="1"/>
  <c r="C111" i="3"/>
  <c r="F44" i="3"/>
  <c r="G43" i="3"/>
  <c r="H43" i="3" s="1"/>
  <c r="F46" i="5" l="1"/>
  <c r="G45" i="5"/>
  <c r="I44" i="5"/>
  <c r="C115" i="5" s="1"/>
  <c r="H43" i="4"/>
  <c r="I43" i="4" s="1"/>
  <c r="C114" i="4" s="1"/>
  <c r="F45" i="4"/>
  <c r="G44" i="4"/>
  <c r="H44" i="4" s="1"/>
  <c r="F45" i="3"/>
  <c r="G44" i="3"/>
  <c r="I43" i="3"/>
  <c r="H45" i="5" l="1"/>
  <c r="I45" i="5" s="1"/>
  <c r="F47" i="5"/>
  <c r="G46" i="5"/>
  <c r="H46" i="5" s="1"/>
  <c r="G45" i="4"/>
  <c r="H45" i="4" s="1"/>
  <c r="F46" i="4"/>
  <c r="I44" i="4"/>
  <c r="C115" i="4" s="1"/>
  <c r="G45" i="3"/>
  <c r="F46" i="3"/>
  <c r="C114" i="3"/>
  <c r="H44" i="3"/>
  <c r="I44" i="3" s="1"/>
  <c r="C116" i="5" l="1"/>
  <c r="F48" i="5"/>
  <c r="G47" i="5"/>
  <c r="I46" i="5"/>
  <c r="C117" i="5" s="1"/>
  <c r="F47" i="4"/>
  <c r="G46" i="4"/>
  <c r="I45" i="4"/>
  <c r="C115" i="3"/>
  <c r="F47" i="3"/>
  <c r="G46" i="3"/>
  <c r="H46" i="3" s="1"/>
  <c r="H45" i="3"/>
  <c r="I45" i="3" s="1"/>
  <c r="F49" i="5" l="1"/>
  <c r="G48" i="5"/>
  <c r="H48" i="5" s="1"/>
  <c r="H47" i="5"/>
  <c r="I47" i="5" s="1"/>
  <c r="C118" i="5" s="1"/>
  <c r="C116" i="4"/>
  <c r="F48" i="4"/>
  <c r="G47" i="4"/>
  <c r="H47" i="4" s="1"/>
  <c r="H46" i="4"/>
  <c r="I46" i="4" s="1"/>
  <c r="C117" i="4" s="1"/>
  <c r="C116" i="3"/>
  <c r="G47" i="3"/>
  <c r="H47" i="3" s="1"/>
  <c r="F48" i="3"/>
  <c r="I46" i="3"/>
  <c r="C117" i="3" s="1"/>
  <c r="I48" i="5" l="1"/>
  <c r="C119" i="5" s="1"/>
  <c r="F50" i="5"/>
  <c r="G49" i="5"/>
  <c r="I47" i="4"/>
  <c r="C118" i="4" s="1"/>
  <c r="F49" i="4"/>
  <c r="G48" i="4"/>
  <c r="H48" i="4" s="1"/>
  <c r="I47" i="3"/>
  <c r="C118" i="3" s="1"/>
  <c r="G48" i="3"/>
  <c r="H48" i="3" s="1"/>
  <c r="F49" i="3"/>
  <c r="H49" i="5" l="1"/>
  <c r="I49" i="5" s="1"/>
  <c r="C120" i="5" s="1"/>
  <c r="J39" i="5"/>
  <c r="G50" i="5"/>
  <c r="H50" i="5" s="1"/>
  <c r="H51" i="5" s="1"/>
  <c r="I48" i="4"/>
  <c r="C119" i="4" s="1"/>
  <c r="F50" i="4"/>
  <c r="G49" i="4"/>
  <c r="H49" i="4" s="1"/>
  <c r="I48" i="3"/>
  <c r="C119" i="3" s="1"/>
  <c r="G49" i="3"/>
  <c r="F50" i="3"/>
  <c r="J40" i="5" l="1"/>
  <c r="K39" i="5"/>
  <c r="L39" i="5" s="1"/>
  <c r="I50" i="5"/>
  <c r="G51" i="5"/>
  <c r="I49" i="4"/>
  <c r="C120" i="4" s="1"/>
  <c r="G50" i="4"/>
  <c r="H50" i="4" s="1"/>
  <c r="H51" i="4" s="1"/>
  <c r="J39" i="4"/>
  <c r="G50" i="3"/>
  <c r="J39" i="3"/>
  <c r="H49" i="3"/>
  <c r="I49" i="3" s="1"/>
  <c r="C120" i="3" s="1"/>
  <c r="M39" i="5" l="1"/>
  <c r="J41" i="5"/>
  <c r="K40" i="5"/>
  <c r="C121" i="5"/>
  <c r="I51" i="5"/>
  <c r="K39" i="4"/>
  <c r="J40" i="4"/>
  <c r="L39" i="4"/>
  <c r="I50" i="4"/>
  <c r="G51" i="4"/>
  <c r="G51" i="3"/>
  <c r="K39" i="3"/>
  <c r="L39" i="3" s="1"/>
  <c r="J40" i="3"/>
  <c r="H50" i="3"/>
  <c r="H51" i="3" s="1"/>
  <c r="C122" i="5" l="1"/>
  <c r="L40" i="5"/>
  <c r="J42" i="5"/>
  <c r="K41" i="5"/>
  <c r="K40" i="4"/>
  <c r="L40" i="4" s="1"/>
  <c r="J41" i="4"/>
  <c r="M39" i="4"/>
  <c r="C121" i="4"/>
  <c r="I51" i="4"/>
  <c r="M39" i="3"/>
  <c r="K40" i="3"/>
  <c r="J41" i="3"/>
  <c r="I50" i="3"/>
  <c r="J43" i="5" l="1"/>
  <c r="K42" i="5"/>
  <c r="L41" i="5"/>
  <c r="M40" i="5"/>
  <c r="K41" i="4"/>
  <c r="J42" i="4"/>
  <c r="C122" i="4"/>
  <c r="M40" i="4"/>
  <c r="C123" i="4" s="1"/>
  <c r="J42" i="3"/>
  <c r="K41" i="3"/>
  <c r="C122" i="3"/>
  <c r="L40" i="3"/>
  <c r="C121" i="3"/>
  <c r="I51" i="3"/>
  <c r="C123" i="5" l="1"/>
  <c r="L42" i="5"/>
  <c r="M42" i="5" s="1"/>
  <c r="C125" i="5" s="1"/>
  <c r="J44" i="5"/>
  <c r="K43" i="5"/>
  <c r="M41" i="5"/>
  <c r="C124" i="5" s="1"/>
  <c r="K42" i="4"/>
  <c r="L42" i="4" s="1"/>
  <c r="J43" i="4"/>
  <c r="L41" i="4"/>
  <c r="L41" i="3"/>
  <c r="M41" i="3" s="1"/>
  <c r="C124" i="3" s="1"/>
  <c r="M40" i="3"/>
  <c r="J43" i="3"/>
  <c r="K42" i="3"/>
  <c r="L42" i="3" s="1"/>
  <c r="J45" i="5" l="1"/>
  <c r="K44" i="5"/>
  <c r="L44" i="5" s="1"/>
  <c r="L43" i="5"/>
  <c r="M43" i="5" s="1"/>
  <c r="K43" i="4"/>
  <c r="L43" i="4" s="1"/>
  <c r="J44" i="4"/>
  <c r="M41" i="4"/>
  <c r="M42" i="4"/>
  <c r="C125" i="4" s="1"/>
  <c r="J44" i="3"/>
  <c r="K43" i="3"/>
  <c r="L43" i="3" s="1"/>
  <c r="C123" i="3"/>
  <c r="M42" i="3"/>
  <c r="C125" i="3" s="1"/>
  <c r="C126" i="5" l="1"/>
  <c r="J46" i="5"/>
  <c r="K45" i="5"/>
  <c r="M44" i="5"/>
  <c r="C127" i="5" s="1"/>
  <c r="J45" i="4"/>
  <c r="K44" i="4"/>
  <c r="M43" i="4"/>
  <c r="C126" i="4" s="1"/>
  <c r="C124" i="4"/>
  <c r="M43" i="3"/>
  <c r="J45" i="3"/>
  <c r="K44" i="3"/>
  <c r="J47" i="5" l="1"/>
  <c r="K46" i="5"/>
  <c r="L45" i="5"/>
  <c r="M45" i="5" s="1"/>
  <c r="C128" i="5" s="1"/>
  <c r="J46" i="4"/>
  <c r="K45" i="4"/>
  <c r="L44" i="4"/>
  <c r="M44" i="4" s="1"/>
  <c r="J46" i="3"/>
  <c r="K45" i="3"/>
  <c r="L45" i="3" s="1"/>
  <c r="L44" i="3"/>
  <c r="M44" i="3" s="1"/>
  <c r="C126" i="3"/>
  <c r="L46" i="5" l="1"/>
  <c r="M46" i="5" s="1"/>
  <c r="C129" i="5" s="1"/>
  <c r="J48" i="5"/>
  <c r="K47" i="5"/>
  <c r="L47" i="5" s="1"/>
  <c r="C127" i="4"/>
  <c r="L45" i="4"/>
  <c r="M45" i="4" s="1"/>
  <c r="K46" i="4"/>
  <c r="L46" i="4" s="1"/>
  <c r="J47" i="4"/>
  <c r="C127" i="3"/>
  <c r="K46" i="3"/>
  <c r="L46" i="3" s="1"/>
  <c r="J47" i="3"/>
  <c r="M45" i="3"/>
  <c r="C128" i="3" s="1"/>
  <c r="J49" i="5" l="1"/>
  <c r="K48" i="5"/>
  <c r="L48" i="5" s="1"/>
  <c r="M47" i="5"/>
  <c r="C130" i="5" s="1"/>
  <c r="C128" i="4"/>
  <c r="J48" i="4"/>
  <c r="K47" i="4"/>
  <c r="L47" i="4" s="1"/>
  <c r="M46" i="4"/>
  <c r="C129" i="4" s="1"/>
  <c r="M46" i="3"/>
  <c r="C129" i="3" s="1"/>
  <c r="K47" i="3"/>
  <c r="L47" i="3" s="1"/>
  <c r="J48" i="3"/>
  <c r="M48" i="5" l="1"/>
  <c r="C131" i="5" s="1"/>
  <c r="J50" i="5"/>
  <c r="K49" i="5"/>
  <c r="L49" i="5" s="1"/>
  <c r="J49" i="4"/>
  <c r="K48" i="4"/>
  <c r="M47" i="4"/>
  <c r="C130" i="4" s="1"/>
  <c r="M47" i="3"/>
  <c r="C130" i="3" s="1"/>
  <c r="K48" i="3"/>
  <c r="L48" i="3" s="1"/>
  <c r="J49" i="3"/>
  <c r="M49" i="5" l="1"/>
  <c r="C132" i="5" s="1"/>
  <c r="N39" i="5"/>
  <c r="K50" i="5"/>
  <c r="K49" i="4"/>
  <c r="L49" i="4" s="1"/>
  <c r="J50" i="4"/>
  <c r="L48" i="4"/>
  <c r="M48" i="4" s="1"/>
  <c r="C131" i="4" s="1"/>
  <c r="K49" i="3"/>
  <c r="L49" i="3" s="1"/>
  <c r="J50" i="3"/>
  <c r="M48" i="3"/>
  <c r="C131" i="3" s="1"/>
  <c r="K51" i="5" l="1"/>
  <c r="L50" i="5"/>
  <c r="L51" i="5" s="1"/>
  <c r="N40" i="5"/>
  <c r="O39" i="5"/>
  <c r="M49" i="4"/>
  <c r="C132" i="4" s="1"/>
  <c r="K50" i="4"/>
  <c r="L50" i="4" s="1"/>
  <c r="L51" i="4" s="1"/>
  <c r="N39" i="4"/>
  <c r="K50" i="3"/>
  <c r="L50" i="3" s="1"/>
  <c r="L51" i="3" s="1"/>
  <c r="N39" i="3"/>
  <c r="M49" i="3"/>
  <c r="C132" i="3" s="1"/>
  <c r="N41" i="5" l="1"/>
  <c r="O40" i="5"/>
  <c r="P40" i="5" s="1"/>
  <c r="P39" i="5"/>
  <c r="M50" i="5"/>
  <c r="M50" i="4"/>
  <c r="K51" i="4"/>
  <c r="O39" i="4"/>
  <c r="N40" i="4"/>
  <c r="O39" i="3"/>
  <c r="N40" i="3"/>
  <c r="M50" i="3"/>
  <c r="K51" i="3"/>
  <c r="Q40" i="5" l="1"/>
  <c r="C135" i="5" s="1"/>
  <c r="Q39" i="5"/>
  <c r="C133" i="5"/>
  <c r="M51" i="5"/>
  <c r="N42" i="5"/>
  <c r="O41" i="5"/>
  <c r="P41" i="5" s="1"/>
  <c r="C133" i="4"/>
  <c r="M51" i="4"/>
  <c r="P39" i="4"/>
  <c r="Q39" i="4" s="1"/>
  <c r="O40" i="4"/>
  <c r="N41" i="4"/>
  <c r="C133" i="3"/>
  <c r="M51" i="3"/>
  <c r="O40" i="3"/>
  <c r="N41" i="3"/>
  <c r="P39" i="3"/>
  <c r="Q39" i="3" s="1"/>
  <c r="N43" i="5" l="1"/>
  <c r="O42" i="5"/>
  <c r="P42" i="5" s="1"/>
  <c r="C134" i="5"/>
  <c r="Q41" i="5"/>
  <c r="C136" i="5" s="1"/>
  <c r="C134" i="4"/>
  <c r="O41" i="4"/>
  <c r="N42" i="4"/>
  <c r="P40" i="4"/>
  <c r="Q40" i="4" s="1"/>
  <c r="C135" i="4" s="1"/>
  <c r="P40" i="3"/>
  <c r="Q40" i="3" s="1"/>
  <c r="C134" i="3"/>
  <c r="N42" i="3"/>
  <c r="O41" i="3"/>
  <c r="N44" i="5" l="1"/>
  <c r="O43" i="5"/>
  <c r="P43" i="5" s="1"/>
  <c r="Q42" i="5"/>
  <c r="C137" i="5" s="1"/>
  <c r="P41" i="4"/>
  <c r="O42" i="4"/>
  <c r="P42" i="4" s="1"/>
  <c r="N43" i="4"/>
  <c r="C135" i="3"/>
  <c r="N43" i="3"/>
  <c r="O42" i="3"/>
  <c r="P42" i="3" s="1"/>
  <c r="P41" i="3"/>
  <c r="N45" i="5" l="1"/>
  <c r="O44" i="5"/>
  <c r="P44" i="5" s="1"/>
  <c r="Q43" i="5"/>
  <c r="C138" i="5" s="1"/>
  <c r="O43" i="4"/>
  <c r="P43" i="4" s="1"/>
  <c r="N44" i="4"/>
  <c r="Q42" i="4"/>
  <c r="C137" i="4" s="1"/>
  <c r="Q41" i="4"/>
  <c r="N44" i="3"/>
  <c r="O43" i="3"/>
  <c r="Q41" i="3"/>
  <c r="Q42" i="3"/>
  <c r="C137" i="3" s="1"/>
  <c r="Q44" i="5" l="1"/>
  <c r="N46" i="5"/>
  <c r="O45" i="5"/>
  <c r="Q43" i="4"/>
  <c r="C138" i="4" s="1"/>
  <c r="N45" i="4"/>
  <c r="O44" i="4"/>
  <c r="C136" i="4"/>
  <c r="N45" i="3"/>
  <c r="O44" i="3"/>
  <c r="C136" i="3"/>
  <c r="P43" i="3"/>
  <c r="P45" i="5" l="1"/>
  <c r="Q45" i="5" s="1"/>
  <c r="N47" i="5"/>
  <c r="O46" i="5"/>
  <c r="C139" i="5"/>
  <c r="P44" i="4"/>
  <c r="Q44" i="4" s="1"/>
  <c r="N46" i="4"/>
  <c r="O45" i="4"/>
  <c r="O45" i="3"/>
  <c r="N46" i="3"/>
  <c r="P44" i="3"/>
  <c r="Q44" i="3" s="1"/>
  <c r="C139" i="3" s="1"/>
  <c r="Q43" i="3"/>
  <c r="C140" i="5" l="1"/>
  <c r="N48" i="5"/>
  <c r="O47" i="5"/>
  <c r="P46" i="5"/>
  <c r="Q46" i="5" s="1"/>
  <c r="C141" i="5" s="1"/>
  <c r="C139" i="4"/>
  <c r="P45" i="4"/>
  <c r="Q45" i="4" s="1"/>
  <c r="N47" i="4"/>
  <c r="O46" i="4"/>
  <c r="P46" i="4" s="1"/>
  <c r="P45" i="3"/>
  <c r="Q45" i="3" s="1"/>
  <c r="C138" i="3"/>
  <c r="O46" i="3"/>
  <c r="N47" i="3"/>
  <c r="N49" i="5" l="1"/>
  <c r="O48" i="5"/>
  <c r="P47" i="5"/>
  <c r="Q47" i="5" s="1"/>
  <c r="C142" i="5" s="1"/>
  <c r="C140" i="4"/>
  <c r="Q46" i="4"/>
  <c r="C141" i="4" s="1"/>
  <c r="N48" i="4"/>
  <c r="O47" i="4"/>
  <c r="P47" i="4" s="1"/>
  <c r="C140" i="3"/>
  <c r="O47" i="3"/>
  <c r="N48" i="3"/>
  <c r="P46" i="3"/>
  <c r="Q46" i="3" s="1"/>
  <c r="C141" i="3" s="1"/>
  <c r="P48" i="5" l="1"/>
  <c r="Q48" i="5" s="1"/>
  <c r="C143" i="5" s="1"/>
  <c r="N50" i="5"/>
  <c r="O49" i="5"/>
  <c r="N49" i="4"/>
  <c r="O48" i="4"/>
  <c r="Q47" i="4"/>
  <c r="C142" i="4" s="1"/>
  <c r="P47" i="3"/>
  <c r="Q47" i="3" s="1"/>
  <c r="C142" i="3" s="1"/>
  <c r="O48" i="3"/>
  <c r="P48" i="3" s="1"/>
  <c r="N49" i="3"/>
  <c r="R39" i="5" l="1"/>
  <c r="O50" i="5"/>
  <c r="P50" i="5" s="1"/>
  <c r="P51" i="5" s="1"/>
  <c r="P49" i="5"/>
  <c r="Q49" i="5" s="1"/>
  <c r="C144" i="5" s="1"/>
  <c r="O49" i="4"/>
  <c r="N50" i="4"/>
  <c r="P48" i="4"/>
  <c r="Q48" i="4" s="1"/>
  <c r="C143" i="4" s="1"/>
  <c r="Q48" i="3"/>
  <c r="C143" i="3" s="1"/>
  <c r="O49" i="3"/>
  <c r="N50" i="3"/>
  <c r="Q50" i="5" l="1"/>
  <c r="O51" i="5"/>
  <c r="R40" i="5"/>
  <c r="S39" i="5"/>
  <c r="O50" i="4"/>
  <c r="P50" i="4" s="1"/>
  <c r="R39" i="4"/>
  <c r="P49" i="4"/>
  <c r="Q49" i="4" s="1"/>
  <c r="C144" i="4" s="1"/>
  <c r="O50" i="3"/>
  <c r="R39" i="3"/>
  <c r="P49" i="3"/>
  <c r="Q49" i="3" s="1"/>
  <c r="C144" i="3" s="1"/>
  <c r="R41" i="5" l="1"/>
  <c r="S40" i="5"/>
  <c r="C145" i="5"/>
  <c r="Q51" i="5"/>
  <c r="T39" i="5"/>
  <c r="U39" i="5" s="1"/>
  <c r="P51" i="4"/>
  <c r="S39" i="4"/>
  <c r="T39" i="4" s="1"/>
  <c r="R40" i="4"/>
  <c r="Q50" i="4"/>
  <c r="O51" i="4"/>
  <c r="S39" i="3"/>
  <c r="R40" i="3"/>
  <c r="O51" i="3"/>
  <c r="P50" i="3"/>
  <c r="P51" i="3" s="1"/>
  <c r="C146" i="5" l="1"/>
  <c r="T40" i="5"/>
  <c r="U40" i="5" s="1"/>
  <c r="C147" i="5" s="1"/>
  <c r="R42" i="5"/>
  <c r="S41" i="5"/>
  <c r="T41" i="5" s="1"/>
  <c r="S40" i="4"/>
  <c r="T40" i="4" s="1"/>
  <c r="R41" i="4"/>
  <c r="U39" i="4"/>
  <c r="C145" i="4"/>
  <c r="Q51" i="4"/>
  <c r="Q50" i="3"/>
  <c r="S40" i="3"/>
  <c r="R41" i="3"/>
  <c r="T39" i="3"/>
  <c r="U39" i="3" s="1"/>
  <c r="R43" i="5" l="1"/>
  <c r="S42" i="5"/>
  <c r="T42" i="5" s="1"/>
  <c r="U41" i="5"/>
  <c r="C148" i="5" s="1"/>
  <c r="C146" i="4"/>
  <c r="S41" i="4"/>
  <c r="R42" i="4"/>
  <c r="U40" i="4"/>
  <c r="C147" i="4" s="1"/>
  <c r="C146" i="3"/>
  <c r="R42" i="3"/>
  <c r="S41" i="3"/>
  <c r="T41" i="3" s="1"/>
  <c r="T40" i="3"/>
  <c r="C145" i="3"/>
  <c r="Q51" i="3"/>
  <c r="R44" i="5" l="1"/>
  <c r="S43" i="5"/>
  <c r="U42" i="5"/>
  <c r="C149" i="5" s="1"/>
  <c r="T41" i="4"/>
  <c r="S42" i="4"/>
  <c r="T42" i="4" s="1"/>
  <c r="R43" i="4"/>
  <c r="R43" i="3"/>
  <c r="S42" i="3"/>
  <c r="U40" i="3"/>
  <c r="U41" i="3"/>
  <c r="C148" i="3" s="1"/>
  <c r="R45" i="5" l="1"/>
  <c r="S44" i="5"/>
  <c r="T43" i="5"/>
  <c r="U43" i="5" s="1"/>
  <c r="R44" i="4"/>
  <c r="S43" i="4"/>
  <c r="T43" i="4" s="1"/>
  <c r="U41" i="4"/>
  <c r="U42" i="4"/>
  <c r="C149" i="4" s="1"/>
  <c r="R44" i="3"/>
  <c r="S43" i="3"/>
  <c r="T43" i="3" s="1"/>
  <c r="C147" i="3"/>
  <c r="T42" i="3"/>
  <c r="C150" i="5" l="1"/>
  <c r="T44" i="5"/>
  <c r="U44" i="5" s="1"/>
  <c r="C151" i="5" s="1"/>
  <c r="R46" i="5"/>
  <c r="S45" i="5"/>
  <c r="T45" i="5" s="1"/>
  <c r="U43" i="4"/>
  <c r="C150" i="4" s="1"/>
  <c r="R45" i="4"/>
  <c r="S44" i="4"/>
  <c r="C148" i="4"/>
  <c r="R45" i="3"/>
  <c r="S44" i="3"/>
  <c r="T44" i="3" s="1"/>
  <c r="U43" i="3"/>
  <c r="C150" i="3" s="1"/>
  <c r="U42" i="3"/>
  <c r="U45" i="5" l="1"/>
  <c r="C152" i="5" s="1"/>
  <c r="R47" i="5"/>
  <c r="S46" i="5"/>
  <c r="T46" i="5" s="1"/>
  <c r="R46" i="4"/>
  <c r="S45" i="4"/>
  <c r="T44" i="4"/>
  <c r="U44" i="4" s="1"/>
  <c r="R46" i="3"/>
  <c r="S45" i="3"/>
  <c r="C149" i="3"/>
  <c r="U44" i="3"/>
  <c r="C151" i="3" s="1"/>
  <c r="U46" i="5" l="1"/>
  <c r="C153" i="5" s="1"/>
  <c r="R48" i="5"/>
  <c r="S47" i="5"/>
  <c r="T47" i="5" s="1"/>
  <c r="R47" i="4"/>
  <c r="S46" i="4"/>
  <c r="T46" i="4" s="1"/>
  <c r="C151" i="4"/>
  <c r="T45" i="4"/>
  <c r="U45" i="4" s="1"/>
  <c r="S46" i="3"/>
  <c r="R47" i="3"/>
  <c r="T45" i="3"/>
  <c r="U45" i="3" s="1"/>
  <c r="U47" i="5" l="1"/>
  <c r="C154" i="5" s="1"/>
  <c r="R49" i="5"/>
  <c r="S48" i="5"/>
  <c r="C152" i="4"/>
  <c r="R48" i="4"/>
  <c r="S47" i="4"/>
  <c r="U46" i="4"/>
  <c r="C153" i="4" s="1"/>
  <c r="C152" i="3"/>
  <c r="S47" i="3"/>
  <c r="R48" i="3"/>
  <c r="T46" i="3"/>
  <c r="U46" i="3" s="1"/>
  <c r="C153" i="3" s="1"/>
  <c r="T48" i="5" l="1"/>
  <c r="U48" i="5" s="1"/>
  <c r="C155" i="5" s="1"/>
  <c r="R50" i="5"/>
  <c r="S49" i="5"/>
  <c r="T49" i="5" s="1"/>
  <c r="R49" i="4"/>
  <c r="S48" i="4"/>
  <c r="T48" i="4" s="1"/>
  <c r="T47" i="4"/>
  <c r="U47" i="4" s="1"/>
  <c r="C154" i="4" s="1"/>
  <c r="T47" i="3"/>
  <c r="U47" i="3" s="1"/>
  <c r="C154" i="3" s="1"/>
  <c r="S48" i="3"/>
  <c r="R49" i="3"/>
  <c r="V39" i="5" l="1"/>
  <c r="S50" i="5"/>
  <c r="T50" i="5" s="1"/>
  <c r="T51" i="5" s="1"/>
  <c r="U49" i="5"/>
  <c r="C156" i="5" s="1"/>
  <c r="U48" i="4"/>
  <c r="C155" i="4" s="1"/>
  <c r="S49" i="4"/>
  <c r="T49" i="4" s="1"/>
  <c r="R50" i="4"/>
  <c r="T48" i="3"/>
  <c r="U48" i="3" s="1"/>
  <c r="C155" i="3" s="1"/>
  <c r="S49" i="3"/>
  <c r="R50" i="3"/>
  <c r="U50" i="5" l="1"/>
  <c r="S51" i="5"/>
  <c r="V40" i="5"/>
  <c r="W39" i="5"/>
  <c r="S50" i="4"/>
  <c r="T50" i="4" s="1"/>
  <c r="T51" i="4" s="1"/>
  <c r="V39" i="4"/>
  <c r="U49" i="4"/>
  <c r="C156" i="4" s="1"/>
  <c r="T49" i="3"/>
  <c r="U49" i="3" s="1"/>
  <c r="C156" i="3" s="1"/>
  <c r="S50" i="3"/>
  <c r="V39" i="3"/>
  <c r="V41" i="5" l="1"/>
  <c r="W40" i="5"/>
  <c r="C157" i="5"/>
  <c r="U51" i="5"/>
  <c r="X39" i="5"/>
  <c r="Y39" i="5" s="1"/>
  <c r="W39" i="4"/>
  <c r="V40" i="4"/>
  <c r="X39" i="4"/>
  <c r="U50" i="4"/>
  <c r="S51" i="4"/>
  <c r="S51" i="3"/>
  <c r="T50" i="3"/>
  <c r="T51" i="3" s="1"/>
  <c r="W39" i="3"/>
  <c r="X39" i="3" s="1"/>
  <c r="V40" i="3"/>
  <c r="C158" i="5" l="1"/>
  <c r="X40" i="5"/>
  <c r="Y40" i="5" s="1"/>
  <c r="C159" i="5" s="1"/>
  <c r="V42" i="5"/>
  <c r="W41" i="5"/>
  <c r="W40" i="4"/>
  <c r="V41" i="4"/>
  <c r="C157" i="4"/>
  <c r="U51" i="4"/>
  <c r="Y39" i="4"/>
  <c r="V41" i="3"/>
  <c r="W40" i="3"/>
  <c r="X40" i="3" s="1"/>
  <c r="Y39" i="3"/>
  <c r="U50" i="3"/>
  <c r="V43" i="5" l="1"/>
  <c r="W42" i="5"/>
  <c r="X41" i="5"/>
  <c r="W41" i="4"/>
  <c r="X41" i="4" s="1"/>
  <c r="V42" i="4"/>
  <c r="C158" i="4"/>
  <c r="X40" i="4"/>
  <c r="C158" i="3"/>
  <c r="V42" i="3"/>
  <c r="W41" i="3"/>
  <c r="X41" i="3" s="1"/>
  <c r="C157" i="3"/>
  <c r="U51" i="3"/>
  <c r="Y40" i="3"/>
  <c r="C159" i="3" s="1"/>
  <c r="X42" i="5" l="1"/>
  <c r="Y42" i="5" s="1"/>
  <c r="C161" i="5" s="1"/>
  <c r="V44" i="5"/>
  <c r="W43" i="5"/>
  <c r="Y41" i="5"/>
  <c r="W42" i="4"/>
  <c r="X42" i="4" s="1"/>
  <c r="V43" i="4"/>
  <c r="Y41" i="4"/>
  <c r="C160" i="4" s="1"/>
  <c r="Y40" i="4"/>
  <c r="Y41" i="3"/>
  <c r="V43" i="3"/>
  <c r="W42" i="3"/>
  <c r="X43" i="5" l="1"/>
  <c r="C160" i="5"/>
  <c r="V45" i="5"/>
  <c r="W44" i="5"/>
  <c r="X44" i="5" s="1"/>
  <c r="V44" i="4"/>
  <c r="W43" i="4"/>
  <c r="C159" i="4"/>
  <c r="Y42" i="4"/>
  <c r="C161" i="4" s="1"/>
  <c r="V44" i="3"/>
  <c r="W43" i="3"/>
  <c r="C160" i="3"/>
  <c r="X42" i="3"/>
  <c r="Y42" i="3" s="1"/>
  <c r="Y44" i="5" l="1"/>
  <c r="C163" i="5" s="1"/>
  <c r="V46" i="5"/>
  <c r="W45" i="5"/>
  <c r="X45" i="5" s="1"/>
  <c r="Y43" i="5"/>
  <c r="V45" i="4"/>
  <c r="W44" i="4"/>
  <c r="X43" i="4"/>
  <c r="C161" i="3"/>
  <c r="V45" i="3"/>
  <c r="W44" i="3"/>
  <c r="X44" i="3" s="1"/>
  <c r="X43" i="3"/>
  <c r="Y43" i="3" s="1"/>
  <c r="V47" i="5" l="1"/>
  <c r="W46" i="5"/>
  <c r="C162" i="5"/>
  <c r="Y45" i="5"/>
  <c r="C164" i="5" s="1"/>
  <c r="V46" i="4"/>
  <c r="W45" i="4"/>
  <c r="X44" i="4"/>
  <c r="Y44" i="4" s="1"/>
  <c r="C163" i="4" s="1"/>
  <c r="Y43" i="4"/>
  <c r="C162" i="3"/>
  <c r="Y44" i="3"/>
  <c r="C163" i="3" s="1"/>
  <c r="V46" i="3"/>
  <c r="W45" i="3"/>
  <c r="X45" i="3" s="1"/>
  <c r="X46" i="5" l="1"/>
  <c r="Y46" i="5" s="1"/>
  <c r="C165" i="5" s="1"/>
  <c r="V48" i="5"/>
  <c r="W47" i="5"/>
  <c r="X47" i="5" s="1"/>
  <c r="C162" i="4"/>
  <c r="X45" i="4"/>
  <c r="Y45" i="4" s="1"/>
  <c r="C164" i="4" s="1"/>
  <c r="V47" i="4"/>
  <c r="W46" i="4"/>
  <c r="Y45" i="3"/>
  <c r="C164" i="3" s="1"/>
  <c r="W46" i="3"/>
  <c r="V47" i="3"/>
  <c r="V49" i="5" l="1"/>
  <c r="W48" i="5"/>
  <c r="X48" i="5" s="1"/>
  <c r="Y47" i="5"/>
  <c r="C166" i="5" s="1"/>
  <c r="V48" i="4"/>
  <c r="W47" i="4"/>
  <c r="X47" i="4" s="1"/>
  <c r="X46" i="4"/>
  <c r="Y46" i="4" s="1"/>
  <c r="X46" i="3"/>
  <c r="Y46" i="3" s="1"/>
  <c r="C165" i="3" s="1"/>
  <c r="W47" i="3"/>
  <c r="V48" i="3"/>
  <c r="Y48" i="5" l="1"/>
  <c r="C167" i="5" s="1"/>
  <c r="V50" i="5"/>
  <c r="W49" i="5"/>
  <c r="C165" i="4"/>
  <c r="W48" i="4"/>
  <c r="X48" i="4" s="1"/>
  <c r="V49" i="4"/>
  <c r="Y47" i="4"/>
  <c r="C166" i="4" s="1"/>
  <c r="X47" i="3"/>
  <c r="Y47" i="3" s="1"/>
  <c r="C166" i="3" s="1"/>
  <c r="W48" i="3"/>
  <c r="V49" i="3"/>
  <c r="X49" i="5" l="1"/>
  <c r="Y49" i="5" s="1"/>
  <c r="C168" i="5" s="1"/>
  <c r="Z39" i="5"/>
  <c r="W50" i="5"/>
  <c r="X50" i="5" s="1"/>
  <c r="X51" i="5" s="1"/>
  <c r="Y48" i="4"/>
  <c r="C167" i="4" s="1"/>
  <c r="W49" i="4"/>
  <c r="X49" i="4" s="1"/>
  <c r="V50" i="4"/>
  <c r="X48" i="3"/>
  <c r="Y48" i="3" s="1"/>
  <c r="C167" i="3" s="1"/>
  <c r="W49" i="3"/>
  <c r="V50" i="3"/>
  <c r="Z40" i="5" l="1"/>
  <c r="AA39" i="5"/>
  <c r="AB39" i="5" s="1"/>
  <c r="Y50" i="5"/>
  <c r="W51" i="5"/>
  <c r="W50" i="4"/>
  <c r="X50" i="4" s="1"/>
  <c r="X51" i="4" s="1"/>
  <c r="Z39" i="4"/>
  <c r="Y49" i="4"/>
  <c r="C168" i="4" s="1"/>
  <c r="X49" i="3"/>
  <c r="Y49" i="3" s="1"/>
  <c r="C168" i="3" s="1"/>
  <c r="W50" i="3"/>
  <c r="Z39" i="3"/>
  <c r="AC39" i="5" l="1"/>
  <c r="Z41" i="5"/>
  <c r="AA40" i="5"/>
  <c r="AB40" i="5" s="1"/>
  <c r="C169" i="5"/>
  <c r="Y51" i="5"/>
  <c r="AA39" i="4"/>
  <c r="Z40" i="4"/>
  <c r="AB39" i="4"/>
  <c r="Y50" i="4"/>
  <c r="W51" i="4"/>
  <c r="W51" i="3"/>
  <c r="X50" i="3"/>
  <c r="X51" i="3" s="1"/>
  <c r="AA39" i="3"/>
  <c r="AB39" i="3" s="1"/>
  <c r="Z40" i="3"/>
  <c r="C170" i="5" l="1"/>
  <c r="AC40" i="5"/>
  <c r="C171" i="5" s="1"/>
  <c r="Z42" i="5"/>
  <c r="AA41" i="5"/>
  <c r="AA40" i="4"/>
  <c r="AB40" i="4" s="1"/>
  <c r="Z41" i="4"/>
  <c r="AC39" i="4"/>
  <c r="C169" i="4"/>
  <c r="Y51" i="4"/>
  <c r="Z41" i="3"/>
  <c r="AA40" i="3"/>
  <c r="AB40" i="3" s="1"/>
  <c r="AC39" i="3"/>
  <c r="Y50" i="3"/>
  <c r="Z43" i="5" l="1"/>
  <c r="AA42" i="5"/>
  <c r="AB41" i="5"/>
  <c r="AC40" i="4"/>
  <c r="C171" i="4" s="1"/>
  <c r="AA41" i="4"/>
  <c r="Z42" i="4"/>
  <c r="C170" i="4"/>
  <c r="C170" i="3"/>
  <c r="Z42" i="3"/>
  <c r="AA41" i="3"/>
  <c r="C169" i="3"/>
  <c r="Y51" i="3"/>
  <c r="AC40" i="3"/>
  <c r="C171" i="3" s="1"/>
  <c r="AB42" i="5" l="1"/>
  <c r="AC42" i="5" s="1"/>
  <c r="C173" i="5" s="1"/>
  <c r="Z44" i="5"/>
  <c r="AA43" i="5"/>
  <c r="AB43" i="5" s="1"/>
  <c r="AC41" i="5"/>
  <c r="AA42" i="4"/>
  <c r="AB42" i="4" s="1"/>
  <c r="Z43" i="4"/>
  <c r="AB41" i="4"/>
  <c r="AC41" i="4" s="1"/>
  <c r="Z43" i="3"/>
  <c r="AA42" i="3"/>
  <c r="AB42" i="3" s="1"/>
  <c r="AB41" i="3"/>
  <c r="C172" i="5" l="1"/>
  <c r="AC43" i="5"/>
  <c r="C174" i="5" s="1"/>
  <c r="Z45" i="5"/>
  <c r="AA44" i="5"/>
  <c r="C172" i="4"/>
  <c r="AC42" i="4"/>
  <c r="C173" i="4" s="1"/>
  <c r="Z44" i="4"/>
  <c r="AA43" i="4"/>
  <c r="Z44" i="3"/>
  <c r="AA43" i="3"/>
  <c r="AC41" i="3"/>
  <c r="AC42" i="3"/>
  <c r="C173" i="3" s="1"/>
  <c r="AB44" i="5" l="1"/>
  <c r="AC44" i="5" s="1"/>
  <c r="Z46" i="5"/>
  <c r="AA45" i="5"/>
  <c r="AB45" i="5" s="1"/>
  <c r="Z45" i="4"/>
  <c r="AA44" i="4"/>
  <c r="AB43" i="4"/>
  <c r="AC43" i="4" s="1"/>
  <c r="Z45" i="3"/>
  <c r="AA44" i="3"/>
  <c r="AB44" i="3" s="1"/>
  <c r="C172" i="3"/>
  <c r="AB43" i="3"/>
  <c r="AC43" i="3" s="1"/>
  <c r="C175" i="5" l="1"/>
  <c r="Z47" i="5"/>
  <c r="AA46" i="5"/>
  <c r="AB46" i="5" s="1"/>
  <c r="AC45" i="5"/>
  <c r="C176" i="5" s="1"/>
  <c r="C174" i="4"/>
  <c r="Z46" i="4"/>
  <c r="AA45" i="4"/>
  <c r="AB45" i="4" s="1"/>
  <c r="AB44" i="4"/>
  <c r="AC44" i="4" s="1"/>
  <c r="C174" i="3"/>
  <c r="Z46" i="3"/>
  <c r="AA45" i="3"/>
  <c r="AB45" i="3" s="1"/>
  <c r="AC44" i="3"/>
  <c r="C175" i="3" s="1"/>
  <c r="Z48" i="5" l="1"/>
  <c r="AA47" i="5"/>
  <c r="AC46" i="5"/>
  <c r="C177" i="5" s="1"/>
  <c r="C175" i="4"/>
  <c r="Z47" i="4"/>
  <c r="AA46" i="4"/>
  <c r="AC45" i="4"/>
  <c r="C176" i="4" s="1"/>
  <c r="AA46" i="3"/>
  <c r="Z47" i="3"/>
  <c r="AC45" i="3"/>
  <c r="C176" i="3" s="1"/>
  <c r="AB47" i="5" l="1"/>
  <c r="AC47" i="5" s="1"/>
  <c r="C178" i="5" s="1"/>
  <c r="Z49" i="5"/>
  <c r="AA48" i="5"/>
  <c r="Z48" i="4"/>
  <c r="AA47" i="4"/>
  <c r="AB46" i="4"/>
  <c r="AC46" i="4" s="1"/>
  <c r="C177" i="4" s="1"/>
  <c r="AA47" i="3"/>
  <c r="Z48" i="3"/>
  <c r="AB46" i="3"/>
  <c r="AC46" i="3" s="1"/>
  <c r="C177" i="3" s="1"/>
  <c r="Z50" i="5" l="1"/>
  <c r="AA49" i="5"/>
  <c r="AB49" i="5" s="1"/>
  <c r="AB48" i="5"/>
  <c r="AC48" i="5" s="1"/>
  <c r="C179" i="5" s="1"/>
  <c r="Z49" i="4"/>
  <c r="AA48" i="4"/>
  <c r="AB47" i="4"/>
  <c r="AC47" i="4" s="1"/>
  <c r="C178" i="4" s="1"/>
  <c r="AA48" i="3"/>
  <c r="Z49" i="3"/>
  <c r="AB47" i="3"/>
  <c r="AC47" i="3" s="1"/>
  <c r="C178" i="3" s="1"/>
  <c r="AC49" i="5" l="1"/>
  <c r="C180" i="5" s="1"/>
  <c r="B54" i="5"/>
  <c r="AA50" i="5"/>
  <c r="AB48" i="4"/>
  <c r="AC48" i="4" s="1"/>
  <c r="C179" i="4" s="1"/>
  <c r="AA49" i="4"/>
  <c r="AB49" i="4" s="1"/>
  <c r="Z50" i="4"/>
  <c r="AA49" i="3"/>
  <c r="Z50" i="3"/>
  <c r="AB48" i="3"/>
  <c r="AC48" i="3" s="1"/>
  <c r="C179" i="3" s="1"/>
  <c r="AA51" i="5" l="1"/>
  <c r="AB50" i="5"/>
  <c r="AB51" i="5" s="1"/>
  <c r="B55" i="5"/>
  <c r="C54" i="5"/>
  <c r="D54" i="5" s="1"/>
  <c r="AC49" i="4"/>
  <c r="C180" i="4" s="1"/>
  <c r="B54" i="4"/>
  <c r="AA50" i="4"/>
  <c r="AB50" i="4" s="1"/>
  <c r="AB51" i="4" s="1"/>
  <c r="B54" i="3"/>
  <c r="AA50" i="3"/>
  <c r="AB49" i="3"/>
  <c r="AC49" i="3" s="1"/>
  <c r="C180" i="3" s="1"/>
  <c r="B56" i="5" l="1"/>
  <c r="C55" i="5"/>
  <c r="E54" i="5"/>
  <c r="AC50" i="5"/>
  <c r="AC50" i="4"/>
  <c r="AA51" i="4"/>
  <c r="D54" i="4"/>
  <c r="B55" i="4"/>
  <c r="C54" i="4"/>
  <c r="AA51" i="3"/>
  <c r="C54" i="3"/>
  <c r="B55" i="3"/>
  <c r="AB50" i="3"/>
  <c r="AB51" i="3" s="1"/>
  <c r="C182" i="5" l="1"/>
  <c r="B57" i="5"/>
  <c r="C56" i="5"/>
  <c r="C181" i="5"/>
  <c r="AC51" i="5"/>
  <c r="D55" i="5"/>
  <c r="E55" i="5" s="1"/>
  <c r="E54" i="4"/>
  <c r="C181" i="4"/>
  <c r="AC51" i="4"/>
  <c r="B56" i="4"/>
  <c r="C55" i="4"/>
  <c r="D55" i="4" s="1"/>
  <c r="C55" i="3"/>
  <c r="D55" i="3" s="1"/>
  <c r="B56" i="3"/>
  <c r="D54" i="3"/>
  <c r="AC50" i="3"/>
  <c r="C183" i="5" l="1"/>
  <c r="D56" i="5"/>
  <c r="B58" i="5"/>
  <c r="C57" i="5"/>
  <c r="C182" i="4"/>
  <c r="B57" i="4"/>
  <c r="C56" i="4"/>
  <c r="D56" i="4" s="1"/>
  <c r="E55" i="4"/>
  <c r="C183" i="4" s="1"/>
  <c r="C56" i="3"/>
  <c r="D56" i="3" s="1"/>
  <c r="B57" i="3"/>
  <c r="C181" i="3"/>
  <c r="AC51" i="3"/>
  <c r="E54" i="3"/>
  <c r="E55" i="3"/>
  <c r="C183" i="3" s="1"/>
  <c r="C58" i="5" l="1"/>
  <c r="B59" i="5"/>
  <c r="E56" i="5"/>
  <c r="D57" i="5"/>
  <c r="E57" i="5" s="1"/>
  <c r="C185" i="5" s="1"/>
  <c r="E56" i="4"/>
  <c r="B58" i="4"/>
  <c r="C57" i="4"/>
  <c r="C182" i="3"/>
  <c r="C57" i="3"/>
  <c r="B58" i="3"/>
  <c r="E56" i="3"/>
  <c r="C184" i="3" s="1"/>
  <c r="D58" i="5" l="1"/>
  <c r="E58" i="5" s="1"/>
  <c r="C184" i="5"/>
  <c r="B60" i="5"/>
  <c r="C59" i="5"/>
  <c r="D59" i="5" s="1"/>
  <c r="B59" i="4"/>
  <c r="C58" i="4"/>
  <c r="C184" i="4"/>
  <c r="D57" i="4"/>
  <c r="E57" i="4" s="1"/>
  <c r="D57" i="3"/>
  <c r="C58" i="3"/>
  <c r="D58" i="3" s="1"/>
  <c r="B59" i="3"/>
  <c r="C186" i="5" l="1"/>
  <c r="E59" i="5"/>
  <c r="C187" i="5" s="1"/>
  <c r="C60" i="5"/>
  <c r="D60" i="5" s="1"/>
  <c r="B61" i="5"/>
  <c r="C185" i="4"/>
  <c r="D58" i="4"/>
  <c r="E58" i="4" s="1"/>
  <c r="B60" i="4"/>
  <c r="C59" i="4"/>
  <c r="D59" i="4" s="1"/>
  <c r="C59" i="3"/>
  <c r="B60" i="3"/>
  <c r="E58" i="3"/>
  <c r="C186" i="3" s="1"/>
  <c r="E57" i="3"/>
  <c r="B62" i="5" l="1"/>
  <c r="C61" i="5"/>
  <c r="D61" i="5" s="1"/>
  <c r="E60" i="5"/>
  <c r="C188" i="5" s="1"/>
  <c r="C186" i="4"/>
  <c r="E59" i="4"/>
  <c r="C187" i="4" s="1"/>
  <c r="B61" i="4"/>
  <c r="C60" i="4"/>
  <c r="D60" i="4" s="1"/>
  <c r="C185" i="3"/>
  <c r="C60" i="3"/>
  <c r="B61" i="3"/>
  <c r="D59" i="3"/>
  <c r="E59" i="3" s="1"/>
  <c r="E61" i="5" l="1"/>
  <c r="C189" i="5" s="1"/>
  <c r="B63" i="5"/>
  <c r="C62" i="5"/>
  <c r="B62" i="4"/>
  <c r="C61" i="4"/>
  <c r="E60" i="4"/>
  <c r="C188" i="4" s="1"/>
  <c r="C187" i="3"/>
  <c r="C61" i="3"/>
  <c r="B62" i="3"/>
  <c r="D60" i="3"/>
  <c r="E60" i="3" s="1"/>
  <c r="B64" i="5" l="1"/>
  <c r="C63" i="5"/>
  <c r="D63" i="5" s="1"/>
  <c r="D62" i="5"/>
  <c r="E62" i="5" s="1"/>
  <c r="C190" i="5" s="1"/>
  <c r="D61" i="4"/>
  <c r="E61" i="4" s="1"/>
  <c r="C189" i="4" s="1"/>
  <c r="B63" i="4"/>
  <c r="C62" i="4"/>
  <c r="D62" i="4" s="1"/>
  <c r="C188" i="3"/>
  <c r="C62" i="3"/>
  <c r="B63" i="3"/>
  <c r="D61" i="3"/>
  <c r="E61" i="3" s="1"/>
  <c r="C189" i="3" s="1"/>
  <c r="E63" i="5" l="1"/>
  <c r="C191" i="5" s="1"/>
  <c r="B65" i="5"/>
  <c r="C64" i="5"/>
  <c r="B64" i="4"/>
  <c r="C63" i="4"/>
  <c r="D63" i="4" s="1"/>
  <c r="E62" i="4"/>
  <c r="C190" i="4" s="1"/>
  <c r="B64" i="3"/>
  <c r="C63" i="3"/>
  <c r="D62" i="3"/>
  <c r="E62" i="3" s="1"/>
  <c r="C190" i="3" s="1"/>
  <c r="C65" i="5" l="1"/>
  <c r="D65" i="5" s="1"/>
  <c r="F54" i="5"/>
  <c r="D64" i="5"/>
  <c r="E64" i="5" s="1"/>
  <c r="C192" i="5" s="1"/>
  <c r="E63" i="4"/>
  <c r="C191" i="4" s="1"/>
  <c r="B65" i="4"/>
  <c r="C64" i="4"/>
  <c r="D64" i="4" s="1"/>
  <c r="C64" i="3"/>
  <c r="B65" i="3"/>
  <c r="D63" i="3"/>
  <c r="E63" i="3" s="1"/>
  <c r="C191" i="3" s="1"/>
  <c r="D66" i="5" l="1"/>
  <c r="F55" i="5"/>
  <c r="G54" i="5"/>
  <c r="H54" i="5" s="1"/>
  <c r="E65" i="5"/>
  <c r="C66" i="5"/>
  <c r="E64" i="4"/>
  <c r="C192" i="4" s="1"/>
  <c r="F54" i="4"/>
  <c r="C65" i="4"/>
  <c r="C65" i="3"/>
  <c r="F54" i="3"/>
  <c r="D64" i="3"/>
  <c r="E64" i="3" s="1"/>
  <c r="C192" i="3" s="1"/>
  <c r="I54" i="5" l="1"/>
  <c r="C193" i="5"/>
  <c r="E66" i="5"/>
  <c r="F56" i="5"/>
  <c r="G55" i="5"/>
  <c r="C66" i="4"/>
  <c r="F55" i="4"/>
  <c r="G54" i="4"/>
  <c r="H54" i="4" s="1"/>
  <c r="D65" i="4"/>
  <c r="D66" i="4" s="1"/>
  <c r="G54" i="3"/>
  <c r="H54" i="3" s="1"/>
  <c r="F55" i="3"/>
  <c r="C66" i="3"/>
  <c r="D65" i="3"/>
  <c r="D66" i="3" s="1"/>
  <c r="C194" i="5" l="1"/>
  <c r="F57" i="5"/>
  <c r="G56" i="5"/>
  <c r="H55" i="5"/>
  <c r="F56" i="4"/>
  <c r="G55" i="4"/>
  <c r="I54" i="4"/>
  <c r="E65" i="4"/>
  <c r="E65" i="3"/>
  <c r="G55" i="3"/>
  <c r="F56" i="3"/>
  <c r="I54" i="3"/>
  <c r="F58" i="5" l="1"/>
  <c r="G57" i="5"/>
  <c r="H56" i="5"/>
  <c r="I56" i="5" s="1"/>
  <c r="C196" i="5" s="1"/>
  <c r="I55" i="5"/>
  <c r="H55" i="4"/>
  <c r="C194" i="4"/>
  <c r="C193" i="4"/>
  <c r="E66" i="4"/>
  <c r="F57" i="4"/>
  <c r="G56" i="4"/>
  <c r="H55" i="3"/>
  <c r="C194" i="3"/>
  <c r="G56" i="3"/>
  <c r="H56" i="3" s="1"/>
  <c r="F57" i="3"/>
  <c r="C193" i="3"/>
  <c r="E66" i="3"/>
  <c r="C195" i="5" l="1"/>
  <c r="F59" i="5"/>
  <c r="G58" i="5"/>
  <c r="H58" i="5" s="1"/>
  <c r="H57" i="5"/>
  <c r="I57" i="5" s="1"/>
  <c r="F58" i="4"/>
  <c r="G57" i="4"/>
  <c r="H57" i="4" s="1"/>
  <c r="H56" i="4"/>
  <c r="I56" i="4" s="1"/>
  <c r="C196" i="4" s="1"/>
  <c r="I55" i="4"/>
  <c r="G57" i="3"/>
  <c r="H57" i="3" s="1"/>
  <c r="F58" i="3"/>
  <c r="I56" i="3"/>
  <c r="C196" i="3" s="1"/>
  <c r="I55" i="3"/>
  <c r="C197" i="5" l="1"/>
  <c r="G59" i="5"/>
  <c r="F60" i="5"/>
  <c r="I58" i="5"/>
  <c r="C198" i="5" s="1"/>
  <c r="I57" i="4"/>
  <c r="C197" i="4" s="1"/>
  <c r="C195" i="4"/>
  <c r="F59" i="4"/>
  <c r="G58" i="4"/>
  <c r="H58" i="4" s="1"/>
  <c r="C195" i="3"/>
  <c r="G58" i="3"/>
  <c r="F59" i="3"/>
  <c r="I57" i="3"/>
  <c r="C197" i="3" s="1"/>
  <c r="H59" i="5" l="1"/>
  <c r="I59" i="5" s="1"/>
  <c r="F61" i="5"/>
  <c r="G60" i="5"/>
  <c r="H60" i="5" s="1"/>
  <c r="I58" i="4"/>
  <c r="F60" i="4"/>
  <c r="G59" i="4"/>
  <c r="H59" i="4" s="1"/>
  <c r="H58" i="3"/>
  <c r="I58" i="3" s="1"/>
  <c r="G59" i="3"/>
  <c r="H59" i="3" s="1"/>
  <c r="F60" i="3"/>
  <c r="C199" i="5" l="1"/>
  <c r="G61" i="5"/>
  <c r="F62" i="5"/>
  <c r="I60" i="5"/>
  <c r="C200" i="5" s="1"/>
  <c r="F61" i="4"/>
  <c r="G60" i="4"/>
  <c r="I59" i="4"/>
  <c r="C199" i="4" s="1"/>
  <c r="C198" i="4"/>
  <c r="C198" i="3"/>
  <c r="G60" i="3"/>
  <c r="F61" i="3"/>
  <c r="I59" i="3"/>
  <c r="C199" i="3" s="1"/>
  <c r="H61" i="5" l="1"/>
  <c r="I61" i="5" s="1"/>
  <c r="C201" i="5" s="1"/>
  <c r="F63" i="5"/>
  <c r="G62" i="5"/>
  <c r="H60" i="4"/>
  <c r="I60" i="4" s="1"/>
  <c r="F62" i="4"/>
  <c r="G61" i="4"/>
  <c r="H60" i="3"/>
  <c r="I60" i="3" s="1"/>
  <c r="C200" i="3" s="1"/>
  <c r="G61" i="3"/>
  <c r="F62" i="3"/>
  <c r="F64" i="5" l="1"/>
  <c r="G63" i="5"/>
  <c r="H62" i="5"/>
  <c r="I62" i="5" s="1"/>
  <c r="C202" i="5" s="1"/>
  <c r="C200" i="4"/>
  <c r="F63" i="4"/>
  <c r="G62" i="4"/>
  <c r="H61" i="4"/>
  <c r="I61" i="4" s="1"/>
  <c r="H61" i="3"/>
  <c r="I61" i="3" s="1"/>
  <c r="C201" i="3" s="1"/>
  <c r="F63" i="3"/>
  <c r="G62" i="3"/>
  <c r="H62" i="3" s="1"/>
  <c r="F65" i="5" l="1"/>
  <c r="G64" i="5"/>
  <c r="H64" i="5" s="1"/>
  <c r="H63" i="5"/>
  <c r="I63" i="5" s="1"/>
  <c r="C203" i="5" s="1"/>
  <c r="C201" i="4"/>
  <c r="F64" i="4"/>
  <c r="G63" i="4"/>
  <c r="H63" i="4" s="1"/>
  <c r="H62" i="4"/>
  <c r="I62" i="4" s="1"/>
  <c r="C202" i="4" s="1"/>
  <c r="F64" i="3"/>
  <c r="G63" i="3"/>
  <c r="I62" i="3"/>
  <c r="C202" i="3" s="1"/>
  <c r="I64" i="5" l="1"/>
  <c r="C204" i="5" s="1"/>
  <c r="G65" i="5"/>
  <c r="H65" i="5" s="1"/>
  <c r="H66" i="5" s="1"/>
  <c r="J54" i="5"/>
  <c r="F65" i="4"/>
  <c r="G64" i="4"/>
  <c r="I63" i="4"/>
  <c r="C203" i="4" s="1"/>
  <c r="F65" i="3"/>
  <c r="G64" i="3"/>
  <c r="H63" i="3"/>
  <c r="I63" i="3" s="1"/>
  <c r="C203" i="3" s="1"/>
  <c r="J55" i="5" l="1"/>
  <c r="K54" i="5"/>
  <c r="I65" i="5"/>
  <c r="G66" i="5"/>
  <c r="H64" i="4"/>
  <c r="I64" i="4" s="1"/>
  <c r="C204" i="4" s="1"/>
  <c r="G65" i="4"/>
  <c r="J54" i="4"/>
  <c r="J54" i="3"/>
  <c r="G65" i="3"/>
  <c r="H64" i="3"/>
  <c r="I64" i="3" s="1"/>
  <c r="C204" i="3" s="1"/>
  <c r="J56" i="5" l="1"/>
  <c r="K55" i="5"/>
  <c r="L55" i="5" s="1"/>
  <c r="C205" i="5"/>
  <c r="I66" i="5"/>
  <c r="L54" i="5"/>
  <c r="M54" i="5" s="1"/>
  <c r="J55" i="4"/>
  <c r="K54" i="4"/>
  <c r="G66" i="4"/>
  <c r="H65" i="4"/>
  <c r="H66" i="4" s="1"/>
  <c r="G66" i="3"/>
  <c r="K54" i="3"/>
  <c r="J55" i="3"/>
  <c r="H65" i="3"/>
  <c r="H66" i="3" s="1"/>
  <c r="C206" i="5" l="1"/>
  <c r="K56" i="5"/>
  <c r="J57" i="5"/>
  <c r="M55" i="5"/>
  <c r="C207" i="5" s="1"/>
  <c r="I65" i="4"/>
  <c r="J56" i="4"/>
  <c r="K55" i="4"/>
  <c r="L54" i="4"/>
  <c r="M54" i="4" s="1"/>
  <c r="K55" i="3"/>
  <c r="L55" i="3" s="1"/>
  <c r="J56" i="3"/>
  <c r="L54" i="3"/>
  <c r="I65" i="3"/>
  <c r="J58" i="5" l="1"/>
  <c r="K57" i="5"/>
  <c r="L57" i="5" s="1"/>
  <c r="L56" i="5"/>
  <c r="M56" i="5" s="1"/>
  <c r="C208" i="5" s="1"/>
  <c r="C206" i="4"/>
  <c r="L55" i="4"/>
  <c r="J57" i="4"/>
  <c r="K56" i="4"/>
  <c r="L56" i="4" s="1"/>
  <c r="C205" i="4"/>
  <c r="I66" i="4"/>
  <c r="K56" i="3"/>
  <c r="J57" i="3"/>
  <c r="C205" i="3"/>
  <c r="I66" i="3"/>
  <c r="M54" i="3"/>
  <c r="M55" i="3"/>
  <c r="C207" i="3" s="1"/>
  <c r="M57" i="5" l="1"/>
  <c r="C209" i="5" s="1"/>
  <c r="J59" i="5"/>
  <c r="K58" i="5"/>
  <c r="J58" i="4"/>
  <c r="K57" i="4"/>
  <c r="L57" i="4" s="1"/>
  <c r="M55" i="4"/>
  <c r="M56" i="4"/>
  <c r="C208" i="4" s="1"/>
  <c r="C206" i="3"/>
  <c r="K57" i="3"/>
  <c r="J58" i="3"/>
  <c r="L56" i="3"/>
  <c r="J60" i="5" l="1"/>
  <c r="K59" i="5"/>
  <c r="L58" i="5"/>
  <c r="J59" i="4"/>
  <c r="K58" i="4"/>
  <c r="L58" i="4" s="1"/>
  <c r="C207" i="4"/>
  <c r="M57" i="4"/>
  <c r="C209" i="4" s="1"/>
  <c r="K58" i="3"/>
  <c r="L58" i="3" s="1"/>
  <c r="J59" i="3"/>
  <c r="M56" i="3"/>
  <c r="L57" i="3"/>
  <c r="K60" i="5" l="1"/>
  <c r="J61" i="5"/>
  <c r="L59" i="5"/>
  <c r="M59" i="5" s="1"/>
  <c r="C211" i="5" s="1"/>
  <c r="M58" i="5"/>
  <c r="M58" i="4"/>
  <c r="C210" i="4" s="1"/>
  <c r="J60" i="4"/>
  <c r="K59" i="4"/>
  <c r="K59" i="3"/>
  <c r="L59" i="3" s="1"/>
  <c r="J60" i="3"/>
  <c r="M58" i="3"/>
  <c r="C210" i="3" s="1"/>
  <c r="C208" i="3"/>
  <c r="M57" i="3"/>
  <c r="C209" i="3" s="1"/>
  <c r="J62" i="5" l="1"/>
  <c r="K61" i="5"/>
  <c r="L61" i="5" s="1"/>
  <c r="L60" i="5"/>
  <c r="M60" i="5" s="1"/>
  <c r="C212" i="5" s="1"/>
  <c r="C210" i="5"/>
  <c r="J61" i="4"/>
  <c r="K60" i="4"/>
  <c r="L59" i="4"/>
  <c r="M59" i="4" s="1"/>
  <c r="K60" i="3"/>
  <c r="L60" i="3" s="1"/>
  <c r="J61" i="3"/>
  <c r="M59" i="3"/>
  <c r="C211" i="3" s="1"/>
  <c r="M61" i="5" l="1"/>
  <c r="K62" i="5"/>
  <c r="J63" i="5"/>
  <c r="C211" i="4"/>
  <c r="L60" i="4"/>
  <c r="M60" i="4" s="1"/>
  <c r="J62" i="4"/>
  <c r="K61" i="4"/>
  <c r="J62" i="3"/>
  <c r="K61" i="3"/>
  <c r="L61" i="3" s="1"/>
  <c r="M60" i="3"/>
  <c r="C212" i="3" s="1"/>
  <c r="J64" i="5" l="1"/>
  <c r="K63" i="5"/>
  <c r="L63" i="5" s="1"/>
  <c r="L62" i="5"/>
  <c r="M62" i="5" s="1"/>
  <c r="C214" i="5" s="1"/>
  <c r="C213" i="5"/>
  <c r="C212" i="4"/>
  <c r="L61" i="4"/>
  <c r="M61" i="4" s="1"/>
  <c r="C213" i="4" s="1"/>
  <c r="J63" i="4"/>
  <c r="K62" i="4"/>
  <c r="L62" i="4" s="1"/>
  <c r="M61" i="3"/>
  <c r="C213" i="3" s="1"/>
  <c r="K62" i="3"/>
  <c r="J63" i="3"/>
  <c r="M63" i="5" l="1"/>
  <c r="C215" i="5" s="1"/>
  <c r="J65" i="5"/>
  <c r="K64" i="5"/>
  <c r="M62" i="4"/>
  <c r="C214" i="4" s="1"/>
  <c r="J64" i="4"/>
  <c r="K63" i="4"/>
  <c r="L62" i="3"/>
  <c r="M62" i="3" s="1"/>
  <c r="C214" i="3" s="1"/>
  <c r="J64" i="3"/>
  <c r="K63" i="3"/>
  <c r="L63" i="3" s="1"/>
  <c r="K65" i="5" l="1"/>
  <c r="L65" i="5" s="1"/>
  <c r="N54" i="5"/>
  <c r="L64" i="5"/>
  <c r="M64" i="5" s="1"/>
  <c r="C216" i="5" s="1"/>
  <c r="L63" i="4"/>
  <c r="M63" i="4" s="1"/>
  <c r="C215" i="4" s="1"/>
  <c r="J65" i="4"/>
  <c r="K64" i="4"/>
  <c r="L64" i="4" s="1"/>
  <c r="J65" i="3"/>
  <c r="K64" i="3"/>
  <c r="M63" i="3"/>
  <c r="C215" i="3" s="1"/>
  <c r="L66" i="5" l="1"/>
  <c r="N55" i="5"/>
  <c r="O54" i="5"/>
  <c r="M65" i="5"/>
  <c r="K66" i="5"/>
  <c r="K65" i="4"/>
  <c r="N54" i="4"/>
  <c r="M64" i="4"/>
  <c r="C216" i="4" s="1"/>
  <c r="K65" i="3"/>
  <c r="N54" i="3"/>
  <c r="L64" i="3"/>
  <c r="M64" i="3" s="1"/>
  <c r="C216" i="3" s="1"/>
  <c r="O55" i="5" l="1"/>
  <c r="P55" i="5" s="1"/>
  <c r="N56" i="5"/>
  <c r="C217" i="5"/>
  <c r="M66" i="5"/>
  <c r="P54" i="5"/>
  <c r="Q54" i="5" s="1"/>
  <c r="K66" i="4"/>
  <c r="N55" i="4"/>
  <c r="O54" i="4"/>
  <c r="P54" i="4" s="1"/>
  <c r="L65" i="4"/>
  <c r="L66" i="4" s="1"/>
  <c r="O54" i="3"/>
  <c r="P54" i="3" s="1"/>
  <c r="N55" i="3"/>
  <c r="K66" i="3"/>
  <c r="L65" i="3"/>
  <c r="L66" i="3" s="1"/>
  <c r="C218" i="5" l="1"/>
  <c r="N57" i="5"/>
  <c r="O56" i="5"/>
  <c r="P56" i="5" s="1"/>
  <c r="Q55" i="5"/>
  <c r="C219" i="5" s="1"/>
  <c r="N56" i="4"/>
  <c r="O55" i="4"/>
  <c r="Q54" i="4"/>
  <c r="M65" i="4"/>
  <c r="M65" i="3"/>
  <c r="O55" i="3"/>
  <c r="N56" i="3"/>
  <c r="Q54" i="3"/>
  <c r="N58" i="5" l="1"/>
  <c r="O57" i="5"/>
  <c r="Q56" i="5"/>
  <c r="C220" i="5" s="1"/>
  <c r="P55" i="4"/>
  <c r="C218" i="4"/>
  <c r="N57" i="4"/>
  <c r="O56" i="4"/>
  <c r="C217" i="4"/>
  <c r="M66" i="4"/>
  <c r="P55" i="3"/>
  <c r="C218" i="3"/>
  <c r="O56" i="3"/>
  <c r="P56" i="3" s="1"/>
  <c r="N57" i="3"/>
  <c r="C217" i="3"/>
  <c r="M66" i="3"/>
  <c r="N59" i="5" l="1"/>
  <c r="O58" i="5"/>
  <c r="P57" i="5"/>
  <c r="P56" i="4"/>
  <c r="Q56" i="4" s="1"/>
  <c r="C220" i="4" s="1"/>
  <c r="N58" i="4"/>
  <c r="O57" i="4"/>
  <c r="Q55" i="4"/>
  <c r="O57" i="3"/>
  <c r="P57" i="3" s="1"/>
  <c r="N58" i="3"/>
  <c r="Q56" i="3"/>
  <c r="C220" i="3" s="1"/>
  <c r="Q55" i="3"/>
  <c r="N60" i="5" l="1"/>
  <c r="O59" i="5"/>
  <c r="P58" i="5"/>
  <c r="Q58" i="5" s="1"/>
  <c r="C222" i="5" s="1"/>
  <c r="Q57" i="5"/>
  <c r="N59" i="4"/>
  <c r="O58" i="4"/>
  <c r="C219" i="4"/>
  <c r="P57" i="4"/>
  <c r="Q57" i="4" s="1"/>
  <c r="C219" i="3"/>
  <c r="O58" i="3"/>
  <c r="N59" i="3"/>
  <c r="Q57" i="3"/>
  <c r="C221" i="3" s="1"/>
  <c r="C221" i="5" l="1"/>
  <c r="N61" i="5"/>
  <c r="O60" i="5"/>
  <c r="P60" i="5" s="1"/>
  <c r="P59" i="5"/>
  <c r="Q59" i="5" s="1"/>
  <c r="C221" i="4"/>
  <c r="P58" i="4"/>
  <c r="Q58" i="4" s="1"/>
  <c r="N60" i="4"/>
  <c r="O59" i="4"/>
  <c r="P59" i="4" s="1"/>
  <c r="P58" i="3"/>
  <c r="Q58" i="3" s="1"/>
  <c r="O59" i="3"/>
  <c r="P59" i="3" s="1"/>
  <c r="N60" i="3"/>
  <c r="C223" i="5" l="1"/>
  <c r="O61" i="5"/>
  <c r="N62" i="5"/>
  <c r="Q60" i="5"/>
  <c r="C224" i="5" s="1"/>
  <c r="C222" i="4"/>
  <c r="Q59" i="4"/>
  <c r="C223" i="4" s="1"/>
  <c r="N61" i="4"/>
  <c r="O60" i="4"/>
  <c r="C222" i="3"/>
  <c r="O60" i="3"/>
  <c r="N61" i="3"/>
  <c r="Q59" i="3"/>
  <c r="C223" i="3" s="1"/>
  <c r="P61" i="5" l="1"/>
  <c r="Q61" i="5" s="1"/>
  <c r="C225" i="5" s="1"/>
  <c r="N63" i="5"/>
  <c r="O62" i="5"/>
  <c r="N62" i="4"/>
  <c r="O61" i="4"/>
  <c r="P60" i="4"/>
  <c r="Q60" i="4" s="1"/>
  <c r="C224" i="4" s="1"/>
  <c r="P60" i="3"/>
  <c r="Q60" i="3" s="1"/>
  <c r="C224" i="3" s="1"/>
  <c r="O61" i="3"/>
  <c r="N62" i="3"/>
  <c r="O63" i="5" l="1"/>
  <c r="N64" i="5"/>
  <c r="P62" i="5"/>
  <c r="Q62" i="5" s="1"/>
  <c r="C226" i="5" s="1"/>
  <c r="P61" i="4"/>
  <c r="Q61" i="4" s="1"/>
  <c r="C225" i="4" s="1"/>
  <c r="N63" i="4"/>
  <c r="O62" i="4"/>
  <c r="P62" i="4" s="1"/>
  <c r="P61" i="3"/>
  <c r="Q61" i="3" s="1"/>
  <c r="C225" i="3" s="1"/>
  <c r="N63" i="3"/>
  <c r="O62" i="3"/>
  <c r="P62" i="3" s="1"/>
  <c r="N65" i="5" l="1"/>
  <c r="O64" i="5"/>
  <c r="P64" i="5" s="1"/>
  <c r="P63" i="5"/>
  <c r="Q63" i="5" s="1"/>
  <c r="C227" i="5" s="1"/>
  <c r="N64" i="4"/>
  <c r="O63" i="4"/>
  <c r="P63" i="4" s="1"/>
  <c r="Q62" i="4"/>
  <c r="C226" i="4" s="1"/>
  <c r="O63" i="3"/>
  <c r="N64" i="3"/>
  <c r="Q62" i="3"/>
  <c r="C226" i="3" s="1"/>
  <c r="Q64" i="5" l="1"/>
  <c r="C228" i="5" s="1"/>
  <c r="O65" i="5"/>
  <c r="P65" i="5" s="1"/>
  <c r="P66" i="5" s="1"/>
  <c r="R54" i="5"/>
  <c r="Q63" i="4"/>
  <c r="C227" i="4" s="1"/>
  <c r="N65" i="4"/>
  <c r="O64" i="4"/>
  <c r="N65" i="3"/>
  <c r="O64" i="3"/>
  <c r="P63" i="3"/>
  <c r="Q63" i="3" s="1"/>
  <c r="C227" i="3" s="1"/>
  <c r="R55" i="5" l="1"/>
  <c r="S54" i="5"/>
  <c r="T54" i="5" s="1"/>
  <c r="Q65" i="5"/>
  <c r="O66" i="5"/>
  <c r="P64" i="4"/>
  <c r="Q64" i="4" s="1"/>
  <c r="C228" i="4" s="1"/>
  <c r="O65" i="4"/>
  <c r="R54" i="4"/>
  <c r="R54" i="3"/>
  <c r="O65" i="3"/>
  <c r="P64" i="3"/>
  <c r="Q64" i="3" s="1"/>
  <c r="C228" i="3" s="1"/>
  <c r="U54" i="5" l="1"/>
  <c r="R56" i="5"/>
  <c r="S55" i="5"/>
  <c r="C229" i="5"/>
  <c r="Q66" i="5"/>
  <c r="O66" i="4"/>
  <c r="P65" i="4"/>
  <c r="P66" i="4" s="1"/>
  <c r="R55" i="4"/>
  <c r="S54" i="4"/>
  <c r="T54" i="4" s="1"/>
  <c r="O66" i="3"/>
  <c r="S54" i="3"/>
  <c r="R55" i="3"/>
  <c r="P65" i="3"/>
  <c r="P66" i="3" s="1"/>
  <c r="C230" i="5" l="1"/>
  <c r="T55" i="5"/>
  <c r="S56" i="5"/>
  <c r="T56" i="5" s="1"/>
  <c r="R57" i="5"/>
  <c r="U54" i="4"/>
  <c r="R56" i="4"/>
  <c r="S55" i="4"/>
  <c r="Q65" i="4"/>
  <c r="S55" i="3"/>
  <c r="T55" i="3" s="1"/>
  <c r="R56" i="3"/>
  <c r="T54" i="3"/>
  <c r="Q65" i="3"/>
  <c r="U56" i="5" l="1"/>
  <c r="C232" i="5" s="1"/>
  <c r="R58" i="5"/>
  <c r="S57" i="5"/>
  <c r="U55" i="5"/>
  <c r="T55" i="4"/>
  <c r="R57" i="4"/>
  <c r="S56" i="4"/>
  <c r="T56" i="4" s="1"/>
  <c r="C229" i="4"/>
  <c r="Q66" i="4"/>
  <c r="C230" i="4"/>
  <c r="S56" i="3"/>
  <c r="T56" i="3" s="1"/>
  <c r="R57" i="3"/>
  <c r="C229" i="3"/>
  <c r="Q66" i="3"/>
  <c r="U54" i="3"/>
  <c r="U55" i="3"/>
  <c r="C231" i="3" s="1"/>
  <c r="C231" i="5" l="1"/>
  <c r="R59" i="5"/>
  <c r="S58" i="5"/>
  <c r="T58" i="5" s="1"/>
  <c r="T57" i="5"/>
  <c r="R58" i="4"/>
  <c r="S57" i="4"/>
  <c r="U55" i="4"/>
  <c r="U56" i="4"/>
  <c r="C232" i="4" s="1"/>
  <c r="C230" i="3"/>
  <c r="S57" i="3"/>
  <c r="R58" i="3"/>
  <c r="U56" i="3"/>
  <c r="C232" i="3" s="1"/>
  <c r="U58" i="5" l="1"/>
  <c r="C234" i="5" s="1"/>
  <c r="R60" i="5"/>
  <c r="S59" i="5"/>
  <c r="T59" i="5" s="1"/>
  <c r="U57" i="5"/>
  <c r="T57" i="4"/>
  <c r="R59" i="4"/>
  <c r="S58" i="4"/>
  <c r="T58" i="4" s="1"/>
  <c r="C231" i="4"/>
  <c r="T57" i="3"/>
  <c r="S58" i="3"/>
  <c r="T58" i="3" s="1"/>
  <c r="R59" i="3"/>
  <c r="R61" i="5" l="1"/>
  <c r="S60" i="5"/>
  <c r="C233" i="5"/>
  <c r="U59" i="5"/>
  <c r="C235" i="5" s="1"/>
  <c r="R60" i="4"/>
  <c r="S59" i="4"/>
  <c r="U58" i="4"/>
  <c r="C234" i="4" s="1"/>
  <c r="U57" i="4"/>
  <c r="S59" i="3"/>
  <c r="R60" i="3"/>
  <c r="U58" i="3"/>
  <c r="C234" i="3" s="1"/>
  <c r="U57" i="3"/>
  <c r="R62" i="5" l="1"/>
  <c r="S61" i="5"/>
  <c r="T61" i="5" s="1"/>
  <c r="T60" i="5"/>
  <c r="U60" i="5" s="1"/>
  <c r="T59" i="4"/>
  <c r="U59" i="4" s="1"/>
  <c r="C233" i="4"/>
  <c r="R61" i="4"/>
  <c r="S60" i="4"/>
  <c r="T60" i="4" s="1"/>
  <c r="S60" i="3"/>
  <c r="T60" i="3" s="1"/>
  <c r="R61" i="3"/>
  <c r="C233" i="3"/>
  <c r="T59" i="3"/>
  <c r="U59" i="3" s="1"/>
  <c r="C236" i="5" l="1"/>
  <c r="U61" i="5"/>
  <c r="C237" i="5" s="1"/>
  <c r="S62" i="5"/>
  <c r="T62" i="5" s="1"/>
  <c r="R63" i="5"/>
  <c r="C235" i="4"/>
  <c r="U60" i="4"/>
  <c r="C236" i="4" s="1"/>
  <c r="R62" i="4"/>
  <c r="S61" i="4"/>
  <c r="C235" i="3"/>
  <c r="R62" i="3"/>
  <c r="S61" i="3"/>
  <c r="U60" i="3"/>
  <c r="C236" i="3" s="1"/>
  <c r="R64" i="5" l="1"/>
  <c r="S63" i="5"/>
  <c r="T63" i="5" s="1"/>
  <c r="U62" i="5"/>
  <c r="C238" i="5" s="1"/>
  <c r="R63" i="4"/>
  <c r="S62" i="4"/>
  <c r="T61" i="4"/>
  <c r="U61" i="4" s="1"/>
  <c r="C237" i="4" s="1"/>
  <c r="R63" i="3"/>
  <c r="S62" i="3"/>
  <c r="T61" i="3"/>
  <c r="U61" i="3" s="1"/>
  <c r="C237" i="3" s="1"/>
  <c r="U63" i="5" l="1"/>
  <c r="C239" i="5" s="1"/>
  <c r="R65" i="5"/>
  <c r="S64" i="5"/>
  <c r="T62" i="4"/>
  <c r="U62" i="4" s="1"/>
  <c r="C238" i="4" s="1"/>
  <c r="R64" i="4"/>
  <c r="S63" i="4"/>
  <c r="T63" i="4" s="1"/>
  <c r="R64" i="3"/>
  <c r="S63" i="3"/>
  <c r="T62" i="3"/>
  <c r="U62" i="3" s="1"/>
  <c r="C238" i="3" s="1"/>
  <c r="T64" i="5" l="1"/>
  <c r="U64" i="5" s="1"/>
  <c r="C240" i="5" s="1"/>
  <c r="S65" i="5"/>
  <c r="T65" i="5" s="1"/>
  <c r="T66" i="5" s="1"/>
  <c r="V54" i="5"/>
  <c r="R65" i="4"/>
  <c r="S64" i="4"/>
  <c r="T64" i="4" s="1"/>
  <c r="U63" i="4"/>
  <c r="C239" i="4" s="1"/>
  <c r="S64" i="3"/>
  <c r="R65" i="3"/>
  <c r="T63" i="3"/>
  <c r="U63" i="3" s="1"/>
  <c r="C239" i="3" s="1"/>
  <c r="U65" i="5" l="1"/>
  <c r="S66" i="5"/>
  <c r="V55" i="5"/>
  <c r="W54" i="5"/>
  <c r="X54" i="5" s="1"/>
  <c r="U64" i="4"/>
  <c r="C240" i="4" s="1"/>
  <c r="V54" i="4"/>
  <c r="S65" i="4"/>
  <c r="S65" i="3"/>
  <c r="V54" i="3"/>
  <c r="T64" i="3"/>
  <c r="U64" i="3" s="1"/>
  <c r="C240" i="3" s="1"/>
  <c r="V56" i="5" l="1"/>
  <c r="W55" i="5"/>
  <c r="X55" i="5" s="1"/>
  <c r="C241" i="5"/>
  <c r="U66" i="5"/>
  <c r="Y54" i="5"/>
  <c r="S66" i="4"/>
  <c r="V55" i="4"/>
  <c r="W54" i="4"/>
  <c r="X54" i="4" s="1"/>
  <c r="T65" i="4"/>
  <c r="T66" i="4" s="1"/>
  <c r="W54" i="3"/>
  <c r="X54" i="3" s="1"/>
  <c r="V55" i="3"/>
  <c r="S66" i="3"/>
  <c r="T65" i="3"/>
  <c r="T66" i="3" s="1"/>
  <c r="C242" i="5" l="1"/>
  <c r="Y55" i="5"/>
  <c r="C243" i="5" s="1"/>
  <c r="V57" i="5"/>
  <c r="W56" i="5"/>
  <c r="V56" i="4"/>
  <c r="W55" i="4"/>
  <c r="Y54" i="4"/>
  <c r="U65" i="4"/>
  <c r="U65" i="3"/>
  <c r="W55" i="3"/>
  <c r="V56" i="3"/>
  <c r="Y54" i="3"/>
  <c r="W57" i="5" l="1"/>
  <c r="V58" i="5"/>
  <c r="X56" i="5"/>
  <c r="X55" i="4"/>
  <c r="C242" i="4"/>
  <c r="V57" i="4"/>
  <c r="W56" i="4"/>
  <c r="C241" i="4"/>
  <c r="U66" i="4"/>
  <c r="X55" i="3"/>
  <c r="C242" i="3"/>
  <c r="W56" i="3"/>
  <c r="X56" i="3" s="1"/>
  <c r="V57" i="3"/>
  <c r="C241" i="3"/>
  <c r="U66" i="3"/>
  <c r="V59" i="5" l="1"/>
  <c r="W58" i="5"/>
  <c r="X58" i="5" s="1"/>
  <c r="X57" i="5"/>
  <c r="Y57" i="5" s="1"/>
  <c r="C245" i="5" s="1"/>
  <c r="Y56" i="5"/>
  <c r="X56" i="4"/>
  <c r="Y56" i="4" s="1"/>
  <c r="C244" i="4" s="1"/>
  <c r="V58" i="4"/>
  <c r="W57" i="4"/>
  <c r="X57" i="4" s="1"/>
  <c r="Y55" i="4"/>
  <c r="Y56" i="3"/>
  <c r="C244" i="3" s="1"/>
  <c r="W57" i="3"/>
  <c r="V58" i="3"/>
  <c r="Y55" i="3"/>
  <c r="C244" i="5" l="1"/>
  <c r="Y58" i="5"/>
  <c r="C246" i="5" s="1"/>
  <c r="V60" i="5"/>
  <c r="W59" i="5"/>
  <c r="X59" i="5" s="1"/>
  <c r="Y57" i="4"/>
  <c r="C245" i="4" s="1"/>
  <c r="C243" i="4"/>
  <c r="V59" i="4"/>
  <c r="W58" i="4"/>
  <c r="C243" i="3"/>
  <c r="X57" i="3"/>
  <c r="W58" i="3"/>
  <c r="X58" i="3" s="1"/>
  <c r="V59" i="3"/>
  <c r="Y59" i="5" l="1"/>
  <c r="C247" i="5" s="1"/>
  <c r="V61" i="5"/>
  <c r="W60" i="5"/>
  <c r="X60" i="5" s="1"/>
  <c r="X58" i="4"/>
  <c r="Y58" i="4" s="1"/>
  <c r="C246" i="4" s="1"/>
  <c r="V60" i="4"/>
  <c r="W59" i="4"/>
  <c r="X59" i="4" s="1"/>
  <c r="W59" i="3"/>
  <c r="X59" i="3" s="1"/>
  <c r="V60" i="3"/>
  <c r="Y58" i="3"/>
  <c r="C246" i="3" s="1"/>
  <c r="Y57" i="3"/>
  <c r="V62" i="5" l="1"/>
  <c r="W61" i="5"/>
  <c r="Y60" i="5"/>
  <c r="V61" i="4"/>
  <c r="W60" i="4"/>
  <c r="Y59" i="4"/>
  <c r="C245" i="3"/>
  <c r="W60" i="3"/>
  <c r="V61" i="3"/>
  <c r="Y59" i="3"/>
  <c r="C247" i="3" s="1"/>
  <c r="C248" i="5" l="1"/>
  <c r="V63" i="5"/>
  <c r="W62" i="5"/>
  <c r="X62" i="5" s="1"/>
  <c r="X61" i="5"/>
  <c r="Y61" i="5" s="1"/>
  <c r="C247" i="4"/>
  <c r="X60" i="4"/>
  <c r="Y60" i="4" s="1"/>
  <c r="V62" i="4"/>
  <c r="W61" i="4"/>
  <c r="X61" i="4" s="1"/>
  <c r="W61" i="3"/>
  <c r="X61" i="3" s="1"/>
  <c r="V62" i="3"/>
  <c r="X60" i="3"/>
  <c r="Y60" i="3" s="1"/>
  <c r="C249" i="5" l="1"/>
  <c r="W63" i="5"/>
  <c r="V64" i="5"/>
  <c r="Y62" i="5"/>
  <c r="C250" i="5" s="1"/>
  <c r="C248" i="4"/>
  <c r="Y61" i="4"/>
  <c r="C249" i="4" s="1"/>
  <c r="V63" i="4"/>
  <c r="W62" i="4"/>
  <c r="C248" i="3"/>
  <c r="V63" i="3"/>
  <c r="W62" i="3"/>
  <c r="X62" i="3" s="1"/>
  <c r="Y61" i="3"/>
  <c r="C249" i="3" s="1"/>
  <c r="X63" i="5" l="1"/>
  <c r="Y63" i="5" s="1"/>
  <c r="C251" i="5" s="1"/>
  <c r="V65" i="5"/>
  <c r="W64" i="5"/>
  <c r="V64" i="4"/>
  <c r="W63" i="4"/>
  <c r="X62" i="4"/>
  <c r="Y62" i="4" s="1"/>
  <c r="C250" i="4" s="1"/>
  <c r="V64" i="3"/>
  <c r="W63" i="3"/>
  <c r="Y62" i="3"/>
  <c r="C250" i="3" s="1"/>
  <c r="W65" i="5" l="1"/>
  <c r="X65" i="5" s="1"/>
  <c r="Z54" i="5"/>
  <c r="X64" i="5"/>
  <c r="Y64" i="5" s="1"/>
  <c r="C252" i="5" s="1"/>
  <c r="X63" i="4"/>
  <c r="Y63" i="4" s="1"/>
  <c r="C251" i="4" s="1"/>
  <c r="V65" i="4"/>
  <c r="W64" i="4"/>
  <c r="X64" i="4" s="1"/>
  <c r="V65" i="3"/>
  <c r="W64" i="3"/>
  <c r="X63" i="3"/>
  <c r="Y63" i="3" s="1"/>
  <c r="C251" i="3" s="1"/>
  <c r="X66" i="5" l="1"/>
  <c r="Z55" i="5"/>
  <c r="AA54" i="5"/>
  <c r="Y65" i="5"/>
  <c r="W66" i="5"/>
  <c r="W65" i="4"/>
  <c r="X65" i="4" s="1"/>
  <c r="X66" i="4" s="1"/>
  <c r="Z54" i="4"/>
  <c r="Y64" i="4"/>
  <c r="C252" i="4" s="1"/>
  <c r="Z54" i="3"/>
  <c r="W65" i="3"/>
  <c r="X64" i="3"/>
  <c r="Y64" i="3" s="1"/>
  <c r="C252" i="3" s="1"/>
  <c r="Z56" i="5" l="1"/>
  <c r="AA55" i="5"/>
  <c r="AB55" i="5" s="1"/>
  <c r="C253" i="5"/>
  <c r="Y66" i="5"/>
  <c r="AB54" i="5"/>
  <c r="AC54" i="5" s="1"/>
  <c r="Z55" i="4"/>
  <c r="AA54" i="4"/>
  <c r="Y65" i="4"/>
  <c r="W66" i="4"/>
  <c r="W66" i="3"/>
  <c r="AA54" i="3"/>
  <c r="Z55" i="3"/>
  <c r="X65" i="3"/>
  <c r="X66" i="3" s="1"/>
  <c r="C254" i="5" l="1"/>
  <c r="AA56" i="5"/>
  <c r="AB56" i="5" s="1"/>
  <c r="Z57" i="5"/>
  <c r="AC55" i="5"/>
  <c r="C255" i="5" s="1"/>
  <c r="AB54" i="4"/>
  <c r="Z56" i="4"/>
  <c r="AA55" i="4"/>
  <c r="C253" i="4"/>
  <c r="Y66" i="4"/>
  <c r="AA55" i="3"/>
  <c r="AB55" i="3" s="1"/>
  <c r="Z56" i="3"/>
  <c r="AB54" i="3"/>
  <c r="Y65" i="3"/>
  <c r="Z58" i="5" l="1"/>
  <c r="AA57" i="5"/>
  <c r="AB57" i="5" s="1"/>
  <c r="AC56" i="5"/>
  <c r="C256" i="5" s="1"/>
  <c r="AB55" i="4"/>
  <c r="AC54" i="4"/>
  <c r="Z57" i="4"/>
  <c r="AA56" i="4"/>
  <c r="AA56" i="3"/>
  <c r="AB56" i="3" s="1"/>
  <c r="Z57" i="3"/>
  <c r="C253" i="3"/>
  <c r="Y66" i="3"/>
  <c r="AC54" i="3"/>
  <c r="AC55" i="3"/>
  <c r="C255" i="3" s="1"/>
  <c r="AC57" i="5" l="1"/>
  <c r="C257" i="5" s="1"/>
  <c r="AA58" i="5"/>
  <c r="AB58" i="5" s="1"/>
  <c r="Z59" i="5"/>
  <c r="C254" i="4"/>
  <c r="AB56" i="4"/>
  <c r="AC55" i="4"/>
  <c r="C255" i="4" s="1"/>
  <c r="Z58" i="4"/>
  <c r="AA57" i="4"/>
  <c r="AB57" i="4" s="1"/>
  <c r="AA57" i="3"/>
  <c r="AB57" i="3" s="1"/>
  <c r="Z58" i="3"/>
  <c r="AC56" i="3"/>
  <c r="C256" i="3" s="1"/>
  <c r="C254" i="3"/>
  <c r="Z60" i="5" l="1"/>
  <c r="AA59" i="5"/>
  <c r="AC58" i="5"/>
  <c r="Z59" i="4"/>
  <c r="AA58" i="4"/>
  <c r="AC56" i="4"/>
  <c r="AC57" i="4"/>
  <c r="C257" i="4" s="1"/>
  <c r="AA58" i="3"/>
  <c r="AB58" i="3" s="1"/>
  <c r="Z59" i="3"/>
  <c r="AC57" i="3"/>
  <c r="AB59" i="5" l="1"/>
  <c r="AC59" i="5" s="1"/>
  <c r="C259" i="5" s="1"/>
  <c r="Z61" i="5"/>
  <c r="AA60" i="5"/>
  <c r="C258" i="5"/>
  <c r="Z60" i="4"/>
  <c r="AA59" i="4"/>
  <c r="C256" i="4"/>
  <c r="AB58" i="4"/>
  <c r="AC58" i="4" s="1"/>
  <c r="AA59" i="3"/>
  <c r="AB59" i="3" s="1"/>
  <c r="Z60" i="3"/>
  <c r="AC58" i="3"/>
  <c r="C258" i="3" s="1"/>
  <c r="C257" i="3"/>
  <c r="Z62" i="5" l="1"/>
  <c r="AA61" i="5"/>
  <c r="AB61" i="5" s="1"/>
  <c r="AB60" i="5"/>
  <c r="AC60" i="5" s="1"/>
  <c r="C258" i="4"/>
  <c r="AB59" i="4"/>
  <c r="AC59" i="4" s="1"/>
  <c r="Z61" i="4"/>
  <c r="AA60" i="4"/>
  <c r="AA60" i="3"/>
  <c r="AB60" i="3" s="1"/>
  <c r="Z61" i="3"/>
  <c r="AC59" i="3"/>
  <c r="C259" i="3" s="1"/>
  <c r="C260" i="5" l="1"/>
  <c r="AC61" i="5"/>
  <c r="C261" i="5" s="1"/>
  <c r="Z63" i="5"/>
  <c r="AA62" i="5"/>
  <c r="AB62" i="5" s="1"/>
  <c r="C259" i="4"/>
  <c r="AB60" i="4"/>
  <c r="AC60" i="4" s="1"/>
  <c r="Z62" i="4"/>
  <c r="AA61" i="4"/>
  <c r="Z62" i="3"/>
  <c r="AA61" i="3"/>
  <c r="AB61" i="3" s="1"/>
  <c r="AC60" i="3"/>
  <c r="C260" i="3" s="1"/>
  <c r="AC62" i="5" l="1"/>
  <c r="C262" i="5" s="1"/>
  <c r="Z64" i="5"/>
  <c r="AA63" i="5"/>
  <c r="AB63" i="5" s="1"/>
  <c r="C260" i="4"/>
  <c r="AB61" i="4"/>
  <c r="AC61" i="4" s="1"/>
  <c r="C261" i="4" s="1"/>
  <c r="Z63" i="4"/>
  <c r="AA62" i="4"/>
  <c r="AB62" i="4" s="1"/>
  <c r="AC61" i="3"/>
  <c r="C261" i="3" s="1"/>
  <c r="AA62" i="3"/>
  <c r="Z63" i="3"/>
  <c r="AC63" i="5" l="1"/>
  <c r="C263" i="5" s="1"/>
  <c r="Z65" i="5"/>
  <c r="AA64" i="5"/>
  <c r="AC62" i="4"/>
  <c r="C262" i="4" s="1"/>
  <c r="Z64" i="4"/>
  <c r="AA63" i="4"/>
  <c r="AB62" i="3"/>
  <c r="AC62" i="3" s="1"/>
  <c r="C262" i="3" s="1"/>
  <c r="Z64" i="3"/>
  <c r="AA63" i="3"/>
  <c r="AB63" i="3" s="1"/>
  <c r="B69" i="5" l="1"/>
  <c r="AA65" i="5"/>
  <c r="AB65" i="5" s="1"/>
  <c r="AB64" i="5"/>
  <c r="AC64" i="5" s="1"/>
  <c r="C264" i="5" s="1"/>
  <c r="AB63" i="4"/>
  <c r="AC63" i="4" s="1"/>
  <c r="C263" i="4" s="1"/>
  <c r="Z65" i="4"/>
  <c r="AA64" i="4"/>
  <c r="AB64" i="4" s="1"/>
  <c r="Z65" i="3"/>
  <c r="AA64" i="3"/>
  <c r="AC63" i="3"/>
  <c r="C263" i="3" s="1"/>
  <c r="AB66" i="5" l="1"/>
  <c r="AC65" i="5"/>
  <c r="AA66" i="5"/>
  <c r="B70" i="5"/>
  <c r="C69" i="5"/>
  <c r="AA65" i="4"/>
  <c r="B69" i="4"/>
  <c r="AC64" i="4"/>
  <c r="C264" i="4" s="1"/>
  <c r="B69" i="3"/>
  <c r="AA65" i="3"/>
  <c r="AB64" i="3"/>
  <c r="AC64" i="3" s="1"/>
  <c r="C264" i="3" s="1"/>
  <c r="B71" i="5" l="1"/>
  <c r="C70" i="5"/>
  <c r="C265" i="5"/>
  <c r="AC66" i="5"/>
  <c r="D69" i="5"/>
  <c r="E69" i="5" s="1"/>
  <c r="B70" i="4"/>
  <c r="C69" i="4"/>
  <c r="AA66" i="4"/>
  <c r="AB65" i="4"/>
  <c r="AB66" i="4" s="1"/>
  <c r="AA66" i="3"/>
  <c r="B70" i="3"/>
  <c r="C69" i="3"/>
  <c r="D69" i="3" s="1"/>
  <c r="AB65" i="3"/>
  <c r="AB66" i="3" s="1"/>
  <c r="C266" i="5" l="1"/>
  <c r="D70" i="5"/>
  <c r="E70" i="5" s="1"/>
  <c r="C267" i="5" s="1"/>
  <c r="B72" i="5"/>
  <c r="C71" i="5"/>
  <c r="D71" i="5" s="1"/>
  <c r="B71" i="4"/>
  <c r="C70" i="4"/>
  <c r="AC65" i="4"/>
  <c r="D69" i="4"/>
  <c r="E69" i="4" s="1"/>
  <c r="B71" i="3"/>
  <c r="C70" i="3"/>
  <c r="E69" i="3"/>
  <c r="AC65" i="3"/>
  <c r="B73" i="5" l="1"/>
  <c r="C72" i="5"/>
  <c r="D72" i="5" s="1"/>
  <c r="E71" i="5"/>
  <c r="C268" i="5" s="1"/>
  <c r="C266" i="4"/>
  <c r="D70" i="4"/>
  <c r="E70" i="4" s="1"/>
  <c r="B72" i="4"/>
  <c r="C71" i="4"/>
  <c r="C265" i="4"/>
  <c r="AC66" i="4"/>
  <c r="D70" i="3"/>
  <c r="C266" i="3"/>
  <c r="B72" i="3"/>
  <c r="C71" i="3"/>
  <c r="C265" i="3"/>
  <c r="AC66" i="3"/>
  <c r="E72" i="5" l="1"/>
  <c r="C269" i="5" s="1"/>
  <c r="B74" i="5"/>
  <c r="C73" i="5"/>
  <c r="D73" i="5" s="1"/>
  <c r="C267" i="4"/>
  <c r="D71" i="4"/>
  <c r="B73" i="4"/>
  <c r="C72" i="4"/>
  <c r="D71" i="3"/>
  <c r="E71" i="3" s="1"/>
  <c r="C268" i="3" s="1"/>
  <c r="B73" i="3"/>
  <c r="C72" i="3"/>
  <c r="D72" i="3" s="1"/>
  <c r="E70" i="3"/>
  <c r="B75" i="5" l="1"/>
  <c r="C74" i="5"/>
  <c r="E73" i="5"/>
  <c r="D72" i="4"/>
  <c r="E72" i="4" s="1"/>
  <c r="C269" i="4" s="1"/>
  <c r="E71" i="4"/>
  <c r="B74" i="4"/>
  <c r="C73" i="4"/>
  <c r="E72" i="3"/>
  <c r="C269" i="3" s="1"/>
  <c r="B74" i="3"/>
  <c r="C73" i="3"/>
  <c r="C267" i="3"/>
  <c r="D74" i="5" l="1"/>
  <c r="E74" i="5" s="1"/>
  <c r="C270" i="5"/>
  <c r="B76" i="5"/>
  <c r="C75" i="5"/>
  <c r="C268" i="4"/>
  <c r="B75" i="4"/>
  <c r="C74" i="4"/>
  <c r="D73" i="4"/>
  <c r="E73" i="4" s="1"/>
  <c r="B75" i="3"/>
  <c r="C74" i="3"/>
  <c r="D73" i="3"/>
  <c r="E73" i="3" s="1"/>
  <c r="C271" i="5" l="1"/>
  <c r="D75" i="5"/>
  <c r="E75" i="5" s="1"/>
  <c r="C272" i="5" s="1"/>
  <c r="B77" i="5"/>
  <c r="C76" i="5"/>
  <c r="C270" i="4"/>
  <c r="B76" i="4"/>
  <c r="C75" i="4"/>
  <c r="D75" i="4" s="1"/>
  <c r="D74" i="4"/>
  <c r="E74" i="4" s="1"/>
  <c r="C271" i="4" s="1"/>
  <c r="C270" i="3"/>
  <c r="D74" i="3"/>
  <c r="E74" i="3" s="1"/>
  <c r="B76" i="3"/>
  <c r="C75" i="3"/>
  <c r="D76" i="5" l="1"/>
  <c r="E76" i="5" s="1"/>
  <c r="C273" i="5" s="1"/>
  <c r="B78" i="5"/>
  <c r="C77" i="5"/>
  <c r="B77" i="4"/>
  <c r="C76" i="4"/>
  <c r="E75" i="4"/>
  <c r="C272" i="4" s="1"/>
  <c r="C271" i="3"/>
  <c r="D75" i="3"/>
  <c r="E75" i="3" s="1"/>
  <c r="B77" i="3"/>
  <c r="C76" i="3"/>
  <c r="B79" i="5" l="1"/>
  <c r="C78" i="5"/>
  <c r="D77" i="5"/>
  <c r="E77" i="5" s="1"/>
  <c r="C274" i="5" s="1"/>
  <c r="D76" i="4"/>
  <c r="E76" i="4" s="1"/>
  <c r="C273" i="4" s="1"/>
  <c r="B78" i="4"/>
  <c r="C77" i="4"/>
  <c r="D77" i="4" s="1"/>
  <c r="C272" i="3"/>
  <c r="D76" i="3"/>
  <c r="E76" i="3" s="1"/>
  <c r="C273" i="3" s="1"/>
  <c r="B78" i="3"/>
  <c r="C77" i="3"/>
  <c r="D78" i="5" l="1"/>
  <c r="E78" i="5" s="1"/>
  <c r="C275" i="5" s="1"/>
  <c r="B80" i="5"/>
  <c r="C79" i="5"/>
  <c r="D79" i="5" s="1"/>
  <c r="B79" i="4"/>
  <c r="C78" i="4"/>
  <c r="D78" i="4" s="1"/>
  <c r="E77" i="4"/>
  <c r="C274" i="4" s="1"/>
  <c r="D77" i="3"/>
  <c r="E77" i="3" s="1"/>
  <c r="C274" i="3" s="1"/>
  <c r="B79" i="3"/>
  <c r="C78" i="3"/>
  <c r="F69" i="5" l="1"/>
  <c r="C80" i="5"/>
  <c r="E79" i="5"/>
  <c r="C276" i="5" s="1"/>
  <c r="E78" i="4"/>
  <c r="C275" i="4" s="1"/>
  <c r="B80" i="4"/>
  <c r="C79" i="4"/>
  <c r="B80" i="3"/>
  <c r="C79" i="3"/>
  <c r="D79" i="3" s="1"/>
  <c r="D78" i="3"/>
  <c r="E78" i="3" s="1"/>
  <c r="C275" i="3" s="1"/>
  <c r="C81" i="5" l="1"/>
  <c r="D80" i="5"/>
  <c r="D81" i="5" s="1"/>
  <c r="F70" i="5"/>
  <c r="G69" i="5"/>
  <c r="D79" i="4"/>
  <c r="E79" i="4" s="1"/>
  <c r="C276" i="4" s="1"/>
  <c r="C80" i="4"/>
  <c r="F69" i="4"/>
  <c r="E79" i="3"/>
  <c r="C276" i="3" s="1"/>
  <c r="F69" i="3"/>
  <c r="C80" i="3"/>
  <c r="F71" i="5" l="1"/>
  <c r="G70" i="5"/>
  <c r="H69" i="5"/>
  <c r="E80" i="5"/>
  <c r="G69" i="4"/>
  <c r="F70" i="4"/>
  <c r="C81" i="4"/>
  <c r="D80" i="4"/>
  <c r="D81" i="4" s="1"/>
  <c r="C81" i="3"/>
  <c r="F70" i="3"/>
  <c r="G69" i="3"/>
  <c r="H69" i="3" s="1"/>
  <c r="D80" i="3"/>
  <c r="D81" i="3" s="1"/>
  <c r="I69" i="5" l="1"/>
  <c r="H70" i="5"/>
  <c r="I70" i="5" s="1"/>
  <c r="C279" i="5" s="1"/>
  <c r="C277" i="5"/>
  <c r="E81" i="5"/>
  <c r="F72" i="5"/>
  <c r="G71" i="5"/>
  <c r="E80" i="4"/>
  <c r="F71" i="4"/>
  <c r="G70" i="4"/>
  <c r="H69" i="4"/>
  <c r="I69" i="4" s="1"/>
  <c r="F71" i="3"/>
  <c r="G70" i="3"/>
  <c r="I69" i="3"/>
  <c r="E80" i="3"/>
  <c r="C278" i="5" l="1"/>
  <c r="F73" i="5"/>
  <c r="G72" i="5"/>
  <c r="H72" i="5" s="1"/>
  <c r="H71" i="5"/>
  <c r="I71" i="5" s="1"/>
  <c r="C280" i="5" s="1"/>
  <c r="C278" i="4"/>
  <c r="H70" i="4"/>
  <c r="I70" i="4" s="1"/>
  <c r="F72" i="4"/>
  <c r="G71" i="4"/>
  <c r="C277" i="4"/>
  <c r="E81" i="4"/>
  <c r="H70" i="3"/>
  <c r="I70" i="3" s="1"/>
  <c r="C279" i="3" s="1"/>
  <c r="C278" i="3"/>
  <c r="F72" i="3"/>
  <c r="G71" i="3"/>
  <c r="C277" i="3"/>
  <c r="E81" i="3"/>
  <c r="F74" i="5" l="1"/>
  <c r="G73" i="5"/>
  <c r="H73" i="5" s="1"/>
  <c r="I72" i="5"/>
  <c r="C281" i="5" s="1"/>
  <c r="C279" i="4"/>
  <c r="H71" i="4"/>
  <c r="F73" i="4"/>
  <c r="G72" i="4"/>
  <c r="H72" i="4" s="1"/>
  <c r="H71" i="3"/>
  <c r="I71" i="3" s="1"/>
  <c r="C280" i="3" s="1"/>
  <c r="F73" i="3"/>
  <c r="G72" i="3"/>
  <c r="F75" i="5" l="1"/>
  <c r="G74" i="5"/>
  <c r="H74" i="5" s="1"/>
  <c r="I73" i="5"/>
  <c r="C282" i="5" s="1"/>
  <c r="F74" i="4"/>
  <c r="G73" i="4"/>
  <c r="I71" i="4"/>
  <c r="I72" i="4"/>
  <c r="C281" i="4" s="1"/>
  <c r="H72" i="3"/>
  <c r="I72" i="3" s="1"/>
  <c r="C281" i="3" s="1"/>
  <c r="F74" i="3"/>
  <c r="G73" i="3"/>
  <c r="I74" i="5" l="1"/>
  <c r="C283" i="5" s="1"/>
  <c r="F76" i="5"/>
  <c r="G75" i="5"/>
  <c r="H75" i="5" s="1"/>
  <c r="H73" i="4"/>
  <c r="F75" i="4"/>
  <c r="G74" i="4"/>
  <c r="C280" i="4"/>
  <c r="H73" i="3"/>
  <c r="I73" i="3" s="1"/>
  <c r="C282" i="3" s="1"/>
  <c r="F75" i="3"/>
  <c r="G74" i="3"/>
  <c r="F77" i="5" l="1"/>
  <c r="G76" i="5"/>
  <c r="I75" i="5"/>
  <c r="F76" i="4"/>
  <c r="G75" i="4"/>
  <c r="H74" i="4"/>
  <c r="I74" i="4" s="1"/>
  <c r="C283" i="4" s="1"/>
  <c r="I73" i="4"/>
  <c r="H74" i="3"/>
  <c r="I74" i="3" s="1"/>
  <c r="C283" i="3" s="1"/>
  <c r="F76" i="3"/>
  <c r="G75" i="3"/>
  <c r="C284" i="5" l="1"/>
  <c r="H76" i="5"/>
  <c r="I76" i="5" s="1"/>
  <c r="C285" i="5" s="1"/>
  <c r="F78" i="5"/>
  <c r="G77" i="5"/>
  <c r="H75" i="4"/>
  <c r="I75" i="4" s="1"/>
  <c r="C282" i="4"/>
  <c r="F77" i="4"/>
  <c r="G76" i="4"/>
  <c r="F77" i="3"/>
  <c r="G76" i="3"/>
  <c r="H75" i="3"/>
  <c r="I75" i="3" s="1"/>
  <c r="C284" i="3" s="1"/>
  <c r="H77" i="5" l="1"/>
  <c r="I77" i="5" s="1"/>
  <c r="C286" i="5" s="1"/>
  <c r="F79" i="5"/>
  <c r="G78" i="5"/>
  <c r="C284" i="4"/>
  <c r="H76" i="4"/>
  <c r="I76" i="4" s="1"/>
  <c r="C285" i="4" s="1"/>
  <c r="F78" i="4"/>
  <c r="G77" i="4"/>
  <c r="H77" i="4" s="1"/>
  <c r="H76" i="3"/>
  <c r="I76" i="3" s="1"/>
  <c r="C285" i="3" s="1"/>
  <c r="F78" i="3"/>
  <c r="G77" i="3"/>
  <c r="F80" i="5" l="1"/>
  <c r="G79" i="5"/>
  <c r="H78" i="5"/>
  <c r="I78" i="5" s="1"/>
  <c r="C287" i="5" s="1"/>
  <c r="I77" i="4"/>
  <c r="C286" i="4" s="1"/>
  <c r="F79" i="4"/>
  <c r="G78" i="4"/>
  <c r="F79" i="3"/>
  <c r="G78" i="3"/>
  <c r="H77" i="3"/>
  <c r="I77" i="3" s="1"/>
  <c r="C286" i="3" s="1"/>
  <c r="H79" i="5" l="1"/>
  <c r="I79" i="5" s="1"/>
  <c r="C288" i="5" s="1"/>
  <c r="J69" i="5"/>
  <c r="G80" i="5"/>
  <c r="H80" i="5" s="1"/>
  <c r="H81" i="5" s="1"/>
  <c r="H78" i="4"/>
  <c r="I78" i="4" s="1"/>
  <c r="C287" i="4" s="1"/>
  <c r="F80" i="4"/>
  <c r="G79" i="4"/>
  <c r="H78" i="3"/>
  <c r="I78" i="3" s="1"/>
  <c r="C287" i="3" s="1"/>
  <c r="F80" i="3"/>
  <c r="G79" i="3"/>
  <c r="J70" i="5" l="1"/>
  <c r="K69" i="5"/>
  <c r="L69" i="5"/>
  <c r="I80" i="5"/>
  <c r="G81" i="5"/>
  <c r="G80" i="4"/>
  <c r="J69" i="4"/>
  <c r="H79" i="4"/>
  <c r="I79" i="4" s="1"/>
  <c r="C288" i="4" s="1"/>
  <c r="H79" i="3"/>
  <c r="I79" i="3" s="1"/>
  <c r="C288" i="3" s="1"/>
  <c r="G80" i="3"/>
  <c r="J69" i="3"/>
  <c r="M69" i="5" l="1"/>
  <c r="C289" i="5"/>
  <c r="I81" i="5"/>
  <c r="J71" i="5"/>
  <c r="K70" i="5"/>
  <c r="L70" i="5" s="1"/>
  <c r="J70" i="4"/>
  <c r="K69" i="4"/>
  <c r="L69" i="4" s="1"/>
  <c r="G81" i="4"/>
  <c r="H80" i="4"/>
  <c r="H81" i="4" s="1"/>
  <c r="G81" i="3"/>
  <c r="J70" i="3"/>
  <c r="K69" i="3"/>
  <c r="L69" i="3" s="1"/>
  <c r="H80" i="3"/>
  <c r="H81" i="3" s="1"/>
  <c r="C290" i="5" l="1"/>
  <c r="J72" i="5"/>
  <c r="K71" i="5"/>
  <c r="L71" i="5" s="1"/>
  <c r="M70" i="5"/>
  <c r="C291" i="5" s="1"/>
  <c r="I80" i="4"/>
  <c r="M69" i="4"/>
  <c r="J71" i="4"/>
  <c r="K70" i="4"/>
  <c r="L70" i="4" s="1"/>
  <c r="I80" i="3"/>
  <c r="I81" i="3" s="1"/>
  <c r="J71" i="3"/>
  <c r="K70" i="3"/>
  <c r="L70" i="3" s="1"/>
  <c r="M69" i="3"/>
  <c r="C289" i="3"/>
  <c r="M71" i="5" l="1"/>
  <c r="J73" i="5"/>
  <c r="K72" i="5"/>
  <c r="L72" i="5" s="1"/>
  <c r="C290" i="4"/>
  <c r="J72" i="4"/>
  <c r="K71" i="4"/>
  <c r="M70" i="4"/>
  <c r="C291" i="4" s="1"/>
  <c r="C289" i="4"/>
  <c r="I81" i="4"/>
  <c r="M70" i="3"/>
  <c r="C291" i="3" s="1"/>
  <c r="C290" i="3"/>
  <c r="J72" i="3"/>
  <c r="K71" i="3"/>
  <c r="J74" i="5" l="1"/>
  <c r="K73" i="5"/>
  <c r="L73" i="5" s="1"/>
  <c r="C292" i="5"/>
  <c r="M72" i="5"/>
  <c r="C293" i="5" s="1"/>
  <c r="J73" i="4"/>
  <c r="K72" i="4"/>
  <c r="L71" i="4"/>
  <c r="L71" i="3"/>
  <c r="M71" i="3" s="1"/>
  <c r="J73" i="3"/>
  <c r="K72" i="3"/>
  <c r="M73" i="5" l="1"/>
  <c r="C294" i="5" s="1"/>
  <c r="J75" i="5"/>
  <c r="K74" i="5"/>
  <c r="L74" i="5" s="1"/>
  <c r="L72" i="4"/>
  <c r="M72" i="4" s="1"/>
  <c r="C293" i="4" s="1"/>
  <c r="M71" i="4"/>
  <c r="J74" i="4"/>
  <c r="K73" i="4"/>
  <c r="J74" i="3"/>
  <c r="K73" i="3"/>
  <c r="L72" i="3"/>
  <c r="M72" i="3" s="1"/>
  <c r="C293" i="3" s="1"/>
  <c r="C292" i="3"/>
  <c r="J76" i="5" l="1"/>
  <c r="K75" i="5"/>
  <c r="L75" i="5" s="1"/>
  <c r="M74" i="5"/>
  <c r="L73" i="4"/>
  <c r="M73" i="4" s="1"/>
  <c r="C294" i="4" s="1"/>
  <c r="J75" i="4"/>
  <c r="K74" i="4"/>
  <c r="C292" i="4"/>
  <c r="J75" i="3"/>
  <c r="K74" i="3"/>
  <c r="L73" i="3"/>
  <c r="M73" i="3" s="1"/>
  <c r="C294" i="3" s="1"/>
  <c r="C295" i="5" l="1"/>
  <c r="M75" i="5"/>
  <c r="C296" i="5" s="1"/>
  <c r="J77" i="5"/>
  <c r="K76" i="5"/>
  <c r="J76" i="4"/>
  <c r="K75" i="4"/>
  <c r="L74" i="4"/>
  <c r="M74" i="4" s="1"/>
  <c r="L74" i="3"/>
  <c r="M74" i="3" s="1"/>
  <c r="C295" i="3" s="1"/>
  <c r="J76" i="3"/>
  <c r="K75" i="3"/>
  <c r="J78" i="5" l="1"/>
  <c r="K77" i="5"/>
  <c r="L76" i="5"/>
  <c r="M76" i="5" s="1"/>
  <c r="C297" i="5" s="1"/>
  <c r="C295" i="4"/>
  <c r="L75" i="4"/>
  <c r="M75" i="4" s="1"/>
  <c r="J77" i="4"/>
  <c r="K76" i="4"/>
  <c r="L76" i="4" s="1"/>
  <c r="L75" i="3"/>
  <c r="M75" i="3" s="1"/>
  <c r="C296" i="3" s="1"/>
  <c r="J77" i="3"/>
  <c r="K76" i="3"/>
  <c r="L77" i="5" l="1"/>
  <c r="M77" i="5" s="1"/>
  <c r="C298" i="5" s="1"/>
  <c r="J79" i="5"/>
  <c r="K78" i="5"/>
  <c r="L78" i="5" s="1"/>
  <c r="C296" i="4"/>
  <c r="M76" i="4"/>
  <c r="C297" i="4" s="1"/>
  <c r="J78" i="4"/>
  <c r="K77" i="4"/>
  <c r="L76" i="3"/>
  <c r="M76" i="3" s="1"/>
  <c r="C297" i="3" s="1"/>
  <c r="J78" i="3"/>
  <c r="K77" i="3"/>
  <c r="J80" i="5" l="1"/>
  <c r="K79" i="5"/>
  <c r="L79" i="5" s="1"/>
  <c r="M78" i="5"/>
  <c r="C299" i="5" s="1"/>
  <c r="J79" i="4"/>
  <c r="K78" i="4"/>
  <c r="L78" i="4" s="1"/>
  <c r="L77" i="4"/>
  <c r="M77" i="4" s="1"/>
  <c r="C298" i="4" s="1"/>
  <c r="L77" i="3"/>
  <c r="M77" i="3" s="1"/>
  <c r="C298" i="3" s="1"/>
  <c r="J79" i="3"/>
  <c r="K78" i="3"/>
  <c r="M79" i="5" l="1"/>
  <c r="C300" i="5" s="1"/>
  <c r="N69" i="5"/>
  <c r="K80" i="5"/>
  <c r="L80" i="5" s="1"/>
  <c r="L81" i="5" s="1"/>
  <c r="M78" i="4"/>
  <c r="C299" i="4" s="1"/>
  <c r="J80" i="4"/>
  <c r="K79" i="4"/>
  <c r="J80" i="3"/>
  <c r="K79" i="3"/>
  <c r="L78" i="3"/>
  <c r="M78" i="3" s="1"/>
  <c r="C299" i="3" s="1"/>
  <c r="N70" i="5" l="1"/>
  <c r="O69" i="5"/>
  <c r="M80" i="5"/>
  <c r="K81" i="5"/>
  <c r="L79" i="4"/>
  <c r="M79" i="4" s="1"/>
  <c r="C300" i="4" s="1"/>
  <c r="K80" i="4"/>
  <c r="N69" i="4"/>
  <c r="L79" i="3"/>
  <c r="M79" i="3" s="1"/>
  <c r="C300" i="3" s="1"/>
  <c r="K80" i="3"/>
  <c r="N69" i="3"/>
  <c r="P69" i="5" l="1"/>
  <c r="N71" i="5"/>
  <c r="O70" i="5"/>
  <c r="P70" i="5" s="1"/>
  <c r="C301" i="5"/>
  <c r="M81" i="5"/>
  <c r="N70" i="4"/>
  <c r="O69" i="4"/>
  <c r="K81" i="4"/>
  <c r="L80" i="4"/>
  <c r="L81" i="4" s="1"/>
  <c r="N70" i="3"/>
  <c r="O69" i="3"/>
  <c r="P69" i="3" s="1"/>
  <c r="K81" i="3"/>
  <c r="L80" i="3"/>
  <c r="L81" i="3" s="1"/>
  <c r="Q70" i="5" l="1"/>
  <c r="C303" i="5" s="1"/>
  <c r="Q69" i="5"/>
  <c r="N72" i="5"/>
  <c r="O71" i="5"/>
  <c r="P71" i="5" s="1"/>
  <c r="M80" i="4"/>
  <c r="P69" i="4"/>
  <c r="N71" i="4"/>
  <c r="O70" i="4"/>
  <c r="P70" i="4" s="1"/>
  <c r="M80" i="3"/>
  <c r="C301" i="3" s="1"/>
  <c r="Q69" i="3"/>
  <c r="N71" i="3"/>
  <c r="O70" i="3"/>
  <c r="C302" i="5" l="1"/>
  <c r="Q71" i="5"/>
  <c r="C304" i="5" s="1"/>
  <c r="N73" i="5"/>
  <c r="O72" i="5"/>
  <c r="P72" i="5" s="1"/>
  <c r="N72" i="4"/>
  <c r="O71" i="4"/>
  <c r="P71" i="4" s="1"/>
  <c r="Q69" i="4"/>
  <c r="Q70" i="4"/>
  <c r="C303" i="4" s="1"/>
  <c r="C301" i="4"/>
  <c r="M81" i="4"/>
  <c r="M81" i="3"/>
  <c r="C302" i="3"/>
  <c r="N72" i="3"/>
  <c r="O71" i="3"/>
  <c r="P70" i="3"/>
  <c r="Q70" i="3" s="1"/>
  <c r="C303" i="3" s="1"/>
  <c r="Q72" i="5" l="1"/>
  <c r="C305" i="5" s="1"/>
  <c r="N74" i="5"/>
  <c r="O73" i="5"/>
  <c r="N73" i="4"/>
  <c r="O72" i="4"/>
  <c r="C302" i="4"/>
  <c r="Q71" i="4"/>
  <c r="C304" i="4" s="1"/>
  <c r="N73" i="3"/>
  <c r="O72" i="3"/>
  <c r="P71" i="3"/>
  <c r="Q71" i="3" s="1"/>
  <c r="P73" i="5" l="1"/>
  <c r="Q73" i="5" s="1"/>
  <c r="N75" i="5"/>
  <c r="O74" i="5"/>
  <c r="P72" i="4"/>
  <c r="N74" i="4"/>
  <c r="O73" i="4"/>
  <c r="P72" i="3"/>
  <c r="Q72" i="3" s="1"/>
  <c r="C305" i="3" s="1"/>
  <c r="N74" i="3"/>
  <c r="O73" i="3"/>
  <c r="C304" i="3"/>
  <c r="C306" i="5" l="1"/>
  <c r="N76" i="5"/>
  <c r="O75" i="5"/>
  <c r="P75" i="5" s="1"/>
  <c r="P74" i="5"/>
  <c r="Q74" i="5" s="1"/>
  <c r="N75" i="4"/>
  <c r="O74" i="4"/>
  <c r="P73" i="4"/>
  <c r="Q73" i="4" s="1"/>
  <c r="C306" i="4" s="1"/>
  <c r="Q72" i="4"/>
  <c r="N75" i="3"/>
  <c r="O74" i="3"/>
  <c r="P73" i="3"/>
  <c r="Q73" i="3" s="1"/>
  <c r="C306" i="3" s="1"/>
  <c r="C307" i="5" l="1"/>
  <c r="N77" i="5"/>
  <c r="O76" i="5"/>
  <c r="Q75" i="5"/>
  <c r="C308" i="5" s="1"/>
  <c r="P74" i="4"/>
  <c r="Q74" i="4" s="1"/>
  <c r="C305" i="4"/>
  <c r="N76" i="4"/>
  <c r="O75" i="4"/>
  <c r="P74" i="3"/>
  <c r="Q74" i="3" s="1"/>
  <c r="C307" i="3" s="1"/>
  <c r="N76" i="3"/>
  <c r="O75" i="3"/>
  <c r="N78" i="5" l="1"/>
  <c r="O77" i="5"/>
  <c r="P76" i="5"/>
  <c r="Q76" i="5" s="1"/>
  <c r="C309" i="5" s="1"/>
  <c r="C307" i="4"/>
  <c r="P75" i="4"/>
  <c r="Q75" i="4" s="1"/>
  <c r="N77" i="4"/>
  <c r="O76" i="4"/>
  <c r="P75" i="3"/>
  <c r="Q75" i="3" s="1"/>
  <c r="C308" i="3" s="1"/>
  <c r="N77" i="3"/>
  <c r="O76" i="3"/>
  <c r="P77" i="5" l="1"/>
  <c r="Q77" i="5" s="1"/>
  <c r="C310" i="5" s="1"/>
  <c r="N79" i="5"/>
  <c r="O78" i="5"/>
  <c r="P78" i="5" s="1"/>
  <c r="C308" i="4"/>
  <c r="P76" i="4"/>
  <c r="Q76" i="4" s="1"/>
  <c r="C309" i="4" s="1"/>
  <c r="N78" i="4"/>
  <c r="O77" i="4"/>
  <c r="P77" i="4" s="1"/>
  <c r="P76" i="3"/>
  <c r="Q76" i="3" s="1"/>
  <c r="C309" i="3" s="1"/>
  <c r="N78" i="3"/>
  <c r="O77" i="3"/>
  <c r="N80" i="5" l="1"/>
  <c r="O79" i="5"/>
  <c r="Q78" i="5"/>
  <c r="C311" i="5" s="1"/>
  <c r="Q77" i="4"/>
  <c r="C310" i="4" s="1"/>
  <c r="N79" i="4"/>
  <c r="O78" i="4"/>
  <c r="P77" i="3"/>
  <c r="Q77" i="3" s="1"/>
  <c r="C310" i="3" s="1"/>
  <c r="N79" i="3"/>
  <c r="O78" i="3"/>
  <c r="P79" i="5" l="1"/>
  <c r="Q79" i="5" s="1"/>
  <c r="C312" i="5" s="1"/>
  <c r="R69" i="5"/>
  <c r="O80" i="5"/>
  <c r="P78" i="4"/>
  <c r="Q78" i="4" s="1"/>
  <c r="C311" i="4" s="1"/>
  <c r="N80" i="4"/>
  <c r="O79" i="4"/>
  <c r="N80" i="3"/>
  <c r="O79" i="3"/>
  <c r="P78" i="3"/>
  <c r="Q78" i="3" s="1"/>
  <c r="C311" i="3" s="1"/>
  <c r="R70" i="5" l="1"/>
  <c r="S69" i="5"/>
  <c r="Q80" i="5"/>
  <c r="O81" i="5"/>
  <c r="P80" i="5"/>
  <c r="P81" i="5" s="1"/>
  <c r="O80" i="4"/>
  <c r="R69" i="4"/>
  <c r="P79" i="4"/>
  <c r="Q79" i="4" s="1"/>
  <c r="C312" i="4" s="1"/>
  <c r="P79" i="3"/>
  <c r="Q79" i="3" s="1"/>
  <c r="C312" i="3" s="1"/>
  <c r="O80" i="3"/>
  <c r="R69" i="3"/>
  <c r="C313" i="5" l="1"/>
  <c r="Q81" i="5"/>
  <c r="T69" i="5"/>
  <c r="R71" i="5"/>
  <c r="S70" i="5"/>
  <c r="R70" i="4"/>
  <c r="S69" i="4"/>
  <c r="O81" i="4"/>
  <c r="P80" i="4"/>
  <c r="P81" i="4" s="1"/>
  <c r="O81" i="3"/>
  <c r="P80" i="3"/>
  <c r="P81" i="3" s="1"/>
  <c r="R70" i="3"/>
  <c r="S69" i="3"/>
  <c r="R72" i="5" l="1"/>
  <c r="S71" i="5"/>
  <c r="U69" i="5"/>
  <c r="T70" i="5"/>
  <c r="Q80" i="4"/>
  <c r="T69" i="4"/>
  <c r="R71" i="4"/>
  <c r="S70" i="4"/>
  <c r="T70" i="4" s="1"/>
  <c r="Q80" i="3"/>
  <c r="Q81" i="3" s="1"/>
  <c r="R71" i="3"/>
  <c r="S70" i="3"/>
  <c r="T69" i="3"/>
  <c r="U69" i="3" s="1"/>
  <c r="C313" i="3"/>
  <c r="U70" i="5" l="1"/>
  <c r="C315" i="5" s="1"/>
  <c r="C314" i="5"/>
  <c r="T71" i="5"/>
  <c r="R73" i="5"/>
  <c r="S72" i="5"/>
  <c r="T72" i="5" s="1"/>
  <c r="R72" i="4"/>
  <c r="S71" i="4"/>
  <c r="U69" i="4"/>
  <c r="U70" i="4"/>
  <c r="C315" i="4" s="1"/>
  <c r="C313" i="4"/>
  <c r="Q81" i="4"/>
  <c r="C314" i="3"/>
  <c r="T70" i="3"/>
  <c r="U70" i="3" s="1"/>
  <c r="C315" i="3" s="1"/>
  <c r="R72" i="3"/>
  <c r="S71" i="3"/>
  <c r="U71" i="5" l="1"/>
  <c r="C316" i="5" s="1"/>
  <c r="R74" i="5"/>
  <c r="S73" i="5"/>
  <c r="U72" i="5"/>
  <c r="C317" i="5" s="1"/>
  <c r="T71" i="4"/>
  <c r="R73" i="4"/>
  <c r="S72" i="4"/>
  <c r="C314" i="4"/>
  <c r="T71" i="3"/>
  <c r="U71" i="3" s="1"/>
  <c r="C316" i="3" s="1"/>
  <c r="R73" i="3"/>
  <c r="S72" i="3"/>
  <c r="R75" i="5" l="1"/>
  <c r="S74" i="5"/>
  <c r="T73" i="5"/>
  <c r="U73" i="5" s="1"/>
  <c r="T72" i="4"/>
  <c r="R74" i="4"/>
  <c r="S73" i="4"/>
  <c r="U71" i="4"/>
  <c r="R74" i="3"/>
  <c r="S73" i="3"/>
  <c r="T72" i="3"/>
  <c r="U72" i="3" s="1"/>
  <c r="C317" i="3" s="1"/>
  <c r="C318" i="5" l="1"/>
  <c r="R76" i="5"/>
  <c r="S75" i="5"/>
  <c r="T75" i="5" s="1"/>
  <c r="T74" i="5"/>
  <c r="U74" i="5" s="1"/>
  <c r="C316" i="4"/>
  <c r="T73" i="4"/>
  <c r="U73" i="4" s="1"/>
  <c r="C318" i="4" s="1"/>
  <c r="U72" i="4"/>
  <c r="C317" i="4" s="1"/>
  <c r="R75" i="4"/>
  <c r="S74" i="4"/>
  <c r="T73" i="3"/>
  <c r="U73" i="3" s="1"/>
  <c r="R75" i="3"/>
  <c r="S74" i="3"/>
  <c r="C319" i="5" l="1"/>
  <c r="R77" i="5"/>
  <c r="S76" i="5"/>
  <c r="T76" i="5" s="1"/>
  <c r="U75" i="5"/>
  <c r="C320" i="5" s="1"/>
  <c r="R76" i="4"/>
  <c r="S75" i="4"/>
  <c r="T74" i="4"/>
  <c r="U74" i="4" s="1"/>
  <c r="R76" i="3"/>
  <c r="S75" i="3"/>
  <c r="T74" i="3"/>
  <c r="U74" i="3" s="1"/>
  <c r="C319" i="3" s="1"/>
  <c r="C318" i="3"/>
  <c r="R78" i="5" l="1"/>
  <c r="S77" i="5"/>
  <c r="T77" i="5" s="1"/>
  <c r="U76" i="5"/>
  <c r="C321" i="5" s="1"/>
  <c r="C319" i="4"/>
  <c r="T75" i="4"/>
  <c r="U75" i="4" s="1"/>
  <c r="R77" i="4"/>
  <c r="S76" i="4"/>
  <c r="T76" i="4" s="1"/>
  <c r="R77" i="3"/>
  <c r="S76" i="3"/>
  <c r="T75" i="3"/>
  <c r="U75" i="3" s="1"/>
  <c r="C320" i="3" s="1"/>
  <c r="U77" i="5" l="1"/>
  <c r="C322" i="5" s="1"/>
  <c r="R79" i="5"/>
  <c r="S78" i="5"/>
  <c r="T78" i="5" s="1"/>
  <c r="C320" i="4"/>
  <c r="U76" i="4"/>
  <c r="C321" i="4" s="1"/>
  <c r="R78" i="4"/>
  <c r="S77" i="4"/>
  <c r="T76" i="3"/>
  <c r="U76" i="3" s="1"/>
  <c r="C321" i="3" s="1"/>
  <c r="R78" i="3"/>
  <c r="S77" i="3"/>
  <c r="U78" i="5" l="1"/>
  <c r="C323" i="5" s="1"/>
  <c r="R80" i="5"/>
  <c r="S79" i="5"/>
  <c r="R79" i="4"/>
  <c r="S78" i="4"/>
  <c r="T78" i="4" s="1"/>
  <c r="T77" i="4"/>
  <c r="U77" i="4" s="1"/>
  <c r="C322" i="4" s="1"/>
  <c r="T77" i="3"/>
  <c r="U77" i="3" s="1"/>
  <c r="C322" i="3" s="1"/>
  <c r="R79" i="3"/>
  <c r="S78" i="3"/>
  <c r="T79" i="5" l="1"/>
  <c r="U79" i="5" s="1"/>
  <c r="C324" i="5" s="1"/>
  <c r="V69" i="5"/>
  <c r="S80" i="5"/>
  <c r="T80" i="5" s="1"/>
  <c r="T81" i="5" s="1"/>
  <c r="U78" i="4"/>
  <c r="C323" i="4" s="1"/>
  <c r="R80" i="4"/>
  <c r="S79" i="4"/>
  <c r="T78" i="3"/>
  <c r="U78" i="3" s="1"/>
  <c r="C323" i="3" s="1"/>
  <c r="R80" i="3"/>
  <c r="S79" i="3"/>
  <c r="V70" i="5" l="1"/>
  <c r="W69" i="5"/>
  <c r="X69" i="5" s="1"/>
  <c r="U80" i="5"/>
  <c r="S81" i="5"/>
  <c r="T79" i="4"/>
  <c r="U79" i="4" s="1"/>
  <c r="C324" i="4" s="1"/>
  <c r="S80" i="4"/>
  <c r="V69" i="4"/>
  <c r="T79" i="3"/>
  <c r="U79" i="3" s="1"/>
  <c r="C324" i="3" s="1"/>
  <c r="S80" i="3"/>
  <c r="T80" i="3" s="1"/>
  <c r="V69" i="3"/>
  <c r="T81" i="3" l="1"/>
  <c r="Y69" i="5"/>
  <c r="C325" i="5"/>
  <c r="U81" i="5"/>
  <c r="V71" i="5"/>
  <c r="W70" i="5"/>
  <c r="V70" i="4"/>
  <c r="W69" i="4"/>
  <c r="S81" i="4"/>
  <c r="T80" i="4"/>
  <c r="T81" i="4" s="1"/>
  <c r="V70" i="3"/>
  <c r="W69" i="3"/>
  <c r="U80" i="3"/>
  <c r="S81" i="3"/>
  <c r="V72" i="5" l="1"/>
  <c r="W71" i="5"/>
  <c r="C326" i="5"/>
  <c r="X70" i="5"/>
  <c r="Y70" i="5" s="1"/>
  <c r="C327" i="5" s="1"/>
  <c r="U80" i="4"/>
  <c r="U81" i="4" s="1"/>
  <c r="X69" i="4"/>
  <c r="C325" i="4"/>
  <c r="V71" i="4"/>
  <c r="W70" i="4"/>
  <c r="V71" i="3"/>
  <c r="W70" i="3"/>
  <c r="X69" i="3"/>
  <c r="Y69" i="3" s="1"/>
  <c r="C325" i="3"/>
  <c r="U81" i="3"/>
  <c r="X71" i="5" l="1"/>
  <c r="Y71" i="5" s="1"/>
  <c r="C328" i="5" s="1"/>
  <c r="V73" i="5"/>
  <c r="W72" i="5"/>
  <c r="Y69" i="4"/>
  <c r="V72" i="4"/>
  <c r="W71" i="4"/>
  <c r="X70" i="4"/>
  <c r="V72" i="3"/>
  <c r="W71" i="3"/>
  <c r="C326" i="3"/>
  <c r="X70" i="3"/>
  <c r="Y70" i="3" s="1"/>
  <c r="C327" i="3" s="1"/>
  <c r="X72" i="5" l="1"/>
  <c r="V74" i="5"/>
  <c r="W73" i="5"/>
  <c r="X73" i="5" s="1"/>
  <c r="Y72" i="5"/>
  <c r="C326" i="4"/>
  <c r="Y70" i="4"/>
  <c r="C327" i="4" s="1"/>
  <c r="V73" i="4"/>
  <c r="W72" i="4"/>
  <c r="X72" i="4" s="1"/>
  <c r="X71" i="4"/>
  <c r="Y71" i="4" s="1"/>
  <c r="C328" i="4" s="1"/>
  <c r="X71" i="3"/>
  <c r="Y71" i="3" s="1"/>
  <c r="C328" i="3" s="1"/>
  <c r="V73" i="3"/>
  <c r="W72" i="3"/>
  <c r="V75" i="5" l="1"/>
  <c r="W74" i="5"/>
  <c r="X74" i="5" s="1"/>
  <c r="C329" i="5"/>
  <c r="Y73" i="5"/>
  <c r="C330" i="5" s="1"/>
  <c r="Y72" i="4"/>
  <c r="C329" i="4" s="1"/>
  <c r="V74" i="4"/>
  <c r="W73" i="4"/>
  <c r="X72" i="3"/>
  <c r="Y72" i="3" s="1"/>
  <c r="C329" i="3" s="1"/>
  <c r="V74" i="3"/>
  <c r="W73" i="3"/>
  <c r="Y74" i="5" l="1"/>
  <c r="C331" i="5" s="1"/>
  <c r="V76" i="5"/>
  <c r="W75" i="5"/>
  <c r="X75" i="5" s="1"/>
  <c r="V75" i="4"/>
  <c r="W74" i="4"/>
  <c r="X73" i="4"/>
  <c r="Y73" i="4" s="1"/>
  <c r="C330" i="4" s="1"/>
  <c r="X73" i="3"/>
  <c r="Y73" i="3" s="1"/>
  <c r="C330" i="3" s="1"/>
  <c r="V75" i="3"/>
  <c r="W74" i="3"/>
  <c r="X74" i="3" s="1"/>
  <c r="V77" i="5" l="1"/>
  <c r="W76" i="5"/>
  <c r="Y75" i="5"/>
  <c r="C332" i="5" s="1"/>
  <c r="X74" i="4"/>
  <c r="Y74" i="4" s="1"/>
  <c r="V76" i="4"/>
  <c r="W75" i="4"/>
  <c r="Y74" i="3"/>
  <c r="C331" i="3" s="1"/>
  <c r="V76" i="3"/>
  <c r="W75" i="3"/>
  <c r="X76" i="5" l="1"/>
  <c r="Y76" i="5" s="1"/>
  <c r="C333" i="5" s="1"/>
  <c r="V78" i="5"/>
  <c r="W77" i="5"/>
  <c r="X77" i="5" s="1"/>
  <c r="C331" i="4"/>
  <c r="X75" i="4"/>
  <c r="Y75" i="4" s="1"/>
  <c r="C332" i="4" s="1"/>
  <c r="V77" i="4"/>
  <c r="W76" i="4"/>
  <c r="X75" i="3"/>
  <c r="Y75" i="3" s="1"/>
  <c r="C332" i="3" s="1"/>
  <c r="V77" i="3"/>
  <c r="W76" i="3"/>
  <c r="V79" i="5" l="1"/>
  <c r="W78" i="5"/>
  <c r="X78" i="5" s="1"/>
  <c r="Y77" i="5"/>
  <c r="C334" i="5" s="1"/>
  <c r="X76" i="4"/>
  <c r="Y76" i="4" s="1"/>
  <c r="C333" i="4" s="1"/>
  <c r="V78" i="4"/>
  <c r="W77" i="4"/>
  <c r="X76" i="3"/>
  <c r="Y76" i="3" s="1"/>
  <c r="C333" i="3" s="1"/>
  <c r="V78" i="3"/>
  <c r="W77" i="3"/>
  <c r="Y78" i="5" l="1"/>
  <c r="C335" i="5" s="1"/>
  <c r="V80" i="5"/>
  <c r="W79" i="5"/>
  <c r="V79" i="4"/>
  <c r="W78" i="4"/>
  <c r="X78" i="4" s="1"/>
  <c r="X77" i="4"/>
  <c r="Y77" i="4" s="1"/>
  <c r="C334" i="4" s="1"/>
  <c r="X77" i="3"/>
  <c r="Y77" i="3" s="1"/>
  <c r="C334" i="3" s="1"/>
  <c r="V79" i="3"/>
  <c r="W78" i="3"/>
  <c r="X79" i="5" l="1"/>
  <c r="Y79" i="5" s="1"/>
  <c r="C336" i="5" s="1"/>
  <c r="Z69" i="5"/>
  <c r="W80" i="5"/>
  <c r="X80" i="5" s="1"/>
  <c r="X81" i="5" s="1"/>
  <c r="V80" i="4"/>
  <c r="W79" i="4"/>
  <c r="Y78" i="4"/>
  <c r="C335" i="4" s="1"/>
  <c r="X78" i="3"/>
  <c r="Y78" i="3" s="1"/>
  <c r="C335" i="3" s="1"/>
  <c r="V80" i="3"/>
  <c r="W79" i="3"/>
  <c r="Z70" i="5" l="1"/>
  <c r="AA69" i="5"/>
  <c r="AB69" i="5" s="1"/>
  <c r="Y80" i="5"/>
  <c r="W81" i="5"/>
  <c r="X79" i="4"/>
  <c r="Y79" i="4" s="1"/>
  <c r="C336" i="4" s="1"/>
  <c r="W80" i="4"/>
  <c r="Z69" i="4"/>
  <c r="X79" i="3"/>
  <c r="Y79" i="3" s="1"/>
  <c r="C336" i="3" s="1"/>
  <c r="W80" i="3"/>
  <c r="Z69" i="3"/>
  <c r="AC69" i="5" l="1"/>
  <c r="Z71" i="5"/>
  <c r="AA70" i="5"/>
  <c r="AC70" i="5" s="1"/>
  <c r="C337" i="5"/>
  <c r="K87" i="5" s="1"/>
  <c r="Y81" i="5"/>
  <c r="W81" i="4"/>
  <c r="X80" i="4"/>
  <c r="X81" i="4" s="1"/>
  <c r="Z70" i="4"/>
  <c r="AA69" i="4"/>
  <c r="AB69" i="4" s="1"/>
  <c r="Z70" i="3"/>
  <c r="AA69" i="3"/>
  <c r="W81" i="3"/>
  <c r="X80" i="3"/>
  <c r="X81" i="3" s="1"/>
  <c r="Z72" i="5" l="1"/>
  <c r="AA71" i="5"/>
  <c r="AC71" i="5" s="1"/>
  <c r="AB70" i="5"/>
  <c r="Z71" i="4"/>
  <c r="AA70" i="4"/>
  <c r="AC70" i="4" s="1"/>
  <c r="AC69" i="4"/>
  <c r="Y80" i="4"/>
  <c r="Y80" i="3"/>
  <c r="C337" i="3" s="1"/>
  <c r="K87" i="3" s="1"/>
  <c r="AC69" i="3"/>
  <c r="AB69" i="3"/>
  <c r="Z71" i="3"/>
  <c r="AA70" i="3"/>
  <c r="AC70" i="3" s="1"/>
  <c r="AB71" i="5" l="1"/>
  <c r="Z73" i="5"/>
  <c r="AA72" i="5"/>
  <c r="AB72" i="5" s="1"/>
  <c r="AB70" i="4"/>
  <c r="Z72" i="4"/>
  <c r="AA71" i="4"/>
  <c r="AC71" i="4" s="1"/>
  <c r="C337" i="4"/>
  <c r="K87" i="4" s="1"/>
  <c r="Y81" i="4"/>
  <c r="Y81" i="3"/>
  <c r="Z72" i="3"/>
  <c r="AA71" i="3"/>
  <c r="AC71" i="3" s="1"/>
  <c r="AB70" i="3"/>
  <c r="Z74" i="5" l="1"/>
  <c r="AA73" i="5"/>
  <c r="AC73" i="5" s="1"/>
  <c r="AC72" i="5"/>
  <c r="Z73" i="4"/>
  <c r="AA72" i="4"/>
  <c r="AC72" i="4" s="1"/>
  <c r="AB71" i="4"/>
  <c r="AB71" i="3"/>
  <c r="Z73" i="3"/>
  <c r="AA72" i="3"/>
  <c r="AB73" i="5" l="1"/>
  <c r="Z75" i="5"/>
  <c r="AA74" i="5"/>
  <c r="AC74" i="5" s="1"/>
  <c r="AB72" i="4"/>
  <c r="Z74" i="4"/>
  <c r="AA73" i="4"/>
  <c r="AB73" i="4" s="1"/>
  <c r="Z74" i="3"/>
  <c r="AA73" i="3"/>
  <c r="AC73" i="3" s="1"/>
  <c r="AC72" i="3"/>
  <c r="AB72" i="3"/>
  <c r="AB74" i="5" l="1"/>
  <c r="Z76" i="5"/>
  <c r="AA75" i="5"/>
  <c r="AC75" i="5" s="1"/>
  <c r="Z75" i="4"/>
  <c r="AA74" i="4"/>
  <c r="AC74" i="4" s="1"/>
  <c r="AC73" i="4"/>
  <c r="AB73" i="3"/>
  <c r="Z75" i="3"/>
  <c r="AA74" i="3"/>
  <c r="AC74" i="3" s="1"/>
  <c r="Z77" i="5" l="1"/>
  <c r="AA76" i="5"/>
  <c r="AC76" i="5" s="1"/>
  <c r="AB75" i="5"/>
  <c r="AB74" i="4"/>
  <c r="Z76" i="4"/>
  <c r="AA75" i="4"/>
  <c r="AC75" i="4" s="1"/>
  <c r="Z76" i="3"/>
  <c r="AA75" i="3"/>
  <c r="AC75" i="3" s="1"/>
  <c r="AB74" i="3"/>
  <c r="AB76" i="5" l="1"/>
  <c r="Z78" i="5"/>
  <c r="AA77" i="5"/>
  <c r="AC77" i="5" s="1"/>
  <c r="AB75" i="4"/>
  <c r="Z77" i="4"/>
  <c r="AA76" i="4"/>
  <c r="AC76" i="4" s="1"/>
  <c r="AB75" i="3"/>
  <c r="Z77" i="3"/>
  <c r="AA76" i="3"/>
  <c r="AC76" i="3" s="1"/>
  <c r="AB77" i="5" l="1"/>
  <c r="Z79" i="5"/>
  <c r="AA78" i="5"/>
  <c r="AC78" i="5" s="1"/>
  <c r="AB76" i="4"/>
  <c r="Z78" i="4"/>
  <c r="AA77" i="4"/>
  <c r="AC77" i="4" s="1"/>
  <c r="AB76" i="3"/>
  <c r="Z78" i="3"/>
  <c r="AA77" i="3"/>
  <c r="AC77" i="3" s="1"/>
  <c r="AB78" i="5" l="1"/>
  <c r="Z80" i="5"/>
  <c r="AA79" i="5"/>
  <c r="AC79" i="5" s="1"/>
  <c r="AB77" i="4"/>
  <c r="Z79" i="4"/>
  <c r="AA78" i="4"/>
  <c r="AC78" i="4" s="1"/>
  <c r="AB77" i="3"/>
  <c r="Z79" i="3"/>
  <c r="AA78" i="3"/>
  <c r="AC78" i="3" s="1"/>
  <c r="AB79" i="5" l="1"/>
  <c r="AA80" i="5"/>
  <c r="AB80" i="5" s="1"/>
  <c r="AB81" i="5" s="1"/>
  <c r="K85" i="5" s="1"/>
  <c r="AB78" i="4"/>
  <c r="Z80" i="4"/>
  <c r="AA79" i="4"/>
  <c r="AC79" i="4" s="1"/>
  <c r="AB78" i="3"/>
  <c r="Z80" i="3"/>
  <c r="AA79" i="3"/>
  <c r="AC79" i="3" s="1"/>
  <c r="AC80" i="5" l="1"/>
  <c r="AC81" i="5" s="1"/>
  <c r="K86" i="5" s="1"/>
  <c r="AA81" i="5"/>
  <c r="K84" i="5" s="1"/>
  <c r="K83" i="5" s="1"/>
  <c r="AB79" i="4"/>
  <c r="AA80" i="4"/>
  <c r="AB80" i="4" s="1"/>
  <c r="AB81" i="4" s="1"/>
  <c r="K85" i="4" s="1"/>
  <c r="AB79" i="3"/>
  <c r="AA80" i="3"/>
  <c r="AC80" i="4" l="1"/>
  <c r="AC81" i="4" s="1"/>
  <c r="K86" i="4" s="1"/>
  <c r="AA81" i="4"/>
  <c r="K84" i="4" s="1"/>
  <c r="K83" i="4" s="1"/>
  <c r="AC80" i="3"/>
  <c r="AC81" i="3" s="1"/>
  <c r="K86" i="3" s="1"/>
  <c r="AA81" i="3"/>
  <c r="K84" i="3" s="1"/>
  <c r="AB80" i="3"/>
  <c r="AB81" i="3" s="1"/>
  <c r="K85" i="3" s="1"/>
  <c r="K83" i="3" l="1"/>
</calcChain>
</file>

<file path=xl/sharedStrings.xml><?xml version="1.0" encoding="utf-8"?>
<sst xmlns="http://schemas.openxmlformats.org/spreadsheetml/2006/main" count="596" uniqueCount="89">
  <si>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</si>
  <si>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</si>
  <si>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</si>
  <si>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</si>
  <si>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</si>
  <si>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</si>
  <si>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</si>
  <si>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</si>
  <si>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</si>
  <si>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</si>
  <si>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</si>
  <si>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</si>
  <si>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</si>
  <si>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</si>
  <si>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</si>
  <si>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</si>
  <si>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</si>
  <si>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</si>
  <si>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Схема погашення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</si>
  <si>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</si>
  <si>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</si>
  <si>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</si>
  <si>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</si>
  <si>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</si>
  <si>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</si>
  <si>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</si>
  <si>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</si>
  <si>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</si>
  <si>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</si>
  <si>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</si>
  <si>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</si>
  <si>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</si>
  <si>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</si>
  <si>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</si>
  <si>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</si>
  <si>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</si>
  <si>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</si>
  <si>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</si>
  <si>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</si>
  <si>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</si>
  <si>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</si>
  <si>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</si>
  <si>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</si>
  <si>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</si>
  <si>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</si>
  <si>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</si>
  <si>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</si>
  <si>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</si>
  <si>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</si>
  <si>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</si>
  <si>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</si>
  <si>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</si>
  <si>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</si>
  <si>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</si>
  <si>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</si>
  <si>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</si>
  <si>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</si>
  <si>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</si>
  <si>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</si>
  <si>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</si>
  <si>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</si>
  <si>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</si>
  <si>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</si>
  <si>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</si>
  <si>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</si>
  <si>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</si>
  <si>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</si>
  <si>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</si>
  <si>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</si>
  <si>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</si>
  <si>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</si>
  <si>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</si>
  <si>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</si>
  <si>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Процентна ставка (номінальна), % річних на перші</t>
  </si>
  <si>
    <t>місяці кредитування , міс</t>
  </si>
  <si>
    <t>Комісія за надання кредиту, % від суми кредиту</t>
  </si>
  <si>
    <t xml:space="preserve">заповнюється Кліентом виходячи з обраних умов кредитування </t>
  </si>
  <si>
    <t>Калькулятор
“Житло в кредит” (первинний ринок) в рамках співпраці з ТОВ «БВК Компанія «Федорченко»</t>
  </si>
  <si>
    <t>Послуги нотаріуса (орієнтовно), грн.</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</si>
  <si>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</si>
  <si>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</si>
  <si>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</si>
  <si>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Вартiсть послуг нотарiуса щодо державної реєстрацiї припинення iпотеки в ДРРП, грн. (в кінці строку кредиту), орієнтовно</t>
  </si>
  <si>
    <t>Страхування предмету забезпечення, % від вартості забезпечення, орієнтовно
 (щорічно, після отримання правовстановлюючих документів на нерухомість), 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</si>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</sst>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5"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
      <b/>
      <sz val="13"/>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xf numFmtId="165" fontId="2" fillId="0" borderId="0" applyFont="0" applyFill="0" applyBorder="0" applyAlignment="0" applyProtection="0"/>
  </cellStyleXfs>
  <cellXfs count="144">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3" fillId="4" borderId="0" xfId="2" applyFont="1" applyFill="1" applyBorder="1" applyAlignment="1" applyProtection="1">
      <alignment horizontal="left" vertical="center"/>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2" fillId="0" borderId="0" xfId="2" applyProtection="1">
      <protection hidden="1"/>
    </xf>
    <xf numFmtId="0" fontId="3" fillId="0" borderId="26" xfId="2" applyFont="1" applyFill="1" applyBorder="1" applyAlignment="1" applyProtection="1">
      <alignment horizontal="center" vertical="center" wrapText="1" shrinkToFit="1"/>
      <protection hidden="1"/>
    </xf>
    <xf numFmtId="0" fontId="3" fillId="3" borderId="0" xfId="2" applyFont="1" applyFill="1" applyAlignment="1" applyProtection="1">
      <protection hidden="1"/>
    </xf>
    <xf numFmtId="0" fontId="13" fillId="2" borderId="0" xfId="2" applyFont="1" applyFill="1" applyAlignment="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2" fillId="0" borderId="3" xfId="2" applyBorder="1" applyAlignment="1">
      <alignment horizontal="right" wrapText="1"/>
    </xf>
    <xf numFmtId="0" fontId="2" fillId="0" borderId="3" xfId="2" applyBorder="1" applyAlignment="1">
      <alignment horizontal="right"/>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14" fillId="0" borderId="0" xfId="2" applyFont="1" applyAlignment="1" applyProtection="1">
      <alignment horizontal="center" vertical="center" wrapText="1"/>
      <protection hidden="1"/>
    </xf>
    <xf numFmtId="0" fontId="5" fillId="0" borderId="0" xfId="2" applyFont="1" applyAlignment="1" applyProtection="1">
      <alignment horizontal="center" vertical="center" wrapText="1"/>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4" fontId="3" fillId="3"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4" fontId="3" fillId="0" borderId="4" xfId="2" applyNumberFormat="1" applyFont="1" applyFill="1" applyBorder="1" applyAlignment="1" applyProtection="1">
      <alignment horizontal="right"/>
      <protection hidden="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0" fontId="3" fillId="0" borderId="23" xfId="2" applyFont="1" applyFill="1" applyBorder="1" applyAlignment="1" applyProtection="1">
      <alignment horizontal="left" vertical="center"/>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165" fontId="3" fillId="0" borderId="23" xfId="5" applyFont="1" applyFill="1" applyBorder="1" applyAlignment="1" applyProtection="1">
      <alignment horizontal="right" vertical="center"/>
      <protection hidden="1"/>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0" fontId="3" fillId="0" borderId="23" xfId="2" applyNumberFormat="1" applyFont="1" applyFill="1" applyBorder="1" applyAlignment="1" applyProtection="1">
      <alignment horizontal="right"/>
      <protection hidden="1"/>
    </xf>
    <xf numFmtId="10" fontId="3" fillId="0" borderId="25"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10" fontId="3" fillId="0" borderId="4" xfId="3" applyNumberFormat="1" applyFont="1" applyFill="1" applyBorder="1" applyAlignment="1" applyProtection="1">
      <alignment horizontal="right"/>
      <protection hidden="1"/>
    </xf>
    <xf numFmtId="165" fontId="3" fillId="0" borderId="8" xfId="5" applyFont="1" applyFill="1" applyBorder="1" applyAlignment="1" applyProtection="1">
      <alignment horizontal="right" vertical="center"/>
      <protection hidden="1"/>
    </xf>
    <xf numFmtId="165" fontId="3" fillId="0" borderId="7" xfId="5" applyFont="1" applyFill="1" applyBorder="1" applyAlignment="1" applyProtection="1">
      <alignment horizontal="right" vertical="center"/>
      <protection hidden="1"/>
    </xf>
    <xf numFmtId="165" fontId="3" fillId="0" borderId="6" xfId="5" applyFont="1" applyFill="1" applyBorder="1" applyAlignment="1" applyProtection="1">
      <alignment horizontal="right" vertical="center"/>
      <protection hidden="1"/>
    </xf>
    <xf numFmtId="1" fontId="3" fillId="0" borderId="4" xfId="2" quotePrefix="1" applyNumberFormat="1" applyFont="1" applyFill="1" applyBorder="1" applyAlignment="1" applyProtection="1">
      <alignment horizontal="right"/>
      <protection hidden="1"/>
    </xf>
    <xf numFmtId="1" fontId="3" fillId="0" borderId="8" xfId="2" quotePrefix="1" applyNumberFormat="1" applyFont="1" applyFill="1" applyBorder="1" applyAlignment="1" applyProtection="1">
      <alignment horizontal="right"/>
      <protection hidden="1"/>
    </xf>
    <xf numFmtId="1" fontId="3" fillId="0" borderId="6" xfId="2" quotePrefix="1" applyNumberFormat="1" applyFont="1" applyFill="1" applyBorder="1" applyAlignment="1" applyProtection="1">
      <alignment horizontal="right"/>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hidden="1"/>
    </xf>
    <xf numFmtId="4" fontId="3" fillId="6" borderId="6"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left" vertical="center" wrapText="1"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center"/>
      <protection hidden="1"/>
    </xf>
    <xf numFmtId="4" fontId="3" fillId="0" borderId="3" xfId="2" applyNumberFormat="1" applyFont="1" applyFill="1" applyBorder="1" applyAlignment="1" applyProtection="1">
      <alignment horizontal="center"/>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top" wrapText="1"/>
      <protection hidden="1"/>
    </xf>
    <xf numFmtId="0" fontId="3" fillId="0" borderId="2" xfId="2" applyFont="1" applyFill="1" applyBorder="1" applyAlignment="1" applyProtection="1">
      <alignment horizontal="left" vertical="top" wrapText="1"/>
      <protection hidden="1"/>
    </xf>
    <xf numFmtId="0" fontId="3" fillId="0" borderId="3" xfId="2" applyFont="1" applyFill="1" applyBorder="1" applyAlignment="1" applyProtection="1">
      <alignment horizontal="left" vertical="top" wrapText="1"/>
      <protection hidden="1"/>
    </xf>
    <xf numFmtId="0" fontId="3"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2" borderId="4" xfId="4" applyFont="1" applyFill="1" applyBorder="1" applyAlignment="1">
      <alignment horizontal="left" vertical="center" wrapText="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cellXfs>
  <cellStyles count="6">
    <cellStyle name="Гиперссылка" xfId="1" builtinId="8"/>
    <cellStyle name="Обычный" xfId="0" builtinId="0"/>
    <cellStyle name="Обычный 2" xfId="2"/>
    <cellStyle name="Обычный 2 2" xfId="4"/>
    <cellStyle name="Процентный 2" xf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40" dropStyle="combo" dx="22" fmlaLink="$J$18" fmlaRange="$AG$7:$AG$8" sel="1" val="0"/>
</file>

<file path=xl/ctrlProps/ctrlProp2.xml><?xml version="1.0" encoding="utf-8"?>
<formControlPr xmlns="http://schemas.microsoft.com/office/spreadsheetml/2009/9/main" objectType="Drop" dropLines="40" dropStyle="combo" dx="22" fmlaLink="$J$18" fmlaRange="$AG$7:$AG$8" sel="1" val="0"/>
</file>

<file path=xl/ctrlProps/ctrlProp3.xml><?xml version="1.0" encoding="utf-8"?>
<formControlPr xmlns="http://schemas.microsoft.com/office/spreadsheetml/2009/9/main" objectType="Drop" dropLines="40" dropStyle="combo" dx="22" fmlaLink="$J$18"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977</xdr:colOff>
          <xdr:row>16</xdr:row>
          <xdr:rowOff>190500</xdr:rowOff>
        </xdr:from>
        <xdr:to>
          <xdr:col>11</xdr:col>
          <xdr:colOff>19050</xdr:colOff>
          <xdr:row>19</xdr:row>
          <xdr:rowOff>19050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25</xdr:col>
      <xdr:colOff>510268</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1533" y="1520473"/>
          <a:ext cx="11404146" cy="1273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16</xdr:row>
          <xdr:rowOff>190500</xdr:rowOff>
        </xdr:from>
        <xdr:to>
          <xdr:col>11</xdr:col>
          <xdr:colOff>19050</xdr:colOff>
          <xdr:row>19</xdr:row>
          <xdr:rowOff>19050</xdr:rowOff>
        </xdr:to>
        <xdr:sp macro="" textlink="">
          <xdr:nvSpPr>
            <xdr:cNvPr id="5121" name="Drop Down 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25</xdr:col>
      <xdr:colOff>510268</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7129" y="1549048"/>
          <a:ext cx="11371489" cy="126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16</xdr:row>
          <xdr:rowOff>190500</xdr:rowOff>
        </xdr:from>
        <xdr:to>
          <xdr:col>11</xdr:col>
          <xdr:colOff>19050</xdr:colOff>
          <xdr:row>19</xdr:row>
          <xdr:rowOff>19050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25</xdr:col>
      <xdr:colOff>510268</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7129" y="1549048"/>
          <a:ext cx="11371489" cy="126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80" zoomScaleNormal="70" zoomScaleSheetLayoutView="80" workbookViewId="0">
      <selection activeCell="N28" sqref="N28"/>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5.42578125" customWidth="1"/>
    <col min="12" max="13" width="12.42578125" customWidth="1"/>
    <col min="14" max="14" width="12.140625" customWidth="1"/>
    <col min="15" max="15" width="13.140625" customWidth="1"/>
    <col min="16" max="17" width="12" customWidth="1"/>
    <col min="18" max="18" width="13.140625" customWidth="1"/>
    <col min="19" max="19" width="12.28515625" customWidth="1"/>
    <col min="20" max="20" width="11.5703125" customWidth="1"/>
    <col min="21" max="22" width="13.28515625" customWidth="1"/>
    <col min="23" max="23" width="12.5703125" customWidth="1"/>
    <col min="24" max="25" width="12.7109375" customWidth="1"/>
    <col min="26" max="26" width="11.7109375" customWidth="1"/>
    <col min="27" max="27" width="14" customWidth="1"/>
    <col min="28" max="28" width="11.5703125" customWidth="1"/>
    <col min="29" max="29" width="15.4257812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50" t="s">
        <v>0</v>
      </c>
      <c r="B1" s="50"/>
      <c r="C1" s="50"/>
      <c r="D1" s="50"/>
      <c r="E1" s="50"/>
      <c r="F1" s="50"/>
      <c r="G1" s="50"/>
      <c r="H1" s="50"/>
      <c r="I1" s="50"/>
      <c r="J1" s="50"/>
      <c r="K1" s="50"/>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51" t="s">
        <v>1</v>
      </c>
      <c r="B2" s="51"/>
      <c r="C2" s="51"/>
      <c r="D2" s="51"/>
      <c r="E2" s="51"/>
      <c r="F2" s="51"/>
      <c r="G2" s="51"/>
      <c r="H2" s="51"/>
      <c r="I2" s="51"/>
      <c r="J2" s="51"/>
      <c r="K2" s="51"/>
      <c r="L2" s="1"/>
      <c r="M2" s="1"/>
      <c r="N2" s="1"/>
      <c r="O2" s="1"/>
      <c r="P2" s="1"/>
      <c r="Q2" s="1"/>
      <c r="R2" s="1"/>
      <c r="S2" s="3"/>
      <c r="T2" s="3"/>
      <c r="U2" s="3"/>
      <c r="V2" s="3"/>
      <c r="W2" s="2"/>
      <c r="X2" s="2"/>
      <c r="Y2" s="2"/>
      <c r="Z2" s="2"/>
      <c r="AA2" s="2"/>
      <c r="AB2" s="2"/>
      <c r="AC2" s="2"/>
      <c r="AD2" s="2"/>
      <c r="AE2" s="2"/>
      <c r="AF2" s="2"/>
      <c r="AG2" s="2"/>
      <c r="AH2" s="2"/>
    </row>
    <row r="3" spans="1:247" ht="47.25" customHeight="1" x14ac:dyDescent="0.25">
      <c r="A3" s="52" t="s">
        <v>77</v>
      </c>
      <c r="B3" s="53"/>
      <c r="C3" s="53"/>
      <c r="D3" s="53"/>
      <c r="E3" s="53"/>
      <c r="F3" s="53"/>
      <c r="G3" s="53"/>
      <c r="H3" s="53"/>
      <c r="I3" s="53"/>
      <c r="J3" s="53"/>
      <c r="K3" s="53"/>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54" t="s">
        <v>2</v>
      </c>
      <c r="B4" s="54"/>
      <c r="C4" s="54"/>
      <c r="D4" s="54"/>
      <c r="E4" s="54"/>
      <c r="F4" s="54"/>
      <c r="G4" s="54"/>
      <c r="H4" s="54"/>
      <c r="I4" s="54"/>
      <c r="J4" s="54"/>
      <c r="K4" s="54"/>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55" t="s">
        <v>3</v>
      </c>
      <c r="B5" s="56"/>
      <c r="C5" s="56"/>
      <c r="D5" s="56"/>
      <c r="E5" s="56"/>
      <c r="F5" s="56"/>
      <c r="G5" s="56"/>
      <c r="H5" s="56"/>
      <c r="I5" s="57"/>
      <c r="J5" s="58" t="s">
        <v>4</v>
      </c>
      <c r="K5" s="59"/>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60" t="s">
        <v>5</v>
      </c>
      <c r="B6" s="61"/>
      <c r="C6" s="61"/>
      <c r="D6" s="61"/>
      <c r="E6" s="61"/>
      <c r="F6" s="61"/>
      <c r="G6" s="61"/>
      <c r="H6" s="61"/>
      <c r="I6" s="62"/>
      <c r="J6" s="63">
        <v>7142857.1399999997</v>
      </c>
      <c r="K6" s="63"/>
      <c r="L6" s="5"/>
      <c r="M6" s="38"/>
      <c r="N6" s="39" t="s">
        <v>76</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64" t="s">
        <v>7</v>
      </c>
      <c r="B7" s="65"/>
      <c r="C7" s="65"/>
      <c r="D7" s="65"/>
      <c r="E7" s="65"/>
      <c r="F7" s="65"/>
      <c r="G7" s="65"/>
      <c r="H7" s="65"/>
      <c r="I7" s="66"/>
      <c r="J7" s="67">
        <v>0.3</v>
      </c>
      <c r="K7" s="67"/>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68" t="s">
        <v>10</v>
      </c>
      <c r="B8" s="69"/>
      <c r="C8" s="69"/>
      <c r="D8" s="69"/>
      <c r="E8" s="69"/>
      <c r="F8" s="69"/>
      <c r="G8" s="69"/>
      <c r="H8" s="69"/>
      <c r="I8" s="70"/>
      <c r="J8" s="71">
        <f>J6*(1-avans2)</f>
        <v>4999999.9979999997</v>
      </c>
      <c r="K8" s="71"/>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72" t="s">
        <v>13</v>
      </c>
      <c r="B9" s="73"/>
      <c r="C9" s="73"/>
      <c r="D9" s="73"/>
      <c r="E9" s="73"/>
      <c r="F9" s="73"/>
      <c r="G9" s="73"/>
      <c r="H9" s="74"/>
      <c r="I9" s="31"/>
      <c r="J9" s="63">
        <v>100000</v>
      </c>
      <c r="K9" s="63"/>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72" t="s">
        <v>14</v>
      </c>
      <c r="B10" s="73"/>
      <c r="C10" s="73"/>
      <c r="D10" s="73"/>
      <c r="E10" s="73"/>
      <c r="F10" s="73"/>
      <c r="G10" s="73"/>
      <c r="H10" s="74"/>
      <c r="I10" s="31"/>
      <c r="J10" s="63">
        <f>J9*J25</f>
        <v>0</v>
      </c>
      <c r="K10" s="63"/>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75" t="s">
        <v>15</v>
      </c>
      <c r="B11" s="76"/>
      <c r="C11" s="76"/>
      <c r="D11" s="76"/>
      <c r="E11" s="76"/>
      <c r="F11" s="76"/>
      <c r="G11" s="76"/>
      <c r="H11" s="77"/>
      <c r="I11" s="32"/>
      <c r="J11" s="63">
        <v>0</v>
      </c>
      <c r="K11" s="63"/>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75" t="s">
        <v>16</v>
      </c>
      <c r="B12" s="76"/>
      <c r="C12" s="76"/>
      <c r="D12" s="76"/>
      <c r="E12" s="76"/>
      <c r="F12" s="76"/>
      <c r="G12" s="76"/>
      <c r="H12" s="77"/>
      <c r="I12" s="32"/>
      <c r="J12" s="63">
        <v>0</v>
      </c>
      <c r="K12" s="63"/>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78" t="s">
        <v>17</v>
      </c>
      <c r="B13" s="79"/>
      <c r="C13" s="79"/>
      <c r="D13" s="79"/>
      <c r="E13" s="79"/>
      <c r="F13" s="79"/>
      <c r="G13" s="79"/>
      <c r="H13" s="79"/>
      <c r="I13" s="80"/>
      <c r="J13" s="81">
        <v>240</v>
      </c>
      <c r="K13" s="82"/>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83" t="s">
        <v>73</v>
      </c>
      <c r="B14" s="84"/>
      <c r="C14" s="84"/>
      <c r="D14" s="84"/>
      <c r="E14" s="84"/>
      <c r="F14" s="84"/>
      <c r="G14" s="84"/>
      <c r="H14" s="84"/>
      <c r="I14" s="85"/>
      <c r="J14" s="86">
        <v>0.01</v>
      </c>
      <c r="K14" s="87"/>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92" t="s">
        <v>74</v>
      </c>
      <c r="B15" s="93"/>
      <c r="C15" s="93"/>
      <c r="D15" s="93"/>
      <c r="E15" s="93"/>
      <c r="F15" s="93"/>
      <c r="G15" s="93"/>
      <c r="H15" s="93"/>
      <c r="I15" s="94"/>
      <c r="J15" s="95">
        <v>12</v>
      </c>
      <c r="K15" s="95"/>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83" t="s">
        <v>73</v>
      </c>
      <c r="B16" s="84"/>
      <c r="C16" s="84"/>
      <c r="D16" s="84"/>
      <c r="E16" s="84"/>
      <c r="F16" s="84"/>
      <c r="G16" s="84"/>
      <c r="H16" s="84"/>
      <c r="I16" s="85"/>
      <c r="J16" s="86">
        <v>0.14990000000000001</v>
      </c>
      <c r="K16" s="87"/>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92" t="s">
        <v>74</v>
      </c>
      <c r="B17" s="93"/>
      <c r="C17" s="93"/>
      <c r="D17" s="93"/>
      <c r="E17" s="93"/>
      <c r="F17" s="93"/>
      <c r="G17" s="93"/>
      <c r="H17" s="93"/>
      <c r="I17" s="94"/>
      <c r="J17" s="96">
        <f>strok2-J15</f>
        <v>228</v>
      </c>
      <c r="K17" s="97"/>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68" t="s">
        <v>18</v>
      </c>
      <c r="B18" s="69"/>
      <c r="C18" s="69"/>
      <c r="D18" s="69"/>
      <c r="E18" s="69"/>
      <c r="F18" s="69"/>
      <c r="G18" s="69"/>
      <c r="H18" s="69"/>
      <c r="I18" s="70"/>
      <c r="J18" s="98">
        <v>1</v>
      </c>
      <c r="K18" s="99"/>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88" t="str">
        <f>CONCATENATE("Месячный платеж по кредиту, ",O36)</f>
        <v xml:space="preserve">Месячный платеж по кредиту, </v>
      </c>
      <c r="B19" s="89"/>
      <c r="C19" s="89"/>
      <c r="D19" s="89"/>
      <c r="E19" s="89"/>
      <c r="F19" s="89"/>
      <c r="G19" s="89"/>
      <c r="H19" s="10"/>
      <c r="I19" s="11"/>
      <c r="J19" s="100">
        <f>IF(data2=1,sumkred2/strok2,sumkred2*J14/100/((1-POWER(1+J14/1200,-strok2))*12))</f>
        <v>20833.333325</v>
      </c>
      <c r="K19" s="101"/>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2" t="s">
        <v>84</v>
      </c>
      <c r="B20" s="103"/>
      <c r="C20" s="103"/>
      <c r="D20" s="103"/>
      <c r="E20" s="103"/>
      <c r="F20" s="103"/>
      <c r="G20" s="103"/>
      <c r="H20" s="103"/>
      <c r="I20" s="103"/>
      <c r="J20" s="103"/>
      <c r="K20" s="104"/>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88" t="s">
        <v>75</v>
      </c>
      <c r="B21" s="89"/>
      <c r="C21" s="89"/>
      <c r="D21" s="89"/>
      <c r="E21" s="89"/>
      <c r="F21" s="89"/>
      <c r="G21" s="89"/>
      <c r="H21" s="89"/>
      <c r="I21" s="90"/>
      <c r="J21" s="91">
        <v>0</v>
      </c>
      <c r="K21" s="91"/>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88" t="s">
        <v>19</v>
      </c>
      <c r="B22" s="89"/>
      <c r="C22" s="89"/>
      <c r="D22" s="89"/>
      <c r="E22" s="89"/>
      <c r="F22" s="89"/>
      <c r="G22" s="89"/>
      <c r="H22" s="89"/>
      <c r="I22" s="90"/>
      <c r="J22" s="108">
        <v>0</v>
      </c>
      <c r="K22" s="109"/>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88" t="s">
        <v>21</v>
      </c>
      <c r="B23" s="89"/>
      <c r="C23" s="89"/>
      <c r="D23" s="89"/>
      <c r="E23" s="89"/>
      <c r="F23" s="89"/>
      <c r="G23" s="89"/>
      <c r="H23" s="89"/>
      <c r="I23" s="90"/>
      <c r="J23" s="110" t="s">
        <v>22</v>
      </c>
      <c r="K23" s="111"/>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88" t="s">
        <v>20</v>
      </c>
      <c r="B24" s="89"/>
      <c r="C24" s="89"/>
      <c r="D24" s="89"/>
      <c r="E24" s="89"/>
      <c r="F24" s="89"/>
      <c r="G24" s="89"/>
      <c r="H24" s="89"/>
      <c r="I24" s="90"/>
      <c r="J24" s="112">
        <v>0</v>
      </c>
      <c r="K24" s="113"/>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114" t="s">
        <v>85</v>
      </c>
      <c r="B25" s="115"/>
      <c r="C25" s="115"/>
      <c r="D25" s="115"/>
      <c r="E25" s="115"/>
      <c r="F25" s="115"/>
      <c r="G25" s="115"/>
      <c r="H25" s="115"/>
      <c r="I25" s="115"/>
      <c r="J25" s="115"/>
      <c r="K25" s="116"/>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117" t="s">
        <v>78</v>
      </c>
      <c r="B26" s="118"/>
      <c r="C26" s="118"/>
      <c r="D26" s="118"/>
      <c r="E26" s="118"/>
      <c r="F26" s="118"/>
      <c r="G26" s="118"/>
      <c r="H26" s="118"/>
      <c r="I26" s="119"/>
      <c r="J26" s="71">
        <v>12880</v>
      </c>
      <c r="K26" s="71"/>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117" t="s">
        <v>23</v>
      </c>
      <c r="B27" s="106"/>
      <c r="C27" s="106"/>
      <c r="D27" s="106"/>
      <c r="E27" s="106"/>
      <c r="F27" s="106"/>
      <c r="G27" s="106"/>
      <c r="H27" s="106"/>
      <c r="I27" s="107"/>
      <c r="J27" s="91">
        <v>1E-3</v>
      </c>
      <c r="K27" s="91"/>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105" t="s">
        <v>79</v>
      </c>
      <c r="B28" s="106"/>
      <c r="C28" s="106"/>
      <c r="D28" s="106"/>
      <c r="E28" s="106"/>
      <c r="F28" s="106"/>
      <c r="G28" s="106"/>
      <c r="H28" s="106"/>
      <c r="I28" s="107"/>
      <c r="J28" s="91">
        <v>3.0000000000000001E-3</v>
      </c>
      <c r="K28" s="91"/>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117" t="s">
        <v>80</v>
      </c>
      <c r="B29" s="106"/>
      <c r="C29" s="106"/>
      <c r="D29" s="106"/>
      <c r="E29" s="106"/>
      <c r="F29" s="106"/>
      <c r="G29" s="106"/>
      <c r="H29" s="106"/>
      <c r="I29" s="107"/>
      <c r="J29" s="91">
        <v>7.3000000000000001E-3</v>
      </c>
      <c r="K29" s="91"/>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117" t="s">
        <v>81</v>
      </c>
      <c r="B30" s="106"/>
      <c r="C30" s="106"/>
      <c r="D30" s="106"/>
      <c r="E30" s="106"/>
      <c r="F30" s="106"/>
      <c r="G30" s="106"/>
      <c r="H30" s="106"/>
      <c r="I30" s="107"/>
      <c r="J30" s="71">
        <v>2800</v>
      </c>
      <c r="K30" s="71"/>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117" t="s">
        <v>82</v>
      </c>
      <c r="B31" s="106"/>
      <c r="C31" s="106"/>
      <c r="D31" s="106"/>
      <c r="E31" s="106"/>
      <c r="F31" s="106"/>
      <c r="G31" s="106"/>
      <c r="H31" s="106"/>
      <c r="I31" s="107"/>
      <c r="J31" s="71">
        <v>3430</v>
      </c>
      <c r="K31" s="71"/>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117"/>
      <c r="B32" s="106"/>
      <c r="C32" s="106"/>
      <c r="D32" s="106"/>
      <c r="E32" s="106"/>
      <c r="F32" s="106"/>
      <c r="G32" s="106"/>
      <c r="H32" s="106"/>
      <c r="I32" s="107"/>
      <c r="J32" s="33"/>
      <c r="K32" s="34"/>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125" t="s">
        <v>85</v>
      </c>
      <c r="B33" s="126"/>
      <c r="C33" s="126"/>
      <c r="D33" s="126"/>
      <c r="E33" s="126"/>
      <c r="F33" s="126"/>
      <c r="G33" s="126"/>
      <c r="H33" s="126"/>
      <c r="I33" s="127"/>
      <c r="J33" s="128">
        <v>0</v>
      </c>
      <c r="K33" s="128"/>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129" t="s">
        <v>24</v>
      </c>
      <c r="B34" s="118"/>
      <c r="C34" s="118"/>
      <c r="D34" s="118"/>
      <c r="E34" s="118"/>
      <c r="F34" s="118"/>
      <c r="G34" s="118"/>
      <c r="H34" s="118"/>
      <c r="I34" s="119"/>
      <c r="J34" s="130">
        <v>0</v>
      </c>
      <c r="K34" s="131"/>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120"/>
      <c r="B35" s="121"/>
      <c r="C35" s="121"/>
      <c r="D35" s="121"/>
      <c r="E35" s="121"/>
      <c r="F35" s="121"/>
      <c r="G35" s="121"/>
      <c r="H35" s="121"/>
      <c r="I35" s="122"/>
      <c r="J35" s="123"/>
      <c r="K35" s="124"/>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25</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135" t="s">
        <v>26</v>
      </c>
      <c r="B37" s="132" t="s">
        <v>27</v>
      </c>
      <c r="C37" s="133"/>
      <c r="D37" s="133"/>
      <c r="E37" s="134"/>
      <c r="F37" s="132" t="s">
        <v>28</v>
      </c>
      <c r="G37" s="133"/>
      <c r="H37" s="133"/>
      <c r="I37" s="134"/>
      <c r="J37" s="132" t="s">
        <v>29</v>
      </c>
      <c r="K37" s="133"/>
      <c r="L37" s="133"/>
      <c r="M37" s="134"/>
      <c r="N37" s="132" t="s">
        <v>30</v>
      </c>
      <c r="O37" s="133"/>
      <c r="P37" s="133"/>
      <c r="Q37" s="134"/>
      <c r="R37" s="132" t="s">
        <v>31</v>
      </c>
      <c r="S37" s="133"/>
      <c r="T37" s="133"/>
      <c r="U37" s="134"/>
      <c r="V37" s="132" t="s">
        <v>32</v>
      </c>
      <c r="W37" s="133"/>
      <c r="X37" s="133"/>
      <c r="Y37" s="134"/>
      <c r="Z37" s="132" t="s">
        <v>33</v>
      </c>
      <c r="AA37" s="133"/>
      <c r="AB37" s="133"/>
      <c r="AC37" s="13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136"/>
      <c r="B38" s="13" t="s">
        <v>34</v>
      </c>
      <c r="C38" s="13" t="s">
        <v>35</v>
      </c>
      <c r="D38" s="13" t="s">
        <v>36</v>
      </c>
      <c r="E38" s="13" t="s">
        <v>37</v>
      </c>
      <c r="F38" s="13" t="s">
        <v>34</v>
      </c>
      <c r="G38" s="13" t="s">
        <v>35</v>
      </c>
      <c r="H38" s="13" t="s">
        <v>36</v>
      </c>
      <c r="I38" s="13" t="s">
        <v>37</v>
      </c>
      <c r="J38" s="13" t="s">
        <v>34</v>
      </c>
      <c r="K38" s="13" t="s">
        <v>35</v>
      </c>
      <c r="L38" s="13" t="s">
        <v>36</v>
      </c>
      <c r="M38" s="13" t="s">
        <v>37</v>
      </c>
      <c r="N38" s="13" t="s">
        <v>34</v>
      </c>
      <c r="O38" s="13" t="s">
        <v>35</v>
      </c>
      <c r="P38" s="13" t="s">
        <v>36</v>
      </c>
      <c r="Q38" s="13" t="s">
        <v>37</v>
      </c>
      <c r="R38" s="13" t="s">
        <v>34</v>
      </c>
      <c r="S38" s="13" t="s">
        <v>35</v>
      </c>
      <c r="T38" s="13" t="s">
        <v>36</v>
      </c>
      <c r="U38" s="13" t="s">
        <v>37</v>
      </c>
      <c r="V38" s="13" t="s">
        <v>34</v>
      </c>
      <c r="W38" s="13" t="s">
        <v>35</v>
      </c>
      <c r="X38" s="13" t="s">
        <v>36</v>
      </c>
      <c r="Y38" s="13" t="s">
        <v>37</v>
      </c>
      <c r="Z38" s="13" t="s">
        <v>34</v>
      </c>
      <c r="AA38" s="13" t="s">
        <v>35</v>
      </c>
      <c r="AB38" s="13" t="s">
        <v>36</v>
      </c>
      <c r="AC38" s="13" t="s">
        <v>37</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38</v>
      </c>
      <c r="B39" s="15">
        <f>sumkred2</f>
        <v>4999999.9979999997</v>
      </c>
      <c r="C39" s="15">
        <f t="shared" ref="C39:C50" si="0">IF(LEFT($A39,1)*1+LEFT(B$37,1)*12-12&lt;=$J$15,B39*($J$14/12),B39*($J$16/12))</f>
        <v>4166.6666649999997</v>
      </c>
      <c r="D39" s="16">
        <f>IF($A39="1 міс.",$J$28*$J$6+$J$29*B39,0)+$J$21*sumkred2+$J$22+$J$24*sumkred2+$J$26+$J$30+J27*J6</f>
        <v>80751.428545400006</v>
      </c>
      <c r="E39" s="16">
        <f>IF(data2=2,C39+D39,IF(data2=1,IF(C39&gt;0,C39+D39+sumproplat2,0),IF(B39&gt;sumproplat2*2,sumproplat2,B39+C39+D39)))</f>
        <v>105751.4285354</v>
      </c>
      <c r="F39" s="17">
        <f>IF(data2=1,IF((B50-sumproplat2)&gt;1,B50-sumproplat2,0),IF(B50-(sumproplat2-C50-D50)&gt;0,B50-(E50-C50-D50),0))</f>
        <v>4749999.9981000051</v>
      </c>
      <c r="G39" s="15">
        <f t="shared" ref="G39:G50" si="1">IF(LEFT($A39,1)*1+LEFT(F$37,1)*12-12&lt;=$J$15,F39*($J$14/12),F39*($J$16/12))</f>
        <v>59335.416642932563</v>
      </c>
      <c r="H39" s="16">
        <f t="shared" ref="H39:H50" si="2">IF(AND($A39="1 міс.",F39&gt;0),$J$28*$J$6+$J$29*F39,0)+IF(F39-IF(data2=1,IF(G39&gt;0.001,G39+sumproplat2,0),IF(F39&gt;sumproplat2*2,sumproplat2,F39+G39))&lt;0,$J$31,0)</f>
        <v>56103.571406130039</v>
      </c>
      <c r="I39" s="16">
        <f t="shared" ref="I39:I50" si="3">IF(data2=1,IF(G39&gt;0.001,G39+H39+sumproplat2,0),IF(F39&gt;sumproplat2*2,sumproplat2+H39,F39+G39+H39))</f>
        <v>136272.32137406262</v>
      </c>
      <c r="J39" s="17">
        <f>IF(data2=1,IF((F50-sumproplat2)&gt;1,F50-sumproplat2,0),IF(F50-(sumproplat2-G50-H50)&gt;0,F50-(I50-G50-H50),0))</f>
        <v>4499999.9982000105</v>
      </c>
      <c r="K39" s="15">
        <f t="shared" ref="K39:K50" si="4">IF(LEFT($A39,1)*1+LEFT(J$37,1)*12-12&lt;=$J$15,J39*($J$14/12),J39*($J$16/12))</f>
        <v>56212.49997751513</v>
      </c>
      <c r="L39" s="16">
        <f t="shared" ref="L39:L50" si="5">IF(AND($A39="1 міс.",J39&gt;0),$J$28*$J$6+$J$29*J39,0)+IF(J39-IF(data2=1,IF(K39&gt;0.001,K39+sumproplat2,0),IF(J39&gt;sumproplat2*2,sumproplat2,J39+K39))&lt;0,$J$31,0)</f>
        <v>54278.571406860079</v>
      </c>
      <c r="M39" s="16">
        <f t="shared" ref="M39:M50" si="6">IF(data2=1,IF(K39&gt;0.001,K39+L39+sumproplat2,0),IF(J39&gt;sumproplat2*2,sumproplat2+L39,J39+K39+L39))</f>
        <v>131324.40470937523</v>
      </c>
      <c r="N39" s="17">
        <f>IF(data2=1,IF((J50-sumproplat2)&gt;1,J50-sumproplat2,0),IF(J50-(sumproplat2-K50-L50)&gt;0,J50-(M50-K50-L50),0))</f>
        <v>4249999.9983000159</v>
      </c>
      <c r="O39" s="15">
        <f t="shared" ref="O39:O50" si="7">IF(LEFT($A39,1)*1+LEFT(N$37,1)*12-12&lt;=$J$15,N39*($J$14/12),N39*($J$16/12))</f>
        <v>53089.583312097697</v>
      </c>
      <c r="P39" s="16">
        <f t="shared" ref="P39:P50" si="8">IF(AND($A39="1 міс.",N39&gt;0),$J$28*$J$6+$J$29*N39,0)+IF(N39-IF(data2=1,IF(O39&gt;0.001,O39+sumproplat2,0),IF(N39&gt;sumproplat2*2,sumproplat2,N39+O39))&lt;0,$J$31,0)</f>
        <v>52453.57140759012</v>
      </c>
      <c r="Q39" s="16">
        <f t="shared" ref="Q39:Q50" si="9">IF(data2=1,IF(O39&gt;0.001,O39+P39+sumproplat2,0),IF(N39&gt;sumproplat2*2,sumproplat2+P39,N39+O39+P39))</f>
        <v>126376.48804468782</v>
      </c>
      <c r="R39" s="17">
        <f>IF(data2=1,IF((N50-sumproplat2)&gt;1,N50-sumproplat2,0),IF(N50-(sumproplat2-O50-P50)&gt;0,N50-(Q50-O50-P50),0))</f>
        <v>3999999.9984000167</v>
      </c>
      <c r="S39" s="15">
        <f t="shared" ref="S39:S50" si="10">IF(LEFT($A39,1)*1+LEFT(R$37,1)*12-12&lt;=$J$15,R39*($J$14/12),R39*($J$16/12))</f>
        <v>49966.666646680205</v>
      </c>
      <c r="T39" s="16">
        <f t="shared" ref="T39:T50" si="11">IF(AND($A39="1 міс.",R39&gt;0),$J$28*$J$6+$J$29*R39,0)+IF(R39-IF(data2=1,IF(S39&gt;0.001,S39+sumproplat2,0),IF(R39&gt;sumproplat2*2,sumproplat2,R39+S39))&lt;0,$J$31,0)</f>
        <v>50628.571408320124</v>
      </c>
      <c r="U39" s="16">
        <f t="shared" ref="U39:U50" si="12">IF(data2=1,IF(S39&gt;0.001,S39+T39+sumproplat2,0),IF(R39&gt;sumproplat2*2,sumproplat2+T39,R39+S39+T39))</f>
        <v>121428.57138000033</v>
      </c>
      <c r="V39" s="17">
        <f>IF(data2=1,IF((R50-sumproplat2)&gt;1,R50-sumproplat2,0),IF(R50-(sumproplat2-S50-T50)&gt;0,R50-(U50-S50-T50),0))</f>
        <v>3749999.9985000165</v>
      </c>
      <c r="W39" s="15">
        <f t="shared" ref="W39:W50" si="13">IF(LEFT($A39,1)*1+LEFT(V$37,1)*12-12&lt;=$J$15,V39*($J$14/12),V39*($J$16/12))</f>
        <v>46843.749981262707</v>
      </c>
      <c r="X39" s="16">
        <f t="shared" ref="X39:X50" si="14">IF(AND($A39="1 міс.",V39&gt;0),$J$28*$J$6+$J$29*V39,0)+IF(V39-IF(data2=1,IF(W39&gt;0.001,W39+sumproplat2,0),IF(V39&gt;sumproplat2*2,sumproplat2,V39+W39))&lt;0,$J$31,0)</f>
        <v>48803.571409050121</v>
      </c>
      <c r="Y39" s="16">
        <f t="shared" ref="Y39:Y50" si="15">IF(data2=1,IF(W39&gt;0.001,W39+X39+sumproplat2,0),IF(V39&gt;sumproplat2*2,sumproplat2+X39,V39+W39+X39))</f>
        <v>116480.65471531283</v>
      </c>
      <c r="Z39" s="17">
        <f>IF(data2=1,IF((V50-sumproplat2)&gt;1,V50-sumproplat2,0),IF(V50-(sumproplat2-W50-X50)&gt;0,V50-(Y50-W50-X50),0))</f>
        <v>3499999.9986000163</v>
      </c>
      <c r="AA39" s="15">
        <f t="shared" ref="AA39:AA50" si="16">IF(LEFT($A39,1)*1+LEFT(Z$37,1)*12-12&lt;=$J$15,Z39*($J$14/12),Z39*($J$16/12))</f>
        <v>43720.833315845201</v>
      </c>
      <c r="AB39" s="16">
        <f t="shared" ref="AB39:AB50" si="17">IF(AND($A39="1 міс.",Z39&gt;0),$J$28*$J$6+$J$29*Z39,0)+IF(Z39-IF(data2=1,IF(AA39&gt;0.001,AA39+sumproplat2,0),IF(Z39&gt;sumproplat2*2,sumproplat2,Z39+AA39))&lt;0,$J$31,0)</f>
        <v>46978.571409780125</v>
      </c>
      <c r="AC39" s="16">
        <f t="shared" ref="AC39:AC50" si="18">IF(data2=1,IF(AA39&gt;0.001,AA39+AB39+sumproplat2,0),IF(Z39&gt;sumproplat2*2,sumproplat2+AB39,Z39+AA39+AB39))</f>
        <v>111532.73805062532</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39</v>
      </c>
      <c r="B40" s="17">
        <f t="shared" ref="B40:B50" si="19">IF(data2=1,IF((B39-sumproplat2)&gt;1,B39-sumproplat2,0),IF(B39-(sumproplat2-C39-D39)&gt;0,B39-(E39-C39-D39),0))</f>
        <v>4979166.6646750001</v>
      </c>
      <c r="C40" s="15">
        <f t="shared" si="0"/>
        <v>4149.3055538958333</v>
      </c>
      <c r="D40" s="16">
        <f t="shared" ref="D40:D50" si="20">IF($A40="1 міс.",$J$28*$J$6+$J$29*B40,0)+IF(B40-IF(data2=1,IF(C40&gt;0.001,C40+sumproplat2,0),IF(B40&gt;sumproplat2*2,sumproplat2,B40+C40))&lt;0,$J$31,0)</f>
        <v>0</v>
      </c>
      <c r="E40" s="16">
        <f t="shared" ref="E40:E50" si="21">IF(data2=1,IF(C40&gt;0.001,C40+D40+sumproplat2,0),IF(B40&gt;sumproplat2*2,sumproplat2+D40,B40+C40+D40))</f>
        <v>24982.638878895832</v>
      </c>
      <c r="F40" s="17">
        <f t="shared" ref="F40:F50" si="22">IF(data2=1,IF((F39-sumproplat2)&gt;1,F39-sumproplat2,0),IF(F39-(sumproplat2-G39-H39)&gt;0,F39-(I39-G39-H39),0))</f>
        <v>4729166.6647750055</v>
      </c>
      <c r="G40" s="15">
        <f t="shared" si="1"/>
        <v>59075.173587481113</v>
      </c>
      <c r="H40" s="16">
        <f t="shared" si="2"/>
        <v>0</v>
      </c>
      <c r="I40" s="16">
        <f t="shared" si="3"/>
        <v>79908.506912481113</v>
      </c>
      <c r="J40" s="17">
        <f t="shared" ref="J40:J50" si="23">IF(data2=1,IF((J39-sumproplat2)&gt;1,J39-sumproplat2,0),IF(J39-(sumproplat2-K39-L39)&gt;0,J39-(M39-K39-L39),0))</f>
        <v>4479166.664875011</v>
      </c>
      <c r="K40" s="15">
        <f t="shared" si="4"/>
        <v>55952.25692206368</v>
      </c>
      <c r="L40" s="16">
        <f t="shared" si="5"/>
        <v>0</v>
      </c>
      <c r="M40" s="16">
        <f t="shared" si="6"/>
        <v>76785.590247063679</v>
      </c>
      <c r="N40" s="17">
        <f t="shared" ref="N40:N50" si="24">IF(data2=1,IF((N39-sumproplat2)&gt;1,N39-sumproplat2,0),IF(N39-(sumproplat2-O39-P39)&gt;0,N39-(Q39-O39-P39),0))</f>
        <v>4229166.6649750164</v>
      </c>
      <c r="O40" s="15">
        <f t="shared" si="7"/>
        <v>52829.340256646246</v>
      </c>
      <c r="P40" s="16">
        <f t="shared" si="8"/>
        <v>0</v>
      </c>
      <c r="Q40" s="16">
        <f t="shared" si="9"/>
        <v>73662.673581646246</v>
      </c>
      <c r="R40" s="17">
        <f t="shared" ref="R40:R50" si="25">IF(data2=1,IF((R39-sumproplat2)&gt;1,R39-sumproplat2,0),IF(R39-(sumproplat2-S39-T39)&gt;0,R39-(U39-S39-T39),0))</f>
        <v>3979166.6650750167</v>
      </c>
      <c r="S40" s="15">
        <f t="shared" si="10"/>
        <v>49706.423591228748</v>
      </c>
      <c r="T40" s="16">
        <f t="shared" si="11"/>
        <v>0</v>
      </c>
      <c r="U40" s="16">
        <f t="shared" si="12"/>
        <v>70539.75691622874</v>
      </c>
      <c r="V40" s="17">
        <f t="shared" ref="V40:V50" si="26">IF(data2=1,IF((V39-sumproplat2)&gt;1,V39-sumproplat2,0),IF(V39-(sumproplat2-W39-X39)&gt;0,V39-(Y39-W39-X39),0))</f>
        <v>3729166.6651750165</v>
      </c>
      <c r="W40" s="15">
        <f t="shared" si="13"/>
        <v>46583.506925811249</v>
      </c>
      <c r="X40" s="16">
        <f t="shared" si="14"/>
        <v>0</v>
      </c>
      <c r="Y40" s="16">
        <f t="shared" si="15"/>
        <v>67416.840250811249</v>
      </c>
      <c r="Z40" s="17">
        <f t="shared" ref="Z40:Z50" si="27">IF(data2=1,IF((Z39-sumproplat2)&gt;1,Z39-sumproplat2,0),IF(Z39-(sumproplat2-AA39-AB39)&gt;0,Z39-(AC39-AA39-AB39),0))</f>
        <v>3479166.6652750163</v>
      </c>
      <c r="AA40" s="15">
        <f t="shared" si="16"/>
        <v>43460.590260393743</v>
      </c>
      <c r="AB40" s="16">
        <f t="shared" si="17"/>
        <v>0</v>
      </c>
      <c r="AC40" s="16">
        <f t="shared" si="18"/>
        <v>64293.923585393743</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40</v>
      </c>
      <c r="B41" s="17">
        <f t="shared" si="19"/>
        <v>4958333.3313500006</v>
      </c>
      <c r="C41" s="15">
        <f t="shared" si="0"/>
        <v>4131.9444427916678</v>
      </c>
      <c r="D41" s="16">
        <f t="shared" si="20"/>
        <v>0</v>
      </c>
      <c r="E41" s="16">
        <f t="shared" si="21"/>
        <v>24965.277767791667</v>
      </c>
      <c r="F41" s="17">
        <f t="shared" si="22"/>
        <v>4708333.331450006</v>
      </c>
      <c r="G41" s="15">
        <f t="shared" si="1"/>
        <v>58814.930532029655</v>
      </c>
      <c r="H41" s="16">
        <f t="shared" si="2"/>
        <v>0</v>
      </c>
      <c r="I41" s="16">
        <f t="shared" si="3"/>
        <v>79648.263857029655</v>
      </c>
      <c r="J41" s="17">
        <f t="shared" si="23"/>
        <v>4458333.3315500114</v>
      </c>
      <c r="K41" s="15">
        <f t="shared" si="4"/>
        <v>55692.013866612222</v>
      </c>
      <c r="L41" s="16">
        <f t="shared" si="5"/>
        <v>0</v>
      </c>
      <c r="M41" s="16">
        <f t="shared" si="6"/>
        <v>76525.347191612222</v>
      </c>
      <c r="N41" s="17">
        <f t="shared" si="24"/>
        <v>4208333.3316500168</v>
      </c>
      <c r="O41" s="15">
        <f t="shared" si="7"/>
        <v>52569.097201194796</v>
      </c>
      <c r="P41" s="16">
        <f t="shared" si="8"/>
        <v>0</v>
      </c>
      <c r="Q41" s="16">
        <f t="shared" si="9"/>
        <v>73402.430526194803</v>
      </c>
      <c r="R41" s="17">
        <f t="shared" si="25"/>
        <v>3958333.3317500167</v>
      </c>
      <c r="S41" s="15">
        <f t="shared" si="10"/>
        <v>49446.18053577729</v>
      </c>
      <c r="T41" s="16">
        <f t="shared" si="11"/>
        <v>0</v>
      </c>
      <c r="U41" s="16">
        <f t="shared" si="12"/>
        <v>70279.513860777282</v>
      </c>
      <c r="V41" s="17">
        <f t="shared" si="26"/>
        <v>3708333.3318500165</v>
      </c>
      <c r="W41" s="15">
        <f t="shared" si="13"/>
        <v>46323.263870359791</v>
      </c>
      <c r="X41" s="16">
        <f t="shared" si="14"/>
        <v>0</v>
      </c>
      <c r="Y41" s="16">
        <f t="shared" si="15"/>
        <v>67156.597195359791</v>
      </c>
      <c r="Z41" s="17">
        <f t="shared" si="27"/>
        <v>3458333.3319500163</v>
      </c>
      <c r="AA41" s="15">
        <f t="shared" si="16"/>
        <v>43200.347204942285</v>
      </c>
      <c r="AB41" s="16">
        <f t="shared" si="17"/>
        <v>0</v>
      </c>
      <c r="AC41" s="16">
        <f t="shared" si="18"/>
        <v>64033.680529942285</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41</v>
      </c>
      <c r="B42" s="17">
        <f t="shared" si="19"/>
        <v>4937499.998025001</v>
      </c>
      <c r="C42" s="15">
        <f t="shared" si="0"/>
        <v>4114.5833316875014</v>
      </c>
      <c r="D42" s="16">
        <f t="shared" si="20"/>
        <v>0</v>
      </c>
      <c r="E42" s="16">
        <f t="shared" si="21"/>
        <v>24947.916656687499</v>
      </c>
      <c r="F42" s="17">
        <f t="shared" si="22"/>
        <v>4687499.9981250064</v>
      </c>
      <c r="G42" s="15">
        <f t="shared" si="1"/>
        <v>58554.687476578205</v>
      </c>
      <c r="H42" s="16">
        <f t="shared" si="2"/>
        <v>0</v>
      </c>
      <c r="I42" s="16">
        <f t="shared" si="3"/>
        <v>79388.020801578212</v>
      </c>
      <c r="J42" s="17">
        <f t="shared" si="23"/>
        <v>4437499.9982250119</v>
      </c>
      <c r="K42" s="15">
        <f t="shared" si="4"/>
        <v>55431.770811160772</v>
      </c>
      <c r="L42" s="16">
        <f t="shared" si="5"/>
        <v>0</v>
      </c>
      <c r="M42" s="16">
        <f t="shared" si="6"/>
        <v>76265.104136160779</v>
      </c>
      <c r="N42" s="17">
        <f t="shared" si="24"/>
        <v>4187499.9983250168</v>
      </c>
      <c r="O42" s="15">
        <f t="shared" si="7"/>
        <v>52308.854145743331</v>
      </c>
      <c r="P42" s="16">
        <f t="shared" si="8"/>
        <v>0</v>
      </c>
      <c r="Q42" s="16">
        <f t="shared" si="9"/>
        <v>73142.187470743331</v>
      </c>
      <c r="R42" s="17">
        <f t="shared" si="25"/>
        <v>3937499.9984250166</v>
      </c>
      <c r="S42" s="15">
        <f t="shared" si="10"/>
        <v>49185.937480325832</v>
      </c>
      <c r="T42" s="16">
        <f t="shared" si="11"/>
        <v>0</v>
      </c>
      <c r="U42" s="16">
        <f t="shared" si="12"/>
        <v>70019.270805325825</v>
      </c>
      <c r="V42" s="17">
        <f t="shared" si="26"/>
        <v>3687499.9985250165</v>
      </c>
      <c r="W42" s="15">
        <f t="shared" si="13"/>
        <v>46063.020814908334</v>
      </c>
      <c r="X42" s="16">
        <f t="shared" si="14"/>
        <v>0</v>
      </c>
      <c r="Y42" s="16">
        <f t="shared" si="15"/>
        <v>66896.354139908333</v>
      </c>
      <c r="Z42" s="17">
        <f t="shared" si="27"/>
        <v>3437499.9986250163</v>
      </c>
      <c r="AA42" s="15">
        <f t="shared" si="16"/>
        <v>42940.104149490828</v>
      </c>
      <c r="AB42" s="16">
        <f t="shared" si="17"/>
        <v>0</v>
      </c>
      <c r="AC42" s="16">
        <f t="shared" si="18"/>
        <v>63773.437474490827</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42</v>
      </c>
      <c r="B43" s="17">
        <f t="shared" si="19"/>
        <v>4916666.6647000015</v>
      </c>
      <c r="C43" s="15">
        <f>IF(LEFT($A43,1)*1+LEFT(B$37,1)*12-12&lt;=$J$15,B43*($J$14/12),B43*($J$16/12))</f>
        <v>4097.222220583335</v>
      </c>
      <c r="D43" s="16">
        <f t="shared" si="20"/>
        <v>0</v>
      </c>
      <c r="E43" s="16">
        <f t="shared" si="21"/>
        <v>24930.555545583335</v>
      </c>
      <c r="F43" s="17">
        <f t="shared" si="22"/>
        <v>4666666.6648000069</v>
      </c>
      <c r="G43" s="15">
        <f t="shared" si="1"/>
        <v>58294.444421126755</v>
      </c>
      <c r="H43" s="16">
        <f t="shared" si="2"/>
        <v>0</v>
      </c>
      <c r="I43" s="16">
        <f t="shared" si="3"/>
        <v>79127.777746126754</v>
      </c>
      <c r="J43" s="17">
        <f t="shared" si="23"/>
        <v>4416666.6649000123</v>
      </c>
      <c r="K43" s="15">
        <f t="shared" si="4"/>
        <v>55171.527755709321</v>
      </c>
      <c r="L43" s="16">
        <f t="shared" si="5"/>
        <v>0</v>
      </c>
      <c r="M43" s="16">
        <f t="shared" si="6"/>
        <v>76004.861080709321</v>
      </c>
      <c r="N43" s="17">
        <f t="shared" si="24"/>
        <v>4166666.6650000168</v>
      </c>
      <c r="O43" s="15">
        <f t="shared" si="7"/>
        <v>52048.611090291874</v>
      </c>
      <c r="P43" s="16">
        <f t="shared" si="8"/>
        <v>0</v>
      </c>
      <c r="Q43" s="16">
        <f t="shared" si="9"/>
        <v>72881.944415291873</v>
      </c>
      <c r="R43" s="17">
        <f t="shared" si="25"/>
        <v>3916666.6651000166</v>
      </c>
      <c r="S43" s="15">
        <f t="shared" si="10"/>
        <v>48925.694424874375</v>
      </c>
      <c r="T43" s="16">
        <f t="shared" si="11"/>
        <v>0</v>
      </c>
      <c r="U43" s="16">
        <f t="shared" si="12"/>
        <v>69759.027749874367</v>
      </c>
      <c r="V43" s="17">
        <f t="shared" si="26"/>
        <v>3666666.6652000165</v>
      </c>
      <c r="W43" s="15">
        <f t="shared" si="13"/>
        <v>45802.777759456869</v>
      </c>
      <c r="X43" s="16">
        <f t="shared" si="14"/>
        <v>0</v>
      </c>
      <c r="Y43" s="16">
        <f t="shared" si="15"/>
        <v>66636.111084456876</v>
      </c>
      <c r="Z43" s="17">
        <f t="shared" si="27"/>
        <v>3416666.6653000163</v>
      </c>
      <c r="AA43" s="15">
        <f t="shared" si="16"/>
        <v>42679.86109403937</v>
      </c>
      <c r="AB43" s="16">
        <f t="shared" si="17"/>
        <v>0</v>
      </c>
      <c r="AC43" s="16">
        <f t="shared" si="18"/>
        <v>63513.19441903937</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43</v>
      </c>
      <c r="B44" s="17">
        <f t="shared" si="19"/>
        <v>4895833.3313750019</v>
      </c>
      <c r="C44" s="15">
        <f t="shared" si="0"/>
        <v>4079.8611094791686</v>
      </c>
      <c r="D44" s="16">
        <f t="shared" si="20"/>
        <v>0</v>
      </c>
      <c r="E44" s="16">
        <f t="shared" si="21"/>
        <v>24913.19443447917</v>
      </c>
      <c r="F44" s="17">
        <f t="shared" si="22"/>
        <v>4645833.3314750073</v>
      </c>
      <c r="G44" s="15">
        <f t="shared" si="1"/>
        <v>58034.201365675297</v>
      </c>
      <c r="H44" s="16">
        <f t="shared" si="2"/>
        <v>0</v>
      </c>
      <c r="I44" s="16">
        <f t="shared" si="3"/>
        <v>78867.534690675297</v>
      </c>
      <c r="J44" s="17">
        <f t="shared" si="23"/>
        <v>4395833.3315750128</v>
      </c>
      <c r="K44" s="15">
        <f t="shared" si="4"/>
        <v>54911.284700257864</v>
      </c>
      <c r="L44" s="16">
        <f t="shared" si="5"/>
        <v>0</v>
      </c>
      <c r="M44" s="16">
        <f t="shared" si="6"/>
        <v>75744.618025257863</v>
      </c>
      <c r="N44" s="17">
        <f t="shared" si="24"/>
        <v>4145833.3316750168</v>
      </c>
      <c r="O44" s="15">
        <f t="shared" si="7"/>
        <v>51788.368034840416</v>
      </c>
      <c r="P44" s="16">
        <f t="shared" si="8"/>
        <v>0</v>
      </c>
      <c r="Q44" s="16">
        <f t="shared" si="9"/>
        <v>72621.701359840416</v>
      </c>
      <c r="R44" s="17">
        <f t="shared" si="25"/>
        <v>3895833.3317750166</v>
      </c>
      <c r="S44" s="15">
        <f t="shared" si="10"/>
        <v>48665.451369422917</v>
      </c>
      <c r="T44" s="16">
        <f t="shared" si="11"/>
        <v>0</v>
      </c>
      <c r="U44" s="16">
        <f t="shared" si="12"/>
        <v>69498.78469442291</v>
      </c>
      <c r="V44" s="17">
        <f t="shared" si="26"/>
        <v>3645833.3318750164</v>
      </c>
      <c r="W44" s="15">
        <f t="shared" si="13"/>
        <v>45542.534704005411</v>
      </c>
      <c r="X44" s="16">
        <f t="shared" si="14"/>
        <v>0</v>
      </c>
      <c r="Y44" s="16">
        <f t="shared" si="15"/>
        <v>66375.868029005418</v>
      </c>
      <c r="Z44" s="17">
        <f t="shared" si="27"/>
        <v>3395833.3319750163</v>
      </c>
      <c r="AA44" s="15">
        <f t="shared" si="16"/>
        <v>42419.618038587912</v>
      </c>
      <c r="AB44" s="16">
        <f t="shared" si="17"/>
        <v>0</v>
      </c>
      <c r="AC44" s="16">
        <f t="shared" si="18"/>
        <v>63252.951363587912</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44</v>
      </c>
      <c r="B45" s="17">
        <f t="shared" si="19"/>
        <v>4874999.9980500024</v>
      </c>
      <c r="C45" s="15">
        <f t="shared" si="0"/>
        <v>4062.4999983750022</v>
      </c>
      <c r="D45" s="16">
        <f t="shared" si="20"/>
        <v>0</v>
      </c>
      <c r="E45" s="16">
        <f t="shared" si="21"/>
        <v>24895.833323375002</v>
      </c>
      <c r="F45" s="17">
        <f t="shared" si="22"/>
        <v>4624999.9981500078</v>
      </c>
      <c r="G45" s="15">
        <f t="shared" si="1"/>
        <v>57773.958310223847</v>
      </c>
      <c r="H45" s="16">
        <f t="shared" si="2"/>
        <v>0</v>
      </c>
      <c r="I45" s="16">
        <f t="shared" si="3"/>
        <v>78607.291635223839</v>
      </c>
      <c r="J45" s="17">
        <f t="shared" si="23"/>
        <v>4374999.9982500132</v>
      </c>
      <c r="K45" s="15">
        <f t="shared" si="4"/>
        <v>54651.041644806413</v>
      </c>
      <c r="L45" s="16">
        <f t="shared" si="5"/>
        <v>0</v>
      </c>
      <c r="M45" s="16">
        <f t="shared" si="6"/>
        <v>75484.374969806406</v>
      </c>
      <c r="N45" s="17">
        <f t="shared" si="24"/>
        <v>4124999.9983500168</v>
      </c>
      <c r="O45" s="15">
        <f t="shared" si="7"/>
        <v>51528.124979388958</v>
      </c>
      <c r="P45" s="16">
        <f t="shared" si="8"/>
        <v>0</v>
      </c>
      <c r="Q45" s="16">
        <f t="shared" si="9"/>
        <v>72361.458304388958</v>
      </c>
      <c r="R45" s="17">
        <f t="shared" si="25"/>
        <v>3874999.9984500166</v>
      </c>
      <c r="S45" s="15">
        <f t="shared" si="10"/>
        <v>48405.20831397146</v>
      </c>
      <c r="T45" s="16">
        <f t="shared" si="11"/>
        <v>0</v>
      </c>
      <c r="U45" s="16">
        <f t="shared" si="12"/>
        <v>69238.541638971452</v>
      </c>
      <c r="V45" s="17">
        <f t="shared" si="26"/>
        <v>3624999.9985500164</v>
      </c>
      <c r="W45" s="15">
        <f t="shared" si="13"/>
        <v>45282.291648553954</v>
      </c>
      <c r="X45" s="16">
        <f t="shared" si="14"/>
        <v>0</v>
      </c>
      <c r="Y45" s="16">
        <f t="shared" si="15"/>
        <v>66115.62497355396</v>
      </c>
      <c r="Z45" s="17">
        <f t="shared" si="27"/>
        <v>3374999.9986500163</v>
      </c>
      <c r="AA45" s="15">
        <f t="shared" si="16"/>
        <v>42159.374983136455</v>
      </c>
      <c r="AB45" s="16">
        <f t="shared" si="17"/>
        <v>0</v>
      </c>
      <c r="AC45" s="16">
        <f t="shared" si="18"/>
        <v>62992.708308136454</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45</v>
      </c>
      <c r="B46" s="17">
        <f t="shared" si="19"/>
        <v>4854166.6647250028</v>
      </c>
      <c r="C46" s="15">
        <f t="shared" si="0"/>
        <v>4045.1388872708358</v>
      </c>
      <c r="D46" s="16">
        <f t="shared" si="20"/>
        <v>0</v>
      </c>
      <c r="E46" s="16">
        <f t="shared" si="21"/>
        <v>24878.472212270834</v>
      </c>
      <c r="F46" s="17">
        <f t="shared" si="22"/>
        <v>4604166.6648250083</v>
      </c>
      <c r="G46" s="15">
        <f t="shared" si="1"/>
        <v>57513.715254772396</v>
      </c>
      <c r="H46" s="16">
        <f t="shared" si="2"/>
        <v>0</v>
      </c>
      <c r="I46" s="16">
        <f t="shared" si="3"/>
        <v>78347.048579772396</v>
      </c>
      <c r="J46" s="17">
        <f t="shared" si="23"/>
        <v>4354166.6649250137</v>
      </c>
      <c r="K46" s="15">
        <f t="shared" si="4"/>
        <v>54390.798589354963</v>
      </c>
      <c r="L46" s="16">
        <f t="shared" si="5"/>
        <v>0</v>
      </c>
      <c r="M46" s="16">
        <f t="shared" si="6"/>
        <v>75224.131914354963</v>
      </c>
      <c r="N46" s="17">
        <f t="shared" si="24"/>
        <v>4104166.6650250168</v>
      </c>
      <c r="O46" s="15">
        <f t="shared" si="7"/>
        <v>51267.881923937501</v>
      </c>
      <c r="P46" s="16">
        <f t="shared" si="8"/>
        <v>0</v>
      </c>
      <c r="Q46" s="16">
        <f t="shared" si="9"/>
        <v>72101.2152489375</v>
      </c>
      <c r="R46" s="17">
        <f t="shared" si="25"/>
        <v>3854166.6651250166</v>
      </c>
      <c r="S46" s="15">
        <f t="shared" si="10"/>
        <v>48144.965258520002</v>
      </c>
      <c r="T46" s="16">
        <f t="shared" si="11"/>
        <v>0</v>
      </c>
      <c r="U46" s="16">
        <f t="shared" si="12"/>
        <v>68978.298583519994</v>
      </c>
      <c r="V46" s="17">
        <f t="shared" si="26"/>
        <v>3604166.6652250164</v>
      </c>
      <c r="W46" s="15">
        <f t="shared" si="13"/>
        <v>45022.048593102496</v>
      </c>
      <c r="X46" s="16">
        <f t="shared" si="14"/>
        <v>0</v>
      </c>
      <c r="Y46" s="16">
        <f t="shared" si="15"/>
        <v>65855.381918102503</v>
      </c>
      <c r="Z46" s="17">
        <f t="shared" si="27"/>
        <v>3354166.6653250162</v>
      </c>
      <c r="AA46" s="15">
        <f t="shared" si="16"/>
        <v>41899.131927684997</v>
      </c>
      <c r="AB46" s="16">
        <f t="shared" si="17"/>
        <v>0</v>
      </c>
      <c r="AC46" s="16">
        <f t="shared" si="18"/>
        <v>62732.465252684997</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46</v>
      </c>
      <c r="B47" s="17">
        <f t="shared" si="19"/>
        <v>4833333.3314000033</v>
      </c>
      <c r="C47" s="15">
        <f t="shared" si="0"/>
        <v>4027.7777761666698</v>
      </c>
      <c r="D47" s="16">
        <f t="shared" si="20"/>
        <v>0</v>
      </c>
      <c r="E47" s="16">
        <f t="shared" si="21"/>
        <v>24861.111101166669</v>
      </c>
      <c r="F47" s="17">
        <f t="shared" si="22"/>
        <v>4583333.3315000087</v>
      </c>
      <c r="G47" s="15">
        <f t="shared" si="1"/>
        <v>57253.472199320939</v>
      </c>
      <c r="H47" s="16">
        <f t="shared" si="2"/>
        <v>0</v>
      </c>
      <c r="I47" s="16">
        <f t="shared" si="3"/>
        <v>78086.805524320938</v>
      </c>
      <c r="J47" s="17">
        <f t="shared" si="23"/>
        <v>4333333.3316000141</v>
      </c>
      <c r="K47" s="15">
        <f t="shared" si="4"/>
        <v>54130.555533903513</v>
      </c>
      <c r="L47" s="16">
        <f t="shared" si="5"/>
        <v>0</v>
      </c>
      <c r="M47" s="16">
        <f t="shared" si="6"/>
        <v>74963.88885890352</v>
      </c>
      <c r="N47" s="17">
        <f t="shared" si="24"/>
        <v>4083333.3317000167</v>
      </c>
      <c r="O47" s="15">
        <f t="shared" si="7"/>
        <v>51007.638868486043</v>
      </c>
      <c r="P47" s="16">
        <f t="shared" si="8"/>
        <v>0</v>
      </c>
      <c r="Q47" s="16">
        <f t="shared" si="9"/>
        <v>71840.972193486043</v>
      </c>
      <c r="R47" s="17">
        <f t="shared" si="25"/>
        <v>3833333.3318000166</v>
      </c>
      <c r="S47" s="15">
        <f t="shared" si="10"/>
        <v>47884.722203068537</v>
      </c>
      <c r="T47" s="16">
        <f t="shared" si="11"/>
        <v>0</v>
      </c>
      <c r="U47" s="16">
        <f t="shared" si="12"/>
        <v>68718.055528068537</v>
      </c>
      <c r="V47" s="17">
        <f t="shared" si="26"/>
        <v>3583333.3319000164</v>
      </c>
      <c r="W47" s="15">
        <f t="shared" si="13"/>
        <v>44761.805537651038</v>
      </c>
      <c r="X47" s="16">
        <f t="shared" si="14"/>
        <v>0</v>
      </c>
      <c r="Y47" s="16">
        <f t="shared" si="15"/>
        <v>65595.138862651045</v>
      </c>
      <c r="Z47" s="17">
        <f t="shared" si="27"/>
        <v>3333333.3320000162</v>
      </c>
      <c r="AA47" s="15">
        <f t="shared" si="16"/>
        <v>41638.888872233532</v>
      </c>
      <c r="AB47" s="16">
        <f t="shared" si="17"/>
        <v>0</v>
      </c>
      <c r="AC47" s="16">
        <f t="shared" si="18"/>
        <v>62472.222197233532</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47</v>
      </c>
      <c r="B48" s="17">
        <f t="shared" si="19"/>
        <v>4812499.9980750037</v>
      </c>
      <c r="C48" s="15">
        <f t="shared" si="0"/>
        <v>4010.4166650625034</v>
      </c>
      <c r="D48" s="16">
        <f t="shared" si="20"/>
        <v>0</v>
      </c>
      <c r="E48" s="16">
        <f t="shared" si="21"/>
        <v>24843.749990062504</v>
      </c>
      <c r="F48" s="17">
        <f t="shared" si="22"/>
        <v>4562499.9981750092</v>
      </c>
      <c r="G48" s="15">
        <f t="shared" si="1"/>
        <v>56993.229143869488</v>
      </c>
      <c r="H48" s="16">
        <f t="shared" si="2"/>
        <v>0</v>
      </c>
      <c r="I48" s="16">
        <f t="shared" si="3"/>
        <v>77826.562468869495</v>
      </c>
      <c r="J48" s="17">
        <f t="shared" si="23"/>
        <v>4312499.9982750146</v>
      </c>
      <c r="K48" s="15">
        <f t="shared" si="4"/>
        <v>53870.312478452055</v>
      </c>
      <c r="L48" s="16">
        <f t="shared" si="5"/>
        <v>0</v>
      </c>
      <c r="M48" s="16">
        <f t="shared" si="6"/>
        <v>74703.645803452062</v>
      </c>
      <c r="N48" s="17">
        <f t="shared" si="24"/>
        <v>4062499.9983750167</v>
      </c>
      <c r="O48" s="15">
        <f t="shared" si="7"/>
        <v>50747.395813034585</v>
      </c>
      <c r="P48" s="16">
        <f t="shared" si="8"/>
        <v>0</v>
      </c>
      <c r="Q48" s="16">
        <f t="shared" si="9"/>
        <v>71580.729138034585</v>
      </c>
      <c r="R48" s="17">
        <f t="shared" si="25"/>
        <v>3812499.9984750166</v>
      </c>
      <c r="S48" s="15">
        <f t="shared" si="10"/>
        <v>47624.479147617079</v>
      </c>
      <c r="T48" s="16">
        <f t="shared" si="11"/>
        <v>0</v>
      </c>
      <c r="U48" s="16">
        <f t="shared" si="12"/>
        <v>68457.812472617079</v>
      </c>
      <c r="V48" s="17">
        <f t="shared" si="26"/>
        <v>3562499.9985750164</v>
      </c>
      <c r="W48" s="15">
        <f t="shared" si="13"/>
        <v>44501.562482199581</v>
      </c>
      <c r="X48" s="16">
        <f t="shared" si="14"/>
        <v>0</v>
      </c>
      <c r="Y48" s="16">
        <f t="shared" si="15"/>
        <v>65334.89580719958</v>
      </c>
      <c r="Z48" s="17">
        <f t="shared" si="27"/>
        <v>3312499.9986750162</v>
      </c>
      <c r="AA48" s="15">
        <f t="shared" si="16"/>
        <v>41378.645816782075</v>
      </c>
      <c r="AB48" s="16">
        <f t="shared" si="17"/>
        <v>0</v>
      </c>
      <c r="AC48" s="16">
        <f t="shared" si="18"/>
        <v>62211.979141782074</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48</v>
      </c>
      <c r="B49" s="17">
        <f t="shared" si="19"/>
        <v>4791666.6647500042</v>
      </c>
      <c r="C49" s="15">
        <f t="shared" si="0"/>
        <v>3993.055553958337</v>
      </c>
      <c r="D49" s="16">
        <f t="shared" si="20"/>
        <v>0</v>
      </c>
      <c r="E49" s="16">
        <f t="shared" si="21"/>
        <v>24826.388878958336</v>
      </c>
      <c r="F49" s="17">
        <f t="shared" si="22"/>
        <v>4541666.6648500096</v>
      </c>
      <c r="G49" s="15">
        <f t="shared" si="1"/>
        <v>56732.986088418038</v>
      </c>
      <c r="H49" s="16">
        <f t="shared" si="2"/>
        <v>0</v>
      </c>
      <c r="I49" s="16">
        <f t="shared" si="3"/>
        <v>77566.319413418038</v>
      </c>
      <c r="J49" s="17">
        <f t="shared" si="23"/>
        <v>4291666.664950015</v>
      </c>
      <c r="K49" s="15">
        <f t="shared" si="4"/>
        <v>53610.069423000605</v>
      </c>
      <c r="L49" s="16">
        <f t="shared" si="5"/>
        <v>0</v>
      </c>
      <c r="M49" s="16">
        <f t="shared" si="6"/>
        <v>74443.402748000604</v>
      </c>
      <c r="N49" s="17">
        <f t="shared" si="24"/>
        <v>4041666.6650500167</v>
      </c>
      <c r="O49" s="15">
        <f t="shared" si="7"/>
        <v>50487.152757583128</v>
      </c>
      <c r="P49" s="16">
        <f t="shared" si="8"/>
        <v>0</v>
      </c>
      <c r="Q49" s="16">
        <f t="shared" si="9"/>
        <v>71320.486082583127</v>
      </c>
      <c r="R49" s="17">
        <f t="shared" si="25"/>
        <v>3791666.6651500165</v>
      </c>
      <c r="S49" s="15">
        <f t="shared" si="10"/>
        <v>47364.236092165622</v>
      </c>
      <c r="T49" s="16">
        <f t="shared" si="11"/>
        <v>0</v>
      </c>
      <c r="U49" s="16">
        <f t="shared" si="12"/>
        <v>68197.569417165621</v>
      </c>
      <c r="V49" s="17">
        <f t="shared" si="26"/>
        <v>3541666.6652500164</v>
      </c>
      <c r="W49" s="15">
        <f t="shared" si="13"/>
        <v>44241.319426748123</v>
      </c>
      <c r="X49" s="16">
        <f t="shared" si="14"/>
        <v>0</v>
      </c>
      <c r="Y49" s="16">
        <f t="shared" si="15"/>
        <v>65074.652751748123</v>
      </c>
      <c r="Z49" s="17">
        <f t="shared" si="27"/>
        <v>3291666.6653500162</v>
      </c>
      <c r="AA49" s="15">
        <f t="shared" si="16"/>
        <v>41118.402761330617</v>
      </c>
      <c r="AB49" s="16">
        <f t="shared" si="17"/>
        <v>0</v>
      </c>
      <c r="AC49" s="16">
        <f t="shared" si="18"/>
        <v>61951.736086330617</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49</v>
      </c>
      <c r="B50" s="17">
        <f t="shared" si="19"/>
        <v>4770833.3314250046</v>
      </c>
      <c r="C50" s="15">
        <f t="shared" si="0"/>
        <v>3975.6944428541706</v>
      </c>
      <c r="D50" s="16">
        <f t="shared" si="20"/>
        <v>0</v>
      </c>
      <c r="E50" s="16">
        <f t="shared" si="21"/>
        <v>24809.027767854172</v>
      </c>
      <c r="F50" s="17">
        <f t="shared" si="22"/>
        <v>4520833.3315250101</v>
      </c>
      <c r="G50" s="15">
        <f t="shared" si="1"/>
        <v>56472.74303296658</v>
      </c>
      <c r="H50" s="16">
        <f t="shared" si="2"/>
        <v>0</v>
      </c>
      <c r="I50" s="16">
        <f t="shared" si="3"/>
        <v>77306.07635796658</v>
      </c>
      <c r="J50" s="17">
        <f t="shared" si="23"/>
        <v>4270833.3316250155</v>
      </c>
      <c r="K50" s="15">
        <f t="shared" si="4"/>
        <v>53349.826367549154</v>
      </c>
      <c r="L50" s="16">
        <f t="shared" si="5"/>
        <v>0</v>
      </c>
      <c r="M50" s="16">
        <f t="shared" si="6"/>
        <v>74183.159692549147</v>
      </c>
      <c r="N50" s="17">
        <f t="shared" si="24"/>
        <v>4020833.3317250167</v>
      </c>
      <c r="O50" s="15">
        <f t="shared" si="7"/>
        <v>50226.909702131663</v>
      </c>
      <c r="P50" s="16">
        <f t="shared" si="8"/>
        <v>0</v>
      </c>
      <c r="Q50" s="16">
        <f t="shared" si="9"/>
        <v>71060.243027131655</v>
      </c>
      <c r="R50" s="17">
        <f t="shared" si="25"/>
        <v>3770833.3318250165</v>
      </c>
      <c r="S50" s="15">
        <f t="shared" si="10"/>
        <v>47103.993036714164</v>
      </c>
      <c r="T50" s="16">
        <f t="shared" si="11"/>
        <v>0</v>
      </c>
      <c r="U50" s="16">
        <f t="shared" si="12"/>
        <v>67937.326361714164</v>
      </c>
      <c r="V50" s="17">
        <f t="shared" si="26"/>
        <v>3520833.3319250164</v>
      </c>
      <c r="W50" s="15">
        <f t="shared" si="13"/>
        <v>43981.076371296665</v>
      </c>
      <c r="X50" s="16">
        <f t="shared" si="14"/>
        <v>0</v>
      </c>
      <c r="Y50" s="16">
        <f t="shared" si="15"/>
        <v>64814.409696296665</v>
      </c>
      <c r="Z50" s="17">
        <f t="shared" si="27"/>
        <v>3270833.3320250162</v>
      </c>
      <c r="AA50" s="15">
        <f t="shared" si="16"/>
        <v>40858.159705879159</v>
      </c>
      <c r="AB50" s="16">
        <f t="shared" si="17"/>
        <v>0</v>
      </c>
      <c r="AC50" s="16">
        <f t="shared" si="18"/>
        <v>61691.493030879159</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50</v>
      </c>
      <c r="B51" s="19"/>
      <c r="C51" s="20">
        <f>SUM(C39:C50)</f>
        <v>48854.166647125021</v>
      </c>
      <c r="D51" s="21">
        <f>SUM(D39:D50)</f>
        <v>80751.428545400006</v>
      </c>
      <c r="E51" s="21">
        <f>SUM(E39:E50)</f>
        <v>379605.59509252507</v>
      </c>
      <c r="F51" s="19"/>
      <c r="G51" s="20">
        <f>SUM(G39:G50)</f>
        <v>694848.95805539493</v>
      </c>
      <c r="H51" s="21">
        <f>SUM(H39:H50)</f>
        <v>56103.571406130039</v>
      </c>
      <c r="I51" s="21">
        <f>SUM(I39:I50)</f>
        <v>1000952.5293615249</v>
      </c>
      <c r="J51" s="19"/>
      <c r="K51" s="20">
        <f>SUM(K39:K50)</f>
        <v>657373.95807038562</v>
      </c>
      <c r="L51" s="21">
        <f>SUM(L39:L50)</f>
        <v>54278.571406860079</v>
      </c>
      <c r="M51" s="21">
        <f>SUM(M39:M50)</f>
        <v>961652.52937724581</v>
      </c>
      <c r="N51" s="19"/>
      <c r="O51" s="20">
        <f>SUM(O39:O50)</f>
        <v>619898.95808537619</v>
      </c>
      <c r="P51" s="21">
        <f>SUM(P39:P50)</f>
        <v>52453.57140759012</v>
      </c>
      <c r="Q51" s="21">
        <f>SUM(Q39:Q50)</f>
        <v>922352.5293929663</v>
      </c>
      <c r="R51" s="19"/>
      <c r="S51" s="20">
        <f>SUM(S39:S50)</f>
        <v>582423.95810036617</v>
      </c>
      <c r="T51" s="21">
        <f>SUM(T39:T50)</f>
        <v>50628.571408320124</v>
      </c>
      <c r="U51" s="21">
        <f>SUM(U39:U50)</f>
        <v>883052.52940868633</v>
      </c>
      <c r="V51" s="19"/>
      <c r="W51" s="20">
        <f>SUM(W39:W50)</f>
        <v>544948.95811535628</v>
      </c>
      <c r="X51" s="21">
        <f>SUM(X39:X50)</f>
        <v>48803.571409050121</v>
      </c>
      <c r="Y51" s="21">
        <f>SUM(Y39:Y50)</f>
        <v>843752.52942440636</v>
      </c>
      <c r="Z51" s="19"/>
      <c r="AA51" s="20">
        <f>SUM(AA39:AA50)</f>
        <v>507473.95813034615</v>
      </c>
      <c r="AB51" s="21">
        <f>SUM(AB39:AB50)</f>
        <v>46978.571409780125</v>
      </c>
      <c r="AC51" s="21">
        <f>SUM(AC39:AC50)</f>
        <v>804452.52944012627</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135" t="s">
        <v>26</v>
      </c>
      <c r="B52" s="132" t="s">
        <v>51</v>
      </c>
      <c r="C52" s="133"/>
      <c r="D52" s="134"/>
      <c r="E52" s="35"/>
      <c r="F52" s="132" t="s">
        <v>52</v>
      </c>
      <c r="G52" s="133"/>
      <c r="H52" s="133"/>
      <c r="I52" s="134"/>
      <c r="J52" s="132" t="s">
        <v>53</v>
      </c>
      <c r="K52" s="133"/>
      <c r="L52" s="133"/>
      <c r="M52" s="134"/>
      <c r="N52" s="132" t="s">
        <v>54</v>
      </c>
      <c r="O52" s="133"/>
      <c r="P52" s="133"/>
      <c r="Q52" s="134"/>
      <c r="R52" s="132" t="s">
        <v>55</v>
      </c>
      <c r="S52" s="133"/>
      <c r="T52" s="133"/>
      <c r="U52" s="134"/>
      <c r="V52" s="132" t="s">
        <v>56</v>
      </c>
      <c r="W52" s="133"/>
      <c r="X52" s="133"/>
      <c r="Y52" s="134"/>
      <c r="Z52" s="132" t="s">
        <v>57</v>
      </c>
      <c r="AA52" s="133"/>
      <c r="AB52" s="133"/>
      <c r="AC52" s="13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136"/>
      <c r="B53" s="13" t="s">
        <v>34</v>
      </c>
      <c r="C53" s="13" t="s">
        <v>35</v>
      </c>
      <c r="D53" s="13" t="s">
        <v>36</v>
      </c>
      <c r="E53" s="13" t="s">
        <v>37</v>
      </c>
      <c r="F53" s="13" t="s">
        <v>34</v>
      </c>
      <c r="G53" s="13" t="s">
        <v>35</v>
      </c>
      <c r="H53" s="13" t="s">
        <v>36</v>
      </c>
      <c r="I53" s="13" t="s">
        <v>37</v>
      </c>
      <c r="J53" s="13" t="s">
        <v>34</v>
      </c>
      <c r="K53" s="13" t="s">
        <v>35</v>
      </c>
      <c r="L53" s="13" t="s">
        <v>36</v>
      </c>
      <c r="M53" s="13" t="s">
        <v>37</v>
      </c>
      <c r="N53" s="13" t="s">
        <v>34</v>
      </c>
      <c r="O53" s="13" t="s">
        <v>35</v>
      </c>
      <c r="P53" s="13" t="s">
        <v>36</v>
      </c>
      <c r="Q53" s="13" t="s">
        <v>37</v>
      </c>
      <c r="R53" s="13" t="s">
        <v>34</v>
      </c>
      <c r="S53" s="13" t="s">
        <v>35</v>
      </c>
      <c r="T53" s="13" t="s">
        <v>36</v>
      </c>
      <c r="U53" s="13" t="s">
        <v>37</v>
      </c>
      <c r="V53" s="13" t="s">
        <v>34</v>
      </c>
      <c r="W53" s="13" t="s">
        <v>35</v>
      </c>
      <c r="X53" s="13" t="s">
        <v>36</v>
      </c>
      <c r="Y53" s="13" t="s">
        <v>37</v>
      </c>
      <c r="Z53" s="13" t="s">
        <v>34</v>
      </c>
      <c r="AA53" s="13" t="s">
        <v>35</v>
      </c>
      <c r="AB53" s="13" t="s">
        <v>36</v>
      </c>
      <c r="AC53" s="13" t="s">
        <v>37</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38</v>
      </c>
      <c r="B54" s="17">
        <f>IF(data2=1,IF((Z50-sumproplat2)&gt;1,Z50-sumproplat2,0),IF(Z50-(sumproplat2-AA50-AB50)&gt;0,Z50-(AC50-AA50-AB50),0))</f>
        <v>3249999.9987000162</v>
      </c>
      <c r="C54" s="15">
        <f t="shared" ref="C54:C65" si="28">IF(LEFT($A54,1)*1+LEFT(B$52,1)*12-12&lt;=$J$15,B54*($J$14/12),B54*($J$16/12))</f>
        <v>40597.916650427702</v>
      </c>
      <c r="D54" s="16">
        <f t="shared" ref="D54:D65" si="29">IF(AND($A54="1 міс.",B54&gt;0),$J$28*$J$6+$J$29*B54,0)+IF(B54-IF(data2=1,IF(C54&gt;0.001,C54+sumproplat2,0),IF(B54&gt;sumproplat2*2,sumproplat2,B54+C54))&lt;0,$J$31,0)</f>
        <v>45153.571410510121</v>
      </c>
      <c r="E54" s="16">
        <f t="shared" ref="E54:E65" si="30">IF(data2=1,IF(C54&gt;0.001,C54+D54+sumproplat2,0),IF(B54&gt;sumproplat2*2,sumproplat2+D54,B54+C54+D54))</f>
        <v>106584.82138593782</v>
      </c>
      <c r="F54" s="17">
        <f>IF(data2=1,IF((B65-sumproplat2)&gt;1,B65-sumproplat2,0),IF(B65-(sumproplat2-C65-D65)&gt;0,B65-(E65-C65-D65),0))</f>
        <v>2999999.998800016</v>
      </c>
      <c r="G54" s="15">
        <f>IF(LEFT($A54,1)*1+LEFT(F$52,1)*12-12&lt;=$J$15,F54*($J$14/12),F54*($J$16/12))</f>
        <v>37474.999985010203</v>
      </c>
      <c r="H54" s="16">
        <f t="shared" ref="H54:H65" si="31">IF(AND($A54="1 міс.",F54&gt;0),$J$28*$J$6+$J$29*F54,0)+IF(F54-IF(data2=1,IF(G54&gt;0.001,G54+sumproplat2,0),IF(F54&gt;sumproplat2*2,sumproplat2,F54+G54))&lt;0,$J$31,0)</f>
        <v>43328.571411240118</v>
      </c>
      <c r="I54" s="16">
        <f t="shared" ref="I54:I65" si="32">IF(data2=1,IF(G54&gt;0.001,G54+H54+sumproplat2,0),IF(F54&gt;sumproplat2*2,sumproplat2+H54,F54+G54+H54))</f>
        <v>101636.90472125032</v>
      </c>
      <c r="J54" s="17">
        <f>IF(data2=1,IF((F65-sumproplat2)&gt;1,F65-sumproplat2,0),IF(F65-(sumproplat2-G65-H65)&gt;0,F65-(I65-G65-H65),0))</f>
        <v>2749999.9989000158</v>
      </c>
      <c r="K54" s="15">
        <f>IF(LEFT($A54,1)*1+LEFT(J$52,2)*12-12&lt;=$J$15,J54*($J$14/12),J54*($J$16/12))</f>
        <v>34352.083319592697</v>
      </c>
      <c r="L54" s="16">
        <f t="shared" ref="L54:L65" si="33">IF(AND($A54="1 міс.",J54&gt;0),$J$28*$J$6+$J$29*J54,0)+IF(J54-IF(data2=1,IF(K54&gt;0.001,K54+sumproplat2,0),IF(J54&gt;sumproplat2*2,sumproplat2,J54+K54))&lt;0,$J$31,0)</f>
        <v>41503.571411970115</v>
      </c>
      <c r="M54" s="16">
        <f t="shared" ref="M54:M65" si="34">IF(data2=1,IF(K54&gt;0.001,K54+L54+sumproplat2,0),IF(J54&gt;sumproplat2*2,sumproplat2+L54,J54+K54+L54))</f>
        <v>96688.988056562812</v>
      </c>
      <c r="N54" s="17">
        <f>IF(data2=1,IF((J65-sumproplat2)&gt;1,J65-sumproplat2,0),IF(J65-(sumproplat2-K65-L65)&gt;0,J65-(M65-K65-L65),0))</f>
        <v>2499999.9990000157</v>
      </c>
      <c r="O54" s="15">
        <f>IF(LEFT($A54,1)*1+LEFT(N$52,2)*12-12&lt;=$J$15,N54*($J$14/12),N54*($J$16/12))</f>
        <v>31229.166654175195</v>
      </c>
      <c r="P54" s="16">
        <f t="shared" ref="P54:P65" si="35">IF(AND($A54="1 міс.",N54&gt;0),$J$28*$J$6+$J$29*N54,0)+IF(N54-IF(data2=1,IF(O54&gt;0.001,O54+sumproplat2,0),IF(N54&gt;sumproplat2*2,sumproplat2,N54+O54))&lt;0,$J$31,0)</f>
        <v>39678.571412700112</v>
      </c>
      <c r="Q54" s="16">
        <f t="shared" ref="Q54:Q65" si="36">IF(data2=1,IF(O54&gt;0.001,O54+P54+sumproplat2,0),IF(N54&gt;sumproplat2*2,sumproplat2+P54,N54+O54+P54))</f>
        <v>91741.071391875303</v>
      </c>
      <c r="R54" s="17">
        <f>IF(data2=1,IF((N65-sumproplat2)&gt;1,N65-sumproplat2,0),IF(N65-(sumproplat2-O65-P65)&gt;0,N65-(Q65-O65-P65),0))</f>
        <v>2249999.9991000155</v>
      </c>
      <c r="S54" s="15">
        <f>IF(LEFT($A54,1)*1+LEFT(R$52,2)*12-12&lt;=$J$15,R54*($J$14/12),R54*($J$16/12))</f>
        <v>28106.249988757692</v>
      </c>
      <c r="T54" s="16">
        <f t="shared" ref="T54:T65" si="37">IF(AND($A54="1 міс.",R54&gt;0),$J$28*$J$6+$J$29*R54,0)+IF(R54-IF(data2=1,IF(S54&gt;0.001,S54+sumproplat2,0),IF(R54&gt;sumproplat2*2,sumproplat2,R54+S54))&lt;0,$J$31,0)</f>
        <v>37853.571413430109</v>
      </c>
      <c r="U54" s="16">
        <f t="shared" ref="U54:U65" si="38">IF(data2=1,IF(S54&gt;0.001,S54+T54+sumproplat2,0),IF(R54&gt;sumproplat2*2,sumproplat2+T54,R54+S54+T54))</f>
        <v>86793.154727187808</v>
      </c>
      <c r="V54" s="17">
        <f>IF(data2=1,IF((R65-sumproplat2)&gt;1,R65-sumproplat2,0),IF(R65-(sumproplat2-S65-T65)&gt;0,R65-(U65-S65-T65),0))</f>
        <v>1999999.9992000153</v>
      </c>
      <c r="W54" s="15">
        <f>IF(LEFT($A54,1)*1+LEFT(V$52,2)*12-12&lt;=$J$15,V54*($J$14/12),V54*($J$16/12))</f>
        <v>24983.33332334019</v>
      </c>
      <c r="X54" s="16">
        <f t="shared" ref="X54:X65" si="39">IF(AND($A54="1 міс.",V54&gt;0),$J$28*$J$6+$J$29*V54,0)+IF(V54-IF(data2=1,IF(W54&gt;0.001,W54+sumproplat2,0),IF(V54&gt;sumproplat2*2,sumproplat2,V54+W54))&lt;0,$J$31,0)</f>
        <v>36028.571414160113</v>
      </c>
      <c r="Y54" s="16">
        <f t="shared" ref="Y54:Y65" si="40">IF(data2=1,IF(W54&gt;0.001,W54+X54+sumproplat2,0),IF(V54&gt;sumproplat2*2,sumproplat2+X54,V54+W54+X54))</f>
        <v>81845.238062500299</v>
      </c>
      <c r="Z54" s="17">
        <f>IF(data2=1,IF((V65-sumproplat2)&gt;1,V65-sumproplat2,0),IF(V65-(sumproplat2-W65-X65)&gt;0,V65-(Y65-W65-X65),0))</f>
        <v>1749999.9993000152</v>
      </c>
      <c r="AA54" s="15">
        <f>IF(LEFT($A54,1)*1+LEFT(Z$52,2)*12-12&lt;=$J$15,Z54*($J$14/12),Z54*($J$16/12))</f>
        <v>21860.416657922688</v>
      </c>
      <c r="AB54" s="16">
        <f t="shared" ref="AB54:AB65" si="41">IF(AND($A54="1 міс.",Z54&gt;0),$J$28*$J$6+$J$29*Z54,0)+IF(Z54-IF(data2=1,IF(AA54&gt;0.001,AA54+sumproplat2,0),IF(Z54&gt;sumproplat2*2,sumproplat2,Z54+AA54))&lt;0,$J$31,0)</f>
        <v>34203.57141489011</v>
      </c>
      <c r="AC54" s="16">
        <f t="shared" ref="AC54:AC65" si="42">IF(data2=1,IF(AA54&gt;0.001,AA54+AB54+sumproplat2,0),IF(Z54&gt;sumproplat2*2,sumproplat2+AB54,Z54+AA54+AB54))</f>
        <v>76897.321397812804</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39</v>
      </c>
      <c r="B55" s="17">
        <f t="shared" ref="B55:B65" si="43">IF(data2=1,IF((B54-sumproplat2)&gt;1,B54-sumproplat2,0),IF(B54-(sumproplat2-C54-D54)&gt;0,B54-(E54-C54-D54),0))</f>
        <v>3229166.6653750162</v>
      </c>
      <c r="C55" s="15">
        <f t="shared" si="28"/>
        <v>40337.673594976244</v>
      </c>
      <c r="D55" s="16">
        <f t="shared" si="29"/>
        <v>0</v>
      </c>
      <c r="E55" s="16">
        <f t="shared" si="30"/>
        <v>61171.006919976244</v>
      </c>
      <c r="F55" s="17">
        <f t="shared" ref="F55:F65" si="44">IF(data2=1,IF((F54-sumproplat2)&gt;1,F54-sumproplat2,0),IF(F54-(sumproplat2-G54-H54)&gt;0,F54-(I54-G54-H54),0))</f>
        <v>2979166.665475016</v>
      </c>
      <c r="G55" s="15">
        <f t="shared" ref="G55:G64" si="45">IF(LEFT($A55,1)*1+LEFT(F$52,1)*12-12&lt;=$J$15,F55*($J$14/12),F55*($J$16/12))</f>
        <v>37214.756929558738</v>
      </c>
      <c r="H55" s="16">
        <f t="shared" si="31"/>
        <v>0</v>
      </c>
      <c r="I55" s="16">
        <f t="shared" si="32"/>
        <v>58048.090254558738</v>
      </c>
      <c r="J55" s="17">
        <f t="shared" ref="J55:J65" si="46">IF(data2=1,IF((J54-sumproplat2)&gt;1,J54-sumproplat2,0),IF(J54-(sumproplat2-K54-L54)&gt;0,J54-(M54-K54-L54),0))</f>
        <v>2729166.6655750158</v>
      </c>
      <c r="K55" s="15">
        <f t="shared" ref="K55:K65" si="47">IF(LEFT($A55,1)*1+LEFT(J$52,2)*12-12&lt;=$J$15,J55*($J$14/12),J55*($J$16/12))</f>
        <v>34091.840264141239</v>
      </c>
      <c r="L55" s="16">
        <f t="shared" si="33"/>
        <v>0</v>
      </c>
      <c r="M55" s="16">
        <f t="shared" si="34"/>
        <v>54925.173589141239</v>
      </c>
      <c r="N55" s="17">
        <f t="shared" ref="N55:N65" si="48">IF(data2=1,IF((N54-sumproplat2)&gt;1,N54-sumproplat2,0),IF(N54-(sumproplat2-O54-P54)&gt;0,N54-(Q54-O54-P54),0))</f>
        <v>2479166.6656750157</v>
      </c>
      <c r="O55" s="15">
        <f t="shared" ref="O55:O65" si="49">IF(LEFT($A55,1)*1+LEFT(N$52,2)*12-12&lt;=$J$15,N55*($J$14/12),N55*($J$16/12))</f>
        <v>30968.923598723737</v>
      </c>
      <c r="P55" s="16">
        <f t="shared" si="35"/>
        <v>0</v>
      </c>
      <c r="Q55" s="16">
        <f t="shared" si="36"/>
        <v>51802.256923723733</v>
      </c>
      <c r="R55" s="17">
        <f t="shared" ref="R55:R65" si="50">IF(data2=1,IF((R54-sumproplat2)&gt;1,R54-sumproplat2,0),IF(R54-(sumproplat2-S54-T54)&gt;0,R54-(U54-S54-T54),0))</f>
        <v>2229166.6657750155</v>
      </c>
      <c r="S55" s="15">
        <f t="shared" ref="S55:S65" si="51">IF(LEFT($A55,1)*1+LEFT(R$52,2)*12-12&lt;=$J$15,R55*($J$14/12),R55*($J$16/12))</f>
        <v>27846.006933306235</v>
      </c>
      <c r="T55" s="16">
        <f t="shared" si="37"/>
        <v>0</v>
      </c>
      <c r="U55" s="16">
        <f t="shared" si="38"/>
        <v>48679.340258306234</v>
      </c>
      <c r="V55" s="17">
        <f t="shared" ref="V55:V65" si="52">IF(data2=1,IF((V54-sumproplat2)&gt;1,V54-sumproplat2,0),IF(V54-(sumproplat2-W54-X54)&gt;0,V54-(Y54-W54-X54),0))</f>
        <v>1979166.6658750153</v>
      </c>
      <c r="W55" s="15">
        <f t="shared" ref="W55:W65" si="53">IF(LEFT($A55,1)*1+LEFT(V$52,2)*12-12&lt;=$J$15,V55*($J$14/12),V55*($J$16/12))</f>
        <v>24723.090267888732</v>
      </c>
      <c r="X55" s="16">
        <f t="shared" si="39"/>
        <v>0</v>
      </c>
      <c r="Y55" s="16">
        <f t="shared" si="40"/>
        <v>45556.423592888736</v>
      </c>
      <c r="Z55" s="17">
        <f t="shared" ref="Z55:Z65" si="54">IF(data2=1,IF((Z54-sumproplat2)&gt;1,Z54-sumproplat2,0),IF(Z54-(sumproplat2-AA54-AB54)&gt;0,Z54-(AC54-AA54-AB54),0))</f>
        <v>1729166.6659750151</v>
      </c>
      <c r="AA55" s="15">
        <f t="shared" ref="AA55:AA65" si="55">IF(LEFT($A55,1)*1+LEFT(Z$52,2)*12-12&lt;=$J$15,Z55*($J$14/12),Z55*($J$16/12))</f>
        <v>21600.17360247123</v>
      </c>
      <c r="AB55" s="16">
        <f t="shared" si="41"/>
        <v>0</v>
      </c>
      <c r="AC55" s="16">
        <f t="shared" si="42"/>
        <v>42433.50692747123</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40</v>
      </c>
      <c r="B56" s="17">
        <f t="shared" si="43"/>
        <v>3208333.3320500161</v>
      </c>
      <c r="C56" s="15">
        <f t="shared" si="28"/>
        <v>40077.430539524787</v>
      </c>
      <c r="D56" s="16">
        <f t="shared" si="29"/>
        <v>0</v>
      </c>
      <c r="E56" s="16">
        <f t="shared" si="30"/>
        <v>60910.763864524786</v>
      </c>
      <c r="F56" s="17">
        <f t="shared" si="44"/>
        <v>2958333.332150016</v>
      </c>
      <c r="G56" s="15">
        <f t="shared" si="45"/>
        <v>36954.513874107281</v>
      </c>
      <c r="H56" s="16">
        <f t="shared" si="31"/>
        <v>0</v>
      </c>
      <c r="I56" s="16">
        <f t="shared" si="32"/>
        <v>57787.84719910728</v>
      </c>
      <c r="J56" s="17">
        <f t="shared" si="46"/>
        <v>2708333.3322500158</v>
      </c>
      <c r="K56" s="15">
        <f t="shared" si="47"/>
        <v>33831.597208689782</v>
      </c>
      <c r="L56" s="16">
        <f t="shared" si="33"/>
        <v>0</v>
      </c>
      <c r="M56" s="16">
        <f t="shared" si="34"/>
        <v>54664.930533689781</v>
      </c>
      <c r="N56" s="17">
        <f t="shared" si="48"/>
        <v>2458333.3323500156</v>
      </c>
      <c r="O56" s="15">
        <f t="shared" si="49"/>
        <v>30708.680543272279</v>
      </c>
      <c r="P56" s="16">
        <f t="shared" si="35"/>
        <v>0</v>
      </c>
      <c r="Q56" s="16">
        <f t="shared" si="36"/>
        <v>51542.013868272275</v>
      </c>
      <c r="R56" s="17">
        <f t="shared" si="50"/>
        <v>2208333.3324500155</v>
      </c>
      <c r="S56" s="15">
        <f t="shared" si="51"/>
        <v>27585.763877854777</v>
      </c>
      <c r="T56" s="16">
        <f t="shared" si="37"/>
        <v>0</v>
      </c>
      <c r="U56" s="16">
        <f t="shared" si="38"/>
        <v>48419.097202854777</v>
      </c>
      <c r="V56" s="17">
        <f t="shared" si="52"/>
        <v>1958333.3325500153</v>
      </c>
      <c r="W56" s="15">
        <f t="shared" si="53"/>
        <v>24462.847212437275</v>
      </c>
      <c r="X56" s="16">
        <f t="shared" si="39"/>
        <v>0</v>
      </c>
      <c r="Y56" s="16">
        <f t="shared" si="40"/>
        <v>45296.180537437278</v>
      </c>
      <c r="Z56" s="17">
        <f t="shared" si="54"/>
        <v>1708333.3326500151</v>
      </c>
      <c r="AA56" s="15">
        <f t="shared" si="55"/>
        <v>21339.930547019772</v>
      </c>
      <c r="AB56" s="16">
        <f t="shared" si="41"/>
        <v>0</v>
      </c>
      <c r="AC56" s="16">
        <f t="shared" si="42"/>
        <v>42173.263872019772</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41</v>
      </c>
      <c r="B57" s="17">
        <f t="shared" si="43"/>
        <v>3187499.9987250161</v>
      </c>
      <c r="C57" s="15">
        <f t="shared" si="28"/>
        <v>39817.187484073329</v>
      </c>
      <c r="D57" s="16">
        <f t="shared" si="29"/>
        <v>0</v>
      </c>
      <c r="E57" s="16">
        <f t="shared" si="30"/>
        <v>60650.520809073329</v>
      </c>
      <c r="F57" s="17">
        <f t="shared" si="44"/>
        <v>2937499.998825016</v>
      </c>
      <c r="G57" s="15">
        <f t="shared" si="45"/>
        <v>36694.270818655823</v>
      </c>
      <c r="H57" s="16">
        <f t="shared" si="31"/>
        <v>0</v>
      </c>
      <c r="I57" s="16">
        <f t="shared" si="32"/>
        <v>57527.604143655823</v>
      </c>
      <c r="J57" s="17">
        <f t="shared" si="46"/>
        <v>2687499.9989250158</v>
      </c>
      <c r="K57" s="15">
        <f t="shared" si="47"/>
        <v>33571.354153238324</v>
      </c>
      <c r="L57" s="16">
        <f t="shared" si="33"/>
        <v>0</v>
      </c>
      <c r="M57" s="16">
        <f t="shared" si="34"/>
        <v>54404.687478238324</v>
      </c>
      <c r="N57" s="17">
        <f t="shared" si="48"/>
        <v>2437499.9990250156</v>
      </c>
      <c r="O57" s="15">
        <f t="shared" si="49"/>
        <v>30448.437487820818</v>
      </c>
      <c r="P57" s="16">
        <f t="shared" si="35"/>
        <v>0</v>
      </c>
      <c r="Q57" s="16">
        <f t="shared" si="36"/>
        <v>51281.770812820818</v>
      </c>
      <c r="R57" s="17">
        <f t="shared" si="50"/>
        <v>2187499.9991250155</v>
      </c>
      <c r="S57" s="15">
        <f t="shared" si="51"/>
        <v>27325.520822403319</v>
      </c>
      <c r="T57" s="16">
        <f t="shared" si="37"/>
        <v>0</v>
      </c>
      <c r="U57" s="16">
        <f t="shared" si="38"/>
        <v>48158.854147403319</v>
      </c>
      <c r="V57" s="17">
        <f t="shared" si="52"/>
        <v>1937499.9992250153</v>
      </c>
      <c r="W57" s="15">
        <f t="shared" si="53"/>
        <v>24202.604156985817</v>
      </c>
      <c r="X57" s="16">
        <f t="shared" si="39"/>
        <v>0</v>
      </c>
      <c r="Y57" s="16">
        <f t="shared" si="40"/>
        <v>45035.93748198582</v>
      </c>
      <c r="Z57" s="17">
        <f t="shared" si="54"/>
        <v>1687499.9993250151</v>
      </c>
      <c r="AA57" s="15">
        <f t="shared" si="55"/>
        <v>21079.687491568315</v>
      </c>
      <c r="AB57" s="16">
        <f t="shared" si="41"/>
        <v>0</v>
      </c>
      <c r="AC57" s="16">
        <f t="shared" si="42"/>
        <v>41913.020816568314</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42</v>
      </c>
      <c r="B58" s="17">
        <f t="shared" si="43"/>
        <v>3166666.6654000161</v>
      </c>
      <c r="C58" s="15">
        <f t="shared" si="28"/>
        <v>39556.944428621864</v>
      </c>
      <c r="D58" s="16">
        <f t="shared" si="29"/>
        <v>0</v>
      </c>
      <c r="E58" s="16">
        <f t="shared" si="30"/>
        <v>60390.277753621864</v>
      </c>
      <c r="F58" s="17">
        <f t="shared" si="44"/>
        <v>2916666.665500016</v>
      </c>
      <c r="G58" s="15">
        <f t="shared" si="45"/>
        <v>36434.027763204365</v>
      </c>
      <c r="H58" s="16">
        <f t="shared" si="31"/>
        <v>0</v>
      </c>
      <c r="I58" s="16">
        <f t="shared" si="32"/>
        <v>57267.361088204365</v>
      </c>
      <c r="J58" s="17">
        <f t="shared" si="46"/>
        <v>2666666.6656000158</v>
      </c>
      <c r="K58" s="15">
        <f t="shared" si="47"/>
        <v>33311.111097786867</v>
      </c>
      <c r="L58" s="16">
        <f t="shared" si="33"/>
        <v>0</v>
      </c>
      <c r="M58" s="16">
        <f t="shared" si="34"/>
        <v>54144.444422786866</v>
      </c>
      <c r="N58" s="17">
        <f t="shared" si="48"/>
        <v>2416666.6657000156</v>
      </c>
      <c r="O58" s="15">
        <f t="shared" si="49"/>
        <v>30188.194432369361</v>
      </c>
      <c r="P58" s="16">
        <f t="shared" si="35"/>
        <v>0</v>
      </c>
      <c r="Q58" s="16">
        <f t="shared" si="36"/>
        <v>51021.52775736936</v>
      </c>
      <c r="R58" s="17">
        <f t="shared" si="50"/>
        <v>2166666.6658000154</v>
      </c>
      <c r="S58" s="15">
        <f t="shared" si="51"/>
        <v>27065.277766951858</v>
      </c>
      <c r="T58" s="16">
        <f t="shared" si="37"/>
        <v>0</v>
      </c>
      <c r="U58" s="16">
        <f t="shared" si="38"/>
        <v>47898.611091951854</v>
      </c>
      <c r="V58" s="17">
        <f t="shared" si="52"/>
        <v>1916666.6659000153</v>
      </c>
      <c r="W58" s="15">
        <f t="shared" si="53"/>
        <v>23942.361101534356</v>
      </c>
      <c r="X58" s="16">
        <f t="shared" si="39"/>
        <v>0</v>
      </c>
      <c r="Y58" s="16">
        <f t="shared" si="40"/>
        <v>44775.694426534355</v>
      </c>
      <c r="Z58" s="17">
        <f t="shared" si="54"/>
        <v>1666666.6660000151</v>
      </c>
      <c r="AA58" s="15">
        <f t="shared" si="55"/>
        <v>20819.444436116853</v>
      </c>
      <c r="AB58" s="16">
        <f t="shared" si="41"/>
        <v>0</v>
      </c>
      <c r="AC58" s="16">
        <f t="shared" si="42"/>
        <v>41652.777761116857</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43</v>
      </c>
      <c r="B59" s="17">
        <f t="shared" si="43"/>
        <v>3145833.3320750161</v>
      </c>
      <c r="C59" s="15">
        <f t="shared" si="28"/>
        <v>39296.701373170406</v>
      </c>
      <c r="D59" s="16">
        <f t="shared" si="29"/>
        <v>0</v>
      </c>
      <c r="E59" s="16">
        <f t="shared" si="30"/>
        <v>60130.034698170406</v>
      </c>
      <c r="F59" s="17">
        <f t="shared" si="44"/>
        <v>2895833.3321750159</v>
      </c>
      <c r="G59" s="15">
        <f t="shared" si="45"/>
        <v>36173.784707752908</v>
      </c>
      <c r="H59" s="16">
        <f t="shared" si="31"/>
        <v>0</v>
      </c>
      <c r="I59" s="16">
        <f t="shared" si="32"/>
        <v>57007.118032752907</v>
      </c>
      <c r="J59" s="17">
        <f t="shared" si="46"/>
        <v>2645833.3322750158</v>
      </c>
      <c r="K59" s="15">
        <f t="shared" si="47"/>
        <v>33050.868042335402</v>
      </c>
      <c r="L59" s="16">
        <f t="shared" si="33"/>
        <v>0</v>
      </c>
      <c r="M59" s="16">
        <f t="shared" si="34"/>
        <v>53884.201367335401</v>
      </c>
      <c r="N59" s="17">
        <f t="shared" si="48"/>
        <v>2395833.3323750156</v>
      </c>
      <c r="O59" s="15">
        <f t="shared" si="49"/>
        <v>29927.951376917903</v>
      </c>
      <c r="P59" s="16">
        <f t="shared" si="35"/>
        <v>0</v>
      </c>
      <c r="Q59" s="16">
        <f t="shared" si="36"/>
        <v>50761.284701917903</v>
      </c>
      <c r="R59" s="17">
        <f t="shared" si="50"/>
        <v>2145833.3324750154</v>
      </c>
      <c r="S59" s="15">
        <f t="shared" si="51"/>
        <v>26805.034711500401</v>
      </c>
      <c r="T59" s="16">
        <f t="shared" si="37"/>
        <v>0</v>
      </c>
      <c r="U59" s="16">
        <f t="shared" si="38"/>
        <v>47638.368036500397</v>
      </c>
      <c r="V59" s="17">
        <f t="shared" si="52"/>
        <v>1895833.3325750153</v>
      </c>
      <c r="W59" s="15">
        <f t="shared" si="53"/>
        <v>23682.118046082898</v>
      </c>
      <c r="X59" s="16">
        <f t="shared" si="39"/>
        <v>0</v>
      </c>
      <c r="Y59" s="16">
        <f t="shared" si="40"/>
        <v>44515.451371082898</v>
      </c>
      <c r="Z59" s="17">
        <f t="shared" si="54"/>
        <v>1645833.3326750151</v>
      </c>
      <c r="AA59" s="15">
        <f t="shared" si="55"/>
        <v>20559.201380665396</v>
      </c>
      <c r="AB59" s="16">
        <f t="shared" si="41"/>
        <v>0</v>
      </c>
      <c r="AC59" s="16">
        <f t="shared" si="42"/>
        <v>41392.534705665399</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44</v>
      </c>
      <c r="B60" s="17">
        <f t="shared" si="43"/>
        <v>3124999.9987500161</v>
      </c>
      <c r="C60" s="15">
        <f t="shared" si="28"/>
        <v>39036.458317718949</v>
      </c>
      <c r="D60" s="16">
        <f t="shared" si="29"/>
        <v>0</v>
      </c>
      <c r="E60" s="16">
        <f t="shared" si="30"/>
        <v>59869.791642718948</v>
      </c>
      <c r="F60" s="17">
        <f t="shared" si="44"/>
        <v>2874999.9988500159</v>
      </c>
      <c r="G60" s="15">
        <f t="shared" si="45"/>
        <v>35913.54165230145</v>
      </c>
      <c r="H60" s="16">
        <f t="shared" si="31"/>
        <v>0</v>
      </c>
      <c r="I60" s="16">
        <f t="shared" si="32"/>
        <v>56746.87497730145</v>
      </c>
      <c r="J60" s="17">
        <f t="shared" si="46"/>
        <v>2624999.9989500158</v>
      </c>
      <c r="K60" s="15">
        <f t="shared" si="47"/>
        <v>32790.624986883944</v>
      </c>
      <c r="L60" s="16">
        <f t="shared" si="33"/>
        <v>0</v>
      </c>
      <c r="M60" s="16">
        <f t="shared" si="34"/>
        <v>53623.958311883944</v>
      </c>
      <c r="N60" s="17">
        <f t="shared" si="48"/>
        <v>2374999.9990500156</v>
      </c>
      <c r="O60" s="15">
        <f t="shared" si="49"/>
        <v>29667.708321466445</v>
      </c>
      <c r="P60" s="16">
        <f t="shared" si="35"/>
        <v>0</v>
      </c>
      <c r="Q60" s="16">
        <f t="shared" si="36"/>
        <v>50501.041646466445</v>
      </c>
      <c r="R60" s="17">
        <f t="shared" si="50"/>
        <v>2124999.9991500154</v>
      </c>
      <c r="S60" s="15">
        <f t="shared" si="51"/>
        <v>26544.791656048943</v>
      </c>
      <c r="T60" s="16">
        <f t="shared" si="37"/>
        <v>0</v>
      </c>
      <c r="U60" s="16">
        <f t="shared" si="38"/>
        <v>47378.124981048939</v>
      </c>
      <c r="V60" s="17">
        <f t="shared" si="52"/>
        <v>1874999.9992500152</v>
      </c>
      <c r="W60" s="15">
        <f t="shared" si="53"/>
        <v>23421.874990631441</v>
      </c>
      <c r="X60" s="16">
        <f t="shared" si="39"/>
        <v>0</v>
      </c>
      <c r="Y60" s="16">
        <f t="shared" si="40"/>
        <v>44255.20831563144</v>
      </c>
      <c r="Z60" s="17">
        <f t="shared" si="54"/>
        <v>1624999.9993500151</v>
      </c>
      <c r="AA60" s="15">
        <f t="shared" si="55"/>
        <v>20298.958325213938</v>
      </c>
      <c r="AB60" s="16">
        <f t="shared" si="41"/>
        <v>0</v>
      </c>
      <c r="AC60" s="16">
        <f t="shared" si="42"/>
        <v>41132.291650213941</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45</v>
      </c>
      <c r="B61" s="17">
        <f t="shared" si="43"/>
        <v>3104166.6654250161</v>
      </c>
      <c r="C61" s="15">
        <f t="shared" si="28"/>
        <v>38776.215262267491</v>
      </c>
      <c r="D61" s="16">
        <f t="shared" si="29"/>
        <v>0</v>
      </c>
      <c r="E61" s="16">
        <f t="shared" si="30"/>
        <v>59609.548587267491</v>
      </c>
      <c r="F61" s="17">
        <f t="shared" si="44"/>
        <v>2854166.6655250159</v>
      </c>
      <c r="G61" s="15">
        <f t="shared" si="45"/>
        <v>35653.298596849992</v>
      </c>
      <c r="H61" s="16">
        <f t="shared" si="31"/>
        <v>0</v>
      </c>
      <c r="I61" s="16">
        <f t="shared" si="32"/>
        <v>56486.631921849992</v>
      </c>
      <c r="J61" s="17">
        <f t="shared" si="46"/>
        <v>2604166.6656250157</v>
      </c>
      <c r="K61" s="15">
        <f t="shared" si="47"/>
        <v>32530.381931432486</v>
      </c>
      <c r="L61" s="16">
        <f t="shared" si="33"/>
        <v>0</v>
      </c>
      <c r="M61" s="16">
        <f t="shared" si="34"/>
        <v>53363.715256432486</v>
      </c>
      <c r="N61" s="17">
        <f t="shared" si="48"/>
        <v>2354166.6657250156</v>
      </c>
      <c r="O61" s="15">
        <f t="shared" si="49"/>
        <v>29407.465266014984</v>
      </c>
      <c r="P61" s="16">
        <f t="shared" si="35"/>
        <v>0</v>
      </c>
      <c r="Q61" s="16">
        <f t="shared" si="36"/>
        <v>50240.798591014987</v>
      </c>
      <c r="R61" s="17">
        <f t="shared" si="50"/>
        <v>2104166.6658250154</v>
      </c>
      <c r="S61" s="15">
        <f t="shared" si="51"/>
        <v>26284.548600597485</v>
      </c>
      <c r="T61" s="16">
        <f t="shared" si="37"/>
        <v>0</v>
      </c>
      <c r="U61" s="16">
        <f t="shared" si="38"/>
        <v>47117.881925597481</v>
      </c>
      <c r="V61" s="17">
        <f t="shared" si="52"/>
        <v>1854166.6659250152</v>
      </c>
      <c r="W61" s="15">
        <f t="shared" si="53"/>
        <v>23161.631935179983</v>
      </c>
      <c r="X61" s="16">
        <f t="shared" si="39"/>
        <v>0</v>
      </c>
      <c r="Y61" s="16">
        <f t="shared" si="40"/>
        <v>43994.965260179983</v>
      </c>
      <c r="Z61" s="17">
        <f t="shared" si="54"/>
        <v>1604166.6660250151</v>
      </c>
      <c r="AA61" s="15">
        <f t="shared" si="55"/>
        <v>20038.715269762481</v>
      </c>
      <c r="AB61" s="16">
        <f t="shared" si="41"/>
        <v>0</v>
      </c>
      <c r="AC61" s="16">
        <f t="shared" si="42"/>
        <v>40872.048594762484</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46</v>
      </c>
      <c r="B62" s="17">
        <f t="shared" si="43"/>
        <v>3083333.3321000161</v>
      </c>
      <c r="C62" s="15">
        <f t="shared" si="28"/>
        <v>38515.972206816034</v>
      </c>
      <c r="D62" s="16">
        <f t="shared" si="29"/>
        <v>0</v>
      </c>
      <c r="E62" s="16">
        <f t="shared" si="30"/>
        <v>59349.305531816033</v>
      </c>
      <c r="F62" s="17">
        <f t="shared" si="44"/>
        <v>2833333.3322000159</v>
      </c>
      <c r="G62" s="15">
        <f t="shared" si="45"/>
        <v>35393.055541398535</v>
      </c>
      <c r="H62" s="16">
        <f t="shared" si="31"/>
        <v>0</v>
      </c>
      <c r="I62" s="16">
        <f t="shared" si="32"/>
        <v>56226.388866398534</v>
      </c>
      <c r="J62" s="17">
        <f t="shared" si="46"/>
        <v>2583333.3323000157</v>
      </c>
      <c r="K62" s="15">
        <f t="shared" si="47"/>
        <v>32270.138875981029</v>
      </c>
      <c r="L62" s="16">
        <f t="shared" si="33"/>
        <v>0</v>
      </c>
      <c r="M62" s="16">
        <f t="shared" si="34"/>
        <v>53103.472200981028</v>
      </c>
      <c r="N62" s="17">
        <f t="shared" si="48"/>
        <v>2333333.3324000156</v>
      </c>
      <c r="O62" s="15">
        <f t="shared" si="49"/>
        <v>29147.222210563526</v>
      </c>
      <c r="P62" s="16">
        <f t="shared" si="35"/>
        <v>0</v>
      </c>
      <c r="Q62" s="16">
        <f t="shared" si="36"/>
        <v>49980.55553556353</v>
      </c>
      <c r="R62" s="17">
        <f t="shared" si="50"/>
        <v>2083333.3325000154</v>
      </c>
      <c r="S62" s="15">
        <f t="shared" si="51"/>
        <v>26024.305545146024</v>
      </c>
      <c r="T62" s="16">
        <f t="shared" si="37"/>
        <v>0</v>
      </c>
      <c r="U62" s="16">
        <f t="shared" si="38"/>
        <v>46857.638870146024</v>
      </c>
      <c r="V62" s="17">
        <f t="shared" si="52"/>
        <v>1833333.3326000152</v>
      </c>
      <c r="W62" s="15">
        <f t="shared" si="53"/>
        <v>22901.388879728522</v>
      </c>
      <c r="X62" s="16">
        <f t="shared" si="39"/>
        <v>0</v>
      </c>
      <c r="Y62" s="16">
        <f t="shared" si="40"/>
        <v>43734.722204728518</v>
      </c>
      <c r="Z62" s="17">
        <f t="shared" si="54"/>
        <v>1583333.332700015</v>
      </c>
      <c r="AA62" s="15">
        <f t="shared" si="55"/>
        <v>19778.472214311019</v>
      </c>
      <c r="AB62" s="16">
        <f t="shared" si="41"/>
        <v>0</v>
      </c>
      <c r="AC62" s="16">
        <f t="shared" si="42"/>
        <v>40611.805539311019</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47</v>
      </c>
      <c r="B63" s="17">
        <f t="shared" si="43"/>
        <v>3062499.9987750161</v>
      </c>
      <c r="C63" s="15">
        <f t="shared" si="28"/>
        <v>38255.729151364576</v>
      </c>
      <c r="D63" s="16">
        <f t="shared" si="29"/>
        <v>0</v>
      </c>
      <c r="E63" s="16">
        <f t="shared" si="30"/>
        <v>59089.062476364576</v>
      </c>
      <c r="F63" s="17">
        <f t="shared" si="44"/>
        <v>2812499.9988750159</v>
      </c>
      <c r="G63" s="15">
        <f t="shared" si="45"/>
        <v>35132.81248594707</v>
      </c>
      <c r="H63" s="16">
        <f t="shared" si="31"/>
        <v>0</v>
      </c>
      <c r="I63" s="16">
        <f t="shared" si="32"/>
        <v>55966.14581094707</v>
      </c>
      <c r="J63" s="17">
        <f t="shared" si="46"/>
        <v>2562499.9989750157</v>
      </c>
      <c r="K63" s="15">
        <f t="shared" si="47"/>
        <v>32009.895820529571</v>
      </c>
      <c r="L63" s="16">
        <f t="shared" si="33"/>
        <v>0</v>
      </c>
      <c r="M63" s="16">
        <f t="shared" si="34"/>
        <v>52843.229145529571</v>
      </c>
      <c r="N63" s="17">
        <f t="shared" si="48"/>
        <v>2312499.9990750155</v>
      </c>
      <c r="O63" s="15">
        <f t="shared" si="49"/>
        <v>28886.979155112069</v>
      </c>
      <c r="P63" s="16">
        <f t="shared" si="35"/>
        <v>0</v>
      </c>
      <c r="Q63" s="16">
        <f t="shared" si="36"/>
        <v>49720.312480112072</v>
      </c>
      <c r="R63" s="17">
        <f t="shared" si="50"/>
        <v>2062499.9991750154</v>
      </c>
      <c r="S63" s="15">
        <f t="shared" si="51"/>
        <v>25764.062489694566</v>
      </c>
      <c r="T63" s="16">
        <f t="shared" si="37"/>
        <v>0</v>
      </c>
      <c r="U63" s="16">
        <f t="shared" si="38"/>
        <v>46597.395814694566</v>
      </c>
      <c r="V63" s="17">
        <f t="shared" si="52"/>
        <v>1812499.9992750152</v>
      </c>
      <c r="W63" s="15">
        <f t="shared" si="53"/>
        <v>22641.145824277064</v>
      </c>
      <c r="X63" s="16">
        <f t="shared" si="39"/>
        <v>0</v>
      </c>
      <c r="Y63" s="16">
        <f t="shared" si="40"/>
        <v>43474.47914927706</v>
      </c>
      <c r="Z63" s="17">
        <f t="shared" si="54"/>
        <v>1562499.999375015</v>
      </c>
      <c r="AA63" s="15">
        <f t="shared" si="55"/>
        <v>19518.229158859562</v>
      </c>
      <c r="AB63" s="16">
        <f t="shared" si="41"/>
        <v>0</v>
      </c>
      <c r="AC63" s="16">
        <f t="shared" si="42"/>
        <v>40351.562483859561</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48</v>
      </c>
      <c r="B64" s="17">
        <f t="shared" si="43"/>
        <v>3041666.665450016</v>
      </c>
      <c r="C64" s="15">
        <f t="shared" si="28"/>
        <v>37995.486095913118</v>
      </c>
      <c r="D64" s="16">
        <f t="shared" si="29"/>
        <v>0</v>
      </c>
      <c r="E64" s="16">
        <f t="shared" si="30"/>
        <v>58828.819420913118</v>
      </c>
      <c r="F64" s="17">
        <f t="shared" si="44"/>
        <v>2791666.6655500159</v>
      </c>
      <c r="G64" s="15">
        <f t="shared" si="45"/>
        <v>34872.569430495612</v>
      </c>
      <c r="H64" s="16">
        <f t="shared" si="31"/>
        <v>0</v>
      </c>
      <c r="I64" s="16">
        <f t="shared" si="32"/>
        <v>55705.902755495612</v>
      </c>
      <c r="J64" s="17">
        <f t="shared" si="46"/>
        <v>2541666.6656500157</v>
      </c>
      <c r="K64" s="15">
        <f t="shared" si="47"/>
        <v>31749.652765078114</v>
      </c>
      <c r="L64" s="16">
        <f t="shared" si="33"/>
        <v>0</v>
      </c>
      <c r="M64" s="16">
        <f t="shared" si="34"/>
        <v>52582.986090078113</v>
      </c>
      <c r="N64" s="17">
        <f t="shared" si="48"/>
        <v>2291666.6657500155</v>
      </c>
      <c r="O64" s="15">
        <f t="shared" si="49"/>
        <v>28626.736099660611</v>
      </c>
      <c r="P64" s="16">
        <f t="shared" si="35"/>
        <v>0</v>
      </c>
      <c r="Q64" s="16">
        <f t="shared" si="36"/>
        <v>49460.069424660614</v>
      </c>
      <c r="R64" s="17">
        <f t="shared" si="50"/>
        <v>2041666.6658500154</v>
      </c>
      <c r="S64" s="15">
        <f t="shared" si="51"/>
        <v>25503.819434243109</v>
      </c>
      <c r="T64" s="16">
        <f t="shared" si="37"/>
        <v>0</v>
      </c>
      <c r="U64" s="16">
        <f t="shared" si="38"/>
        <v>46337.152759243108</v>
      </c>
      <c r="V64" s="17">
        <f t="shared" si="52"/>
        <v>1791666.6659500152</v>
      </c>
      <c r="W64" s="15">
        <f t="shared" si="53"/>
        <v>22380.902768825606</v>
      </c>
      <c r="X64" s="16">
        <f t="shared" si="39"/>
        <v>0</v>
      </c>
      <c r="Y64" s="16">
        <f t="shared" si="40"/>
        <v>43214.236093825602</v>
      </c>
      <c r="Z64" s="17">
        <f t="shared" si="54"/>
        <v>1541666.666050015</v>
      </c>
      <c r="AA64" s="15">
        <f t="shared" si="55"/>
        <v>19257.986103408104</v>
      </c>
      <c r="AB64" s="16">
        <f t="shared" si="41"/>
        <v>0</v>
      </c>
      <c r="AC64" s="16">
        <f t="shared" si="42"/>
        <v>40091.319428408104</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49</v>
      </c>
      <c r="B65" s="17">
        <f t="shared" si="43"/>
        <v>3020833.332125016</v>
      </c>
      <c r="C65" s="15">
        <f t="shared" si="28"/>
        <v>37735.243040461661</v>
      </c>
      <c r="D65" s="16">
        <f t="shared" si="29"/>
        <v>0</v>
      </c>
      <c r="E65" s="16">
        <f t="shared" si="30"/>
        <v>58568.57636546166</v>
      </c>
      <c r="F65" s="17">
        <f t="shared" si="44"/>
        <v>2770833.3322250159</v>
      </c>
      <c r="G65" s="15">
        <f>IF(LEFT($A65,1)*1+LEFT(F$52,1)*12-12&lt;=$J$15,F65*($J$14/12),F65*($J$16/12))</f>
        <v>34612.326375044155</v>
      </c>
      <c r="H65" s="16">
        <f t="shared" si="31"/>
        <v>0</v>
      </c>
      <c r="I65" s="16">
        <f t="shared" si="32"/>
        <v>55445.659700044154</v>
      </c>
      <c r="J65" s="17">
        <f t="shared" si="46"/>
        <v>2520833.3323250157</v>
      </c>
      <c r="K65" s="15">
        <f t="shared" si="47"/>
        <v>31489.409709626652</v>
      </c>
      <c r="L65" s="16">
        <f t="shared" si="33"/>
        <v>0</v>
      </c>
      <c r="M65" s="16">
        <f t="shared" si="34"/>
        <v>52322.743034626648</v>
      </c>
      <c r="N65" s="17">
        <f t="shared" si="48"/>
        <v>2270833.3324250155</v>
      </c>
      <c r="O65" s="15">
        <f t="shared" si="49"/>
        <v>28366.493044209154</v>
      </c>
      <c r="P65" s="16">
        <f t="shared" si="35"/>
        <v>0</v>
      </c>
      <c r="Q65" s="16">
        <f t="shared" si="36"/>
        <v>49199.826369209157</v>
      </c>
      <c r="R65" s="17">
        <f t="shared" si="50"/>
        <v>2020833.3325250153</v>
      </c>
      <c r="S65" s="15">
        <f t="shared" si="51"/>
        <v>25243.576378791651</v>
      </c>
      <c r="T65" s="16">
        <f t="shared" si="37"/>
        <v>0</v>
      </c>
      <c r="U65" s="16">
        <f t="shared" si="38"/>
        <v>46076.909703791651</v>
      </c>
      <c r="V65" s="17">
        <f t="shared" si="52"/>
        <v>1770833.3326250152</v>
      </c>
      <c r="W65" s="15">
        <f t="shared" si="53"/>
        <v>22120.659713374149</v>
      </c>
      <c r="X65" s="16">
        <f t="shared" si="39"/>
        <v>0</v>
      </c>
      <c r="Y65" s="16">
        <f t="shared" si="40"/>
        <v>42953.993038374145</v>
      </c>
      <c r="Z65" s="17">
        <f t="shared" si="54"/>
        <v>1520833.332725015</v>
      </c>
      <c r="AA65" s="15">
        <f t="shared" si="55"/>
        <v>18997.743047956646</v>
      </c>
      <c r="AB65" s="16">
        <f t="shared" si="41"/>
        <v>0</v>
      </c>
      <c r="AC65" s="16">
        <f t="shared" si="42"/>
        <v>39831.076372956646</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50</v>
      </c>
      <c r="B66" s="19"/>
      <c r="C66" s="20">
        <f>SUM(C54:C65)</f>
        <v>469998.95814533619</v>
      </c>
      <c r="D66" s="21">
        <f>SUM(D54:D65)</f>
        <v>45153.571410510121</v>
      </c>
      <c r="E66" s="21">
        <f>SUM(E54:E65)</f>
        <v>765152.52945584629</v>
      </c>
      <c r="F66" s="19"/>
      <c r="G66" s="20">
        <f>SUM(G54:G65)</f>
        <v>432523.95816032612</v>
      </c>
      <c r="H66" s="21">
        <f>SUM(H54:H65)</f>
        <v>43328.571411240118</v>
      </c>
      <c r="I66" s="21">
        <f>SUM(I54:I65)</f>
        <v>725852.5294715662</v>
      </c>
      <c r="J66" s="19"/>
      <c r="K66" s="20">
        <f>SUM(K54:K65)</f>
        <v>395048.9581753161</v>
      </c>
      <c r="L66" s="21">
        <f>SUM(L54:L65)</f>
        <v>41503.571411970115</v>
      </c>
      <c r="M66" s="21">
        <f>SUM(M54:M65)</f>
        <v>686552.52948728623</v>
      </c>
      <c r="N66" s="19"/>
      <c r="O66" s="20">
        <f>SUM(O54:O65)</f>
        <v>357573.95819030609</v>
      </c>
      <c r="P66" s="21">
        <f>SUM(P54:P65)</f>
        <v>39678.571412700112</v>
      </c>
      <c r="Q66" s="21">
        <f>SUM(Q54:Q65)</f>
        <v>647252.52950300626</v>
      </c>
      <c r="R66" s="19"/>
      <c r="S66" s="20">
        <f>SUM(S54:S65)</f>
        <v>320098.95820529602</v>
      </c>
      <c r="T66" s="21">
        <f>SUM(T54:T65)</f>
        <v>37853.571413430109</v>
      </c>
      <c r="U66" s="21">
        <f>SUM(U54:U65)</f>
        <v>607952.52951872617</v>
      </c>
      <c r="V66" s="19"/>
      <c r="W66" s="20">
        <f>SUM(W54:W65)</f>
        <v>282623.95822028606</v>
      </c>
      <c r="X66" s="21">
        <f>SUM(X54:X65)</f>
        <v>36028.571414160113</v>
      </c>
      <c r="Y66" s="21">
        <f>SUM(Y54:Y65)</f>
        <v>568652.52953444619</v>
      </c>
      <c r="Z66" s="19"/>
      <c r="AA66" s="20">
        <f>SUM(AA54:AA65)</f>
        <v>245148.95823527596</v>
      </c>
      <c r="AB66" s="21">
        <f>SUM(AB54:AB65)</f>
        <v>34203.57141489011</v>
      </c>
      <c r="AC66" s="21">
        <f>SUM(AC54:AC65)</f>
        <v>529352.5295501661</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135" t="s">
        <v>26</v>
      </c>
      <c r="B67" s="132" t="s">
        <v>58</v>
      </c>
      <c r="C67" s="133"/>
      <c r="D67" s="133"/>
      <c r="E67" s="134"/>
      <c r="F67" s="132" t="s">
        <v>59</v>
      </c>
      <c r="G67" s="133"/>
      <c r="H67" s="134"/>
      <c r="I67" s="35"/>
      <c r="J67" s="132" t="s">
        <v>60</v>
      </c>
      <c r="K67" s="133"/>
      <c r="L67" s="133"/>
      <c r="M67" s="134"/>
      <c r="N67" s="132" t="s">
        <v>61</v>
      </c>
      <c r="O67" s="133"/>
      <c r="P67" s="133"/>
      <c r="Q67" s="134"/>
      <c r="R67" s="132" t="s">
        <v>62</v>
      </c>
      <c r="S67" s="133"/>
      <c r="T67" s="133"/>
      <c r="U67" s="134"/>
      <c r="V67" s="132" t="s">
        <v>63</v>
      </c>
      <c r="W67" s="133"/>
      <c r="X67" s="133"/>
      <c r="Y67" s="134"/>
      <c r="Z67" s="132" t="s">
        <v>64</v>
      </c>
      <c r="AA67" s="133"/>
      <c r="AB67" s="133"/>
      <c r="AC67" s="134"/>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136"/>
      <c r="B68" s="13" t="s">
        <v>34</v>
      </c>
      <c r="C68" s="13" t="s">
        <v>35</v>
      </c>
      <c r="D68" s="13" t="s">
        <v>36</v>
      </c>
      <c r="E68" s="13" t="s">
        <v>37</v>
      </c>
      <c r="F68" s="13" t="s">
        <v>34</v>
      </c>
      <c r="G68" s="13" t="s">
        <v>35</v>
      </c>
      <c r="H68" s="13" t="s">
        <v>36</v>
      </c>
      <c r="I68" s="13" t="s">
        <v>37</v>
      </c>
      <c r="J68" s="13" t="s">
        <v>34</v>
      </c>
      <c r="K68" s="13" t="s">
        <v>35</v>
      </c>
      <c r="L68" s="13" t="s">
        <v>36</v>
      </c>
      <c r="M68" s="13" t="s">
        <v>37</v>
      </c>
      <c r="N68" s="13" t="s">
        <v>34</v>
      </c>
      <c r="O68" s="13" t="s">
        <v>35</v>
      </c>
      <c r="P68" s="13" t="s">
        <v>36</v>
      </c>
      <c r="Q68" s="13" t="s">
        <v>37</v>
      </c>
      <c r="R68" s="13" t="s">
        <v>34</v>
      </c>
      <c r="S68" s="13" t="s">
        <v>35</v>
      </c>
      <c r="T68" s="13" t="s">
        <v>36</v>
      </c>
      <c r="U68" s="13" t="s">
        <v>37</v>
      </c>
      <c r="V68" s="13" t="s">
        <v>34</v>
      </c>
      <c r="W68" s="13" t="s">
        <v>35</v>
      </c>
      <c r="X68" s="13" t="s">
        <v>36</v>
      </c>
      <c r="Y68" s="13" t="s">
        <v>37</v>
      </c>
      <c r="Z68" s="13" t="s">
        <v>34</v>
      </c>
      <c r="AA68" s="13" t="s">
        <v>35</v>
      </c>
      <c r="AB68" s="13" t="s">
        <v>36</v>
      </c>
      <c r="AC68" s="13" t="s">
        <v>37</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38</v>
      </c>
      <c r="B69" s="17">
        <f>IF(data2=1,IF((Z65-sumproplat2)&gt;1,Z65-sumproplat2,0),IF(Z65-(sumproplat2-AA65-AB65)&gt;0,Z65-(AC65-AA65-AB65),0))</f>
        <v>1499999.999400015</v>
      </c>
      <c r="C69" s="15">
        <f>IF(LEFT($A69,1)*1+LEFT(B$52,2)*12-12&lt;=$J$15,B69*($J$14/12),B69*($J$16/12))</f>
        <v>18737.499992505189</v>
      </c>
      <c r="D69" s="16">
        <f t="shared" ref="D69:D80" si="56">IF(AND($A69="1 міс.",B69&gt;0),$J$28*$J$6+$J$29*B69,0)+IF(B69-IF(data2=1,IF(C69&gt;0.001,C69+sumproplat2,0),IF(B69&gt;sumproplat2*2,sumproplat2,B69+C69))&lt;0,$J$31,0)</f>
        <v>32378.57141562011</v>
      </c>
      <c r="E69" s="16">
        <f t="shared" ref="E69:E80" si="57">IF(data2=1,IF(C69&gt;0.001,C69+D69+sumproplat2,0),IF(B69&gt;sumproplat2*2,sumproplat2+D69,B69+C69+D69))</f>
        <v>71949.404733125295</v>
      </c>
      <c r="F69" s="17">
        <f>IF(data2=1,IF((B80-sumproplat2)&gt;1,B80-sumproplat2,0),IF(B80-(sumproplat2-C80-D80)&gt;0,B80-(E80-C80-D80),0))</f>
        <v>1249999.9995000148</v>
      </c>
      <c r="G69" s="15">
        <f>IF(LEFT($A69,1)*1+LEFT(F$52,2)*12-12&lt;=$J$15,F69*($J$14/12),F69*($J$16/12))</f>
        <v>15614.583327087685</v>
      </c>
      <c r="H69" s="16">
        <f t="shared" ref="H69:H80" si="58">IF(AND($A69="1 міс.",F69&gt;0),$J$28*$J$6+$J$29*F69,0)+IF(F69-IF(data2=1,IF(G69&gt;0.001,G69+sumproplat2,0),IF(F69&gt;sumproplat2*2,sumproplat2,F69+G69))&lt;0,$J$31,0)</f>
        <v>30553.571416350111</v>
      </c>
      <c r="I69" s="16">
        <f t="shared" ref="I69:I80" si="59">IF(data2=1,IF(G69&gt;0.001,G69+H69+sumproplat2,0),IF(F69&gt;sumproplat2*2,sumproplat2+H69,F69+G69+H69))</f>
        <v>67001.488068437786</v>
      </c>
      <c r="J69" s="17">
        <f>IF(data2=1,IF((F80-sumproplat2)&gt;1,F80-sumproplat2,0),IF(F80-(sumproplat2-G80-H80)&gt;0,F80-(I80-G80-H80),0))</f>
        <v>999999.99960001465</v>
      </c>
      <c r="K69" s="15">
        <f>IF(LEFT($A69,1)*1+LEFT(J$52,2)*12-12&lt;=$J$15,J69*($J$14/12),J69*($J$16/12))</f>
        <v>12491.666661670182</v>
      </c>
      <c r="L69" s="16">
        <f t="shared" ref="L69:L80" si="60">IF(AND($A69="1 міс.",J69&gt;0),$J$28*$J$6+$J$29*J69,0)+IF(J69-IF(data2=1,IF(K69&gt;0.001,K69+sumproplat2,0),IF(J69&gt;sumproplat2*2,sumproplat2,J69+K69))&lt;0,$J$31,0)</f>
        <v>28728.571417080107</v>
      </c>
      <c r="M69" s="16">
        <f t="shared" ref="M69:M80" si="61">IF(data2=1,IF(K69&gt;0.001,K69+L69+sumproplat2,0),IF(J69&gt;sumproplat2*2,sumproplat2+L69,J69+K69+L69))</f>
        <v>62053.571403750291</v>
      </c>
      <c r="N69" s="17">
        <f>IF(data2=1,IF((J80-sumproplat2)&gt;1,J80-sumproplat2,0),IF(J80-(sumproplat2-K80-L80)&gt;0,J80-(M80-K80-L80),0))</f>
        <v>749999.99970001448</v>
      </c>
      <c r="O69" s="15">
        <f>IF(LEFT($A69,1)*1+LEFT(N$52,2)*12-12&lt;=$J$15,N69*($J$14/12),N69*($J$16/12))</f>
        <v>9368.7499962526799</v>
      </c>
      <c r="P69" s="16">
        <f t="shared" ref="P69:P80" si="62">IF(AND($A69="1 міс.",N69&gt;0),$J$28*$J$6+$J$29*N69,0)+IF(N69-IF(data2=1,IF(O69&gt;0.001,O69+sumproplat2,0),IF(N69&gt;sumproplat2*2,sumproplat2,N69+O69))&lt;0,$J$31,0)</f>
        <v>26903.571417810104</v>
      </c>
      <c r="Q69" s="16">
        <f t="shared" ref="Q69:Q80" si="63">IF(data2=1,IF(O69&gt;0.001,O69+P69+sumproplat2,0),IF(N69&gt;sumproplat2*2,sumproplat2+P69,N69+O69+P69))</f>
        <v>57105.654739062782</v>
      </c>
      <c r="R69" s="17">
        <f>IF(data2=1,IF((N80-sumproplat2)&gt;1,N80-sumproplat2,0),IF(N80-(sumproplat2-O80-P80)&gt;0,N80-(Q80-O80-P80),0))</f>
        <v>499999.99980001431</v>
      </c>
      <c r="S69" s="15">
        <f>IF(LEFT($A69,1)*1+LEFT(R$52,2)*12-12&lt;=$J$15,R69*($J$14/12),R69*($J$16/12))</f>
        <v>6245.8333308351785</v>
      </c>
      <c r="T69" s="16">
        <f t="shared" ref="T69:T80" si="64">IF(AND($A69="1 міс.",R69&gt;0),$J$28*$J$6+$J$29*R69,0)+IF(R69-IF(data2=1,IF(S69&gt;0.001,S69+sumproplat2,0),IF(R69&gt;sumproplat2*2,sumproplat2,R69+S69))&lt;0,$J$31,0)</f>
        <v>25078.571418540105</v>
      </c>
      <c r="U69" s="16">
        <f t="shared" ref="U69:U80" si="65">IF(data2=1,IF(S69&gt;0.001,S69+T69+sumproplat2,0),IF(R69&gt;sumproplat2*2,sumproplat2+T69,R69+S69+T69))</f>
        <v>52157.738074375287</v>
      </c>
      <c r="V69" s="17">
        <f>IF(data2=1,IF((R80-sumproplat2)&gt;1,R80-sumproplat2,0),IF(R80-(sumproplat2-S80-T80)&gt;0,R80-(U80-S80-T80),0))</f>
        <v>249999.99990001414</v>
      </c>
      <c r="W69" s="15">
        <f>IF(LEFT($A69,1)*1+LEFT(V$52,2)*12-12&lt;=$J$15,V69*($J$14/12),V69*($J$16/12))</f>
        <v>3122.9166654176765</v>
      </c>
      <c r="X69" s="16">
        <f t="shared" ref="X69:X80" si="66">IF(AND($A69="1 міс.",V69&gt;0),$J$28*$J$6+$J$29*V69,0)+IF(V69-IF(data2=1,IF(W69&gt;0.001,W69+sumproplat2,0),IF(V69&gt;sumproplat2*2,sumproplat2,V69+W69))&lt;0,$J$31,0)</f>
        <v>23253.571419270105</v>
      </c>
      <c r="Y69" s="16">
        <f t="shared" ref="Y69:Y80" si="67">IF(data2=1,IF(W69&gt;0.001,W69+X69+sumproplat2,0),IF(V69&gt;sumproplat2*2,sumproplat2+X69,V69+W69+X69))</f>
        <v>47209.821409687778</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39</v>
      </c>
      <c r="B70" s="17">
        <f t="shared" ref="B70:B80" si="70">IF(data2=1,IF((B69-sumproplat2)&gt;1,B69-sumproplat2,0),IF(B69-(sumproplat2-C69-D69)&gt;0,B69-(E69-C69-D69),0))</f>
        <v>1479166.666075015</v>
      </c>
      <c r="C70" s="15">
        <f t="shared" ref="C70:C80" si="71">IF(LEFT($A70,1)*1+LEFT(B$52,2)*12-12&lt;=$J$15,B70*($J$14/12),B70*($J$16/12))</f>
        <v>18477.256937053728</v>
      </c>
      <c r="D70" s="16">
        <f t="shared" si="56"/>
        <v>0</v>
      </c>
      <c r="E70" s="16">
        <f t="shared" si="57"/>
        <v>39310.590262053724</v>
      </c>
      <c r="F70" s="17">
        <f t="shared" ref="F70:F80" si="72">IF(data2=1,IF((F69-sumproplat2)&gt;1,F69-sumproplat2,0),IF(F69-(sumproplat2-G69-H69)&gt;0,F69-(I69-G69-H69),0))</f>
        <v>1229166.6661750148</v>
      </c>
      <c r="G70" s="15">
        <f t="shared" ref="G70:G80" si="73">IF(LEFT($A70,1)*1+LEFT(F$52,2)*12-12&lt;=$J$15,F70*($J$14/12),F70*($J$16/12))</f>
        <v>15354.340271636227</v>
      </c>
      <c r="H70" s="16">
        <f t="shared" si="58"/>
        <v>0</v>
      </c>
      <c r="I70" s="16">
        <f t="shared" si="59"/>
        <v>36187.673596636225</v>
      </c>
      <c r="J70" s="17">
        <f t="shared" ref="J70:J80" si="74">IF(data2=1,IF((J69-sumproplat2)&gt;1,J69-sumproplat2,0),IF(J69-(sumproplat2-K69-L69)&gt;0,J69-(M69-K69-L69),0))</f>
        <v>979166.66627501464</v>
      </c>
      <c r="K70" s="15">
        <f t="shared" ref="K70:K80" si="75">IF(LEFT($A70,1)*1+LEFT(J$52,2)*12-12&lt;=$J$15,J70*($J$14/12),J70*($J$16/12))</f>
        <v>12231.423606218725</v>
      </c>
      <c r="L70" s="16">
        <f t="shared" si="60"/>
        <v>0</v>
      </c>
      <c r="M70" s="16">
        <f t="shared" si="61"/>
        <v>33064.756931218726</v>
      </c>
      <c r="N70" s="17">
        <f t="shared" ref="N70:N80" si="76">IF(data2=1,IF((N69-sumproplat2)&gt;1,N69-sumproplat2,0),IF(N69-(sumproplat2-O69-P69)&gt;0,N69-(Q69-O69-P69),0))</f>
        <v>729166.66637501447</v>
      </c>
      <c r="O70" s="15">
        <f t="shared" ref="O70:O80" si="77">IF(LEFT($A70,1)*1+LEFT(N$52,2)*12-12&lt;=$J$15,N70*($J$14/12),N70*($J$16/12))</f>
        <v>9108.5069408012223</v>
      </c>
      <c r="P70" s="16">
        <f t="shared" si="62"/>
        <v>0</v>
      </c>
      <c r="Q70" s="16">
        <f t="shared" si="63"/>
        <v>29941.84026580122</v>
      </c>
      <c r="R70" s="17">
        <f t="shared" ref="R70:R80" si="78">IF(data2=1,IF((R69-sumproplat2)&gt;1,R69-sumproplat2,0),IF(R69-(sumproplat2-S69-T69)&gt;0,R69-(U69-S69-T69),0))</f>
        <v>479166.6664750143</v>
      </c>
      <c r="S70" s="15">
        <f t="shared" ref="S70:S80" si="79">IF(LEFT($A70,1)*1+LEFT(R$52,2)*12-12&lt;=$J$15,R70*($J$14/12),R70*($J$16/12))</f>
        <v>5985.5902753837199</v>
      </c>
      <c r="T70" s="16">
        <f t="shared" si="64"/>
        <v>0</v>
      </c>
      <c r="U70" s="16">
        <f t="shared" si="65"/>
        <v>26818.923600383721</v>
      </c>
      <c r="V70" s="17">
        <f t="shared" ref="V70:V80" si="80">IF(data2=1,IF((V69-sumproplat2)&gt;1,V69-sumproplat2,0),IF(V69-(sumproplat2-W69-X69)&gt;0,V69-(Y69-W69-X69),0))</f>
        <v>229166.66657501413</v>
      </c>
      <c r="W70" s="15">
        <f t="shared" ref="W70:W80" si="81">IF(LEFT($A70,1)*1+LEFT(V$52,2)*12-12&lt;=$J$15,V70*($J$14/12),V70*($J$16/12))</f>
        <v>2862.673609966218</v>
      </c>
      <c r="X70" s="16">
        <f t="shared" si="66"/>
        <v>0</v>
      </c>
      <c r="Y70" s="16">
        <f t="shared" si="67"/>
        <v>23696.006934966219</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40</v>
      </c>
      <c r="B71" s="17">
        <f t="shared" si="70"/>
        <v>1458333.332750015</v>
      </c>
      <c r="C71" s="15">
        <f t="shared" si="71"/>
        <v>18217.01388160227</v>
      </c>
      <c r="D71" s="16">
        <f t="shared" si="56"/>
        <v>0</v>
      </c>
      <c r="E71" s="16">
        <f t="shared" si="57"/>
        <v>39050.347206602266</v>
      </c>
      <c r="F71" s="17">
        <f t="shared" si="72"/>
        <v>1208333.3328500148</v>
      </c>
      <c r="G71" s="15">
        <f t="shared" si="73"/>
        <v>15094.097216184768</v>
      </c>
      <c r="H71" s="16">
        <f t="shared" si="58"/>
        <v>0</v>
      </c>
      <c r="I71" s="16">
        <f t="shared" si="59"/>
        <v>35927.430541184767</v>
      </c>
      <c r="J71" s="17">
        <f t="shared" si="74"/>
        <v>958333.33295001462</v>
      </c>
      <c r="K71" s="15">
        <f t="shared" si="75"/>
        <v>11971.180550767265</v>
      </c>
      <c r="L71" s="16">
        <f t="shared" si="60"/>
        <v>0</v>
      </c>
      <c r="M71" s="16">
        <f t="shared" si="61"/>
        <v>32804.513875767268</v>
      </c>
      <c r="N71" s="17">
        <f t="shared" si="76"/>
        <v>708333.33305001445</v>
      </c>
      <c r="O71" s="15">
        <f t="shared" si="77"/>
        <v>8848.2638853497629</v>
      </c>
      <c r="P71" s="16">
        <f t="shared" si="62"/>
        <v>0</v>
      </c>
      <c r="Q71" s="16">
        <f t="shared" si="63"/>
        <v>29681.597210349762</v>
      </c>
      <c r="R71" s="17">
        <f t="shared" si="78"/>
        <v>458333.33315001428</v>
      </c>
      <c r="S71" s="15">
        <f t="shared" si="79"/>
        <v>5725.3472199322614</v>
      </c>
      <c r="T71" s="16">
        <f t="shared" si="64"/>
        <v>0</v>
      </c>
      <c r="U71" s="16">
        <f t="shared" si="65"/>
        <v>26558.68054493226</v>
      </c>
      <c r="V71" s="17">
        <f t="shared" si="80"/>
        <v>208333.33325001411</v>
      </c>
      <c r="W71" s="15">
        <f t="shared" si="81"/>
        <v>2602.4305545147595</v>
      </c>
      <c r="X71" s="16">
        <f t="shared" si="66"/>
        <v>0</v>
      </c>
      <c r="Y71" s="16">
        <f t="shared" si="67"/>
        <v>23435.763879514758</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41</v>
      </c>
      <c r="B72" s="17">
        <f t="shared" si="70"/>
        <v>1437499.9994250149</v>
      </c>
      <c r="C72" s="15">
        <f t="shared" si="71"/>
        <v>17956.770826150812</v>
      </c>
      <c r="D72" s="16">
        <f t="shared" si="56"/>
        <v>0</v>
      </c>
      <c r="E72" s="16">
        <f t="shared" si="57"/>
        <v>38790.104151150808</v>
      </c>
      <c r="F72" s="17">
        <f t="shared" si="72"/>
        <v>1187499.9995250148</v>
      </c>
      <c r="G72" s="15">
        <f t="shared" si="73"/>
        <v>14833.85416073331</v>
      </c>
      <c r="H72" s="16">
        <f t="shared" si="58"/>
        <v>0</v>
      </c>
      <c r="I72" s="16">
        <f t="shared" si="59"/>
        <v>35667.18748573331</v>
      </c>
      <c r="J72" s="17">
        <f t="shared" si="74"/>
        <v>937499.99962501461</v>
      </c>
      <c r="K72" s="15">
        <f t="shared" si="75"/>
        <v>11710.937495315808</v>
      </c>
      <c r="L72" s="16">
        <f t="shared" si="60"/>
        <v>0</v>
      </c>
      <c r="M72" s="16">
        <f t="shared" si="61"/>
        <v>32544.270820315807</v>
      </c>
      <c r="N72" s="17">
        <f t="shared" si="76"/>
        <v>687499.99972501444</v>
      </c>
      <c r="O72" s="15">
        <f t="shared" si="77"/>
        <v>8588.0208298983052</v>
      </c>
      <c r="P72" s="16">
        <f t="shared" si="62"/>
        <v>0</v>
      </c>
      <c r="Q72" s="16">
        <f t="shared" si="63"/>
        <v>29421.354154898305</v>
      </c>
      <c r="R72" s="17">
        <f t="shared" si="78"/>
        <v>437499.99982501427</v>
      </c>
      <c r="S72" s="15">
        <f t="shared" si="79"/>
        <v>5465.1041644808029</v>
      </c>
      <c r="T72" s="16">
        <f t="shared" si="64"/>
        <v>0</v>
      </c>
      <c r="U72" s="16">
        <f t="shared" si="65"/>
        <v>26298.437489480802</v>
      </c>
      <c r="V72" s="17">
        <f t="shared" si="80"/>
        <v>187499.9999250141</v>
      </c>
      <c r="W72" s="15">
        <f t="shared" si="81"/>
        <v>2342.1874990633009</v>
      </c>
      <c r="X72" s="16">
        <f t="shared" si="66"/>
        <v>0</v>
      </c>
      <c r="Y72" s="16">
        <f t="shared" si="67"/>
        <v>23175.5208240633</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42</v>
      </c>
      <c r="B73" s="17">
        <f t="shared" si="70"/>
        <v>1416666.6661000149</v>
      </c>
      <c r="C73" s="15">
        <f t="shared" si="71"/>
        <v>17696.527770699355</v>
      </c>
      <c r="D73" s="16">
        <f t="shared" si="56"/>
        <v>0</v>
      </c>
      <c r="E73" s="16">
        <f t="shared" si="57"/>
        <v>38529.861095699351</v>
      </c>
      <c r="F73" s="17">
        <f t="shared" si="72"/>
        <v>1166666.6662000148</v>
      </c>
      <c r="G73" s="15">
        <f t="shared" si="73"/>
        <v>14573.611105281851</v>
      </c>
      <c r="H73" s="16">
        <f t="shared" si="58"/>
        <v>0</v>
      </c>
      <c r="I73" s="16">
        <f t="shared" si="59"/>
        <v>35406.944430281852</v>
      </c>
      <c r="J73" s="17">
        <f t="shared" si="74"/>
        <v>916666.66630001459</v>
      </c>
      <c r="K73" s="15">
        <f t="shared" si="75"/>
        <v>11450.694439864348</v>
      </c>
      <c r="L73" s="16">
        <f t="shared" si="60"/>
        <v>0</v>
      </c>
      <c r="M73" s="16">
        <f t="shared" si="61"/>
        <v>32284.027764864346</v>
      </c>
      <c r="N73" s="17">
        <f t="shared" si="76"/>
        <v>666666.66640001442</v>
      </c>
      <c r="O73" s="15">
        <f t="shared" si="77"/>
        <v>8327.7777744468476</v>
      </c>
      <c r="P73" s="16">
        <f t="shared" si="62"/>
        <v>0</v>
      </c>
      <c r="Q73" s="16">
        <f t="shared" si="63"/>
        <v>29161.111099446847</v>
      </c>
      <c r="R73" s="17">
        <f t="shared" si="78"/>
        <v>416666.66650001425</v>
      </c>
      <c r="S73" s="15">
        <f t="shared" si="79"/>
        <v>5204.8611090293443</v>
      </c>
      <c r="T73" s="16">
        <f t="shared" si="64"/>
        <v>0</v>
      </c>
      <c r="U73" s="16">
        <f t="shared" si="65"/>
        <v>26038.194434029345</v>
      </c>
      <c r="V73" s="17">
        <f t="shared" si="80"/>
        <v>166666.66660001408</v>
      </c>
      <c r="W73" s="15">
        <f t="shared" si="81"/>
        <v>2081.9444436118424</v>
      </c>
      <c r="X73" s="16">
        <f t="shared" si="66"/>
        <v>0</v>
      </c>
      <c r="Y73" s="16">
        <f t="shared" si="67"/>
        <v>22915.277768611842</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43</v>
      </c>
      <c r="B74" s="17">
        <f t="shared" si="70"/>
        <v>1395833.3327750149</v>
      </c>
      <c r="C74" s="15">
        <f t="shared" si="71"/>
        <v>17436.284715247893</v>
      </c>
      <c r="D74" s="16">
        <f t="shared" si="56"/>
        <v>0</v>
      </c>
      <c r="E74" s="16">
        <f t="shared" si="57"/>
        <v>38269.618040247893</v>
      </c>
      <c r="F74" s="17">
        <f t="shared" si="72"/>
        <v>1145833.3328750147</v>
      </c>
      <c r="G74" s="15">
        <f t="shared" si="73"/>
        <v>14313.368049830393</v>
      </c>
      <c r="H74" s="16">
        <f t="shared" si="58"/>
        <v>0</v>
      </c>
      <c r="I74" s="16">
        <f t="shared" si="59"/>
        <v>35146.701374830394</v>
      </c>
      <c r="J74" s="17">
        <f t="shared" si="74"/>
        <v>895833.33297501458</v>
      </c>
      <c r="K74" s="15">
        <f t="shared" si="75"/>
        <v>11190.451384412891</v>
      </c>
      <c r="L74" s="16">
        <f t="shared" si="60"/>
        <v>0</v>
      </c>
      <c r="M74" s="16">
        <f t="shared" si="61"/>
        <v>32023.784709412888</v>
      </c>
      <c r="N74" s="17">
        <f t="shared" si="76"/>
        <v>645833.33307501441</v>
      </c>
      <c r="O74" s="15">
        <f t="shared" si="77"/>
        <v>8067.5347189953882</v>
      </c>
      <c r="P74" s="16">
        <f t="shared" si="62"/>
        <v>0</v>
      </c>
      <c r="Q74" s="16">
        <f t="shared" si="63"/>
        <v>28900.86804399539</v>
      </c>
      <c r="R74" s="17">
        <f t="shared" si="78"/>
        <v>395833.33317501424</v>
      </c>
      <c r="S74" s="15">
        <f t="shared" si="79"/>
        <v>4944.6180535778858</v>
      </c>
      <c r="T74" s="16">
        <f t="shared" si="64"/>
        <v>0</v>
      </c>
      <c r="U74" s="16">
        <f t="shared" si="65"/>
        <v>25777.951378577884</v>
      </c>
      <c r="V74" s="17">
        <f t="shared" si="80"/>
        <v>145833.33327501407</v>
      </c>
      <c r="W74" s="15">
        <f t="shared" si="81"/>
        <v>1821.7013881603841</v>
      </c>
      <c r="X74" s="16">
        <f t="shared" si="66"/>
        <v>0</v>
      </c>
      <c r="Y74" s="16">
        <f t="shared" si="67"/>
        <v>22655.034713160385</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44</v>
      </c>
      <c r="B75" s="17">
        <f t="shared" si="70"/>
        <v>1374999.9994500149</v>
      </c>
      <c r="C75" s="15">
        <f t="shared" si="71"/>
        <v>17176.041659796436</v>
      </c>
      <c r="D75" s="16">
        <f t="shared" si="56"/>
        <v>0</v>
      </c>
      <c r="E75" s="16">
        <f t="shared" si="57"/>
        <v>38009.374984796435</v>
      </c>
      <c r="F75" s="17">
        <f t="shared" si="72"/>
        <v>1124999.9995500147</v>
      </c>
      <c r="G75" s="15">
        <f t="shared" si="73"/>
        <v>14053.124994378933</v>
      </c>
      <c r="H75" s="16">
        <f t="shared" si="58"/>
        <v>0</v>
      </c>
      <c r="I75" s="16">
        <f t="shared" si="59"/>
        <v>34886.458319378929</v>
      </c>
      <c r="J75" s="17">
        <f t="shared" si="74"/>
        <v>874999.99965001456</v>
      </c>
      <c r="K75" s="15">
        <f t="shared" si="75"/>
        <v>10930.208328961431</v>
      </c>
      <c r="L75" s="16">
        <f t="shared" si="60"/>
        <v>0</v>
      </c>
      <c r="M75" s="16">
        <f t="shared" si="61"/>
        <v>31763.541653961431</v>
      </c>
      <c r="N75" s="17">
        <f t="shared" si="76"/>
        <v>624999.99975001439</v>
      </c>
      <c r="O75" s="15">
        <f t="shared" si="77"/>
        <v>7807.2916635439296</v>
      </c>
      <c r="P75" s="16">
        <f t="shared" si="62"/>
        <v>0</v>
      </c>
      <c r="Q75" s="16">
        <f t="shared" si="63"/>
        <v>28640.624988543928</v>
      </c>
      <c r="R75" s="17">
        <f t="shared" si="78"/>
        <v>374999.99985001422</v>
      </c>
      <c r="S75" s="15">
        <f t="shared" si="79"/>
        <v>4684.3749981264273</v>
      </c>
      <c r="T75" s="16">
        <f t="shared" si="64"/>
        <v>0</v>
      </c>
      <c r="U75" s="16">
        <f t="shared" si="65"/>
        <v>25517.708323126426</v>
      </c>
      <c r="V75" s="17">
        <f t="shared" si="80"/>
        <v>124999.99995001407</v>
      </c>
      <c r="W75" s="15">
        <f t="shared" si="81"/>
        <v>1561.4583327089258</v>
      </c>
      <c r="X75" s="16">
        <f t="shared" si="66"/>
        <v>0</v>
      </c>
      <c r="Y75" s="16">
        <f t="shared" si="67"/>
        <v>22394.791657708927</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45</v>
      </c>
      <c r="B76" s="17">
        <f t="shared" si="70"/>
        <v>1354166.6661250149</v>
      </c>
      <c r="C76" s="15">
        <f t="shared" si="71"/>
        <v>16915.798604344978</v>
      </c>
      <c r="D76" s="16">
        <f t="shared" si="56"/>
        <v>0</v>
      </c>
      <c r="E76" s="16">
        <f t="shared" si="57"/>
        <v>37749.131929344978</v>
      </c>
      <c r="F76" s="17">
        <f t="shared" si="72"/>
        <v>1104166.6662250147</v>
      </c>
      <c r="G76" s="15">
        <f t="shared" si="73"/>
        <v>13792.881938927476</v>
      </c>
      <c r="H76" s="16">
        <f t="shared" si="58"/>
        <v>0</v>
      </c>
      <c r="I76" s="16">
        <f t="shared" si="59"/>
        <v>34626.215263927472</v>
      </c>
      <c r="J76" s="17">
        <f t="shared" si="74"/>
        <v>854166.66632501455</v>
      </c>
      <c r="K76" s="15">
        <f t="shared" si="75"/>
        <v>10669.965273509973</v>
      </c>
      <c r="L76" s="16">
        <f t="shared" si="60"/>
        <v>0</v>
      </c>
      <c r="M76" s="16">
        <f t="shared" si="61"/>
        <v>31503.298598509973</v>
      </c>
      <c r="N76" s="17">
        <f t="shared" si="76"/>
        <v>604166.66642501438</v>
      </c>
      <c r="O76" s="15">
        <f t="shared" si="77"/>
        <v>7547.0486080924711</v>
      </c>
      <c r="P76" s="16">
        <f t="shared" si="62"/>
        <v>0</v>
      </c>
      <c r="Q76" s="16">
        <f t="shared" si="63"/>
        <v>28380.381933092471</v>
      </c>
      <c r="R76" s="17">
        <f t="shared" si="78"/>
        <v>354166.66652501421</v>
      </c>
      <c r="S76" s="15">
        <f t="shared" si="79"/>
        <v>4424.1319426749687</v>
      </c>
      <c r="T76" s="16">
        <f t="shared" si="64"/>
        <v>0</v>
      </c>
      <c r="U76" s="16">
        <f t="shared" si="65"/>
        <v>25257.465267674968</v>
      </c>
      <c r="V76" s="17">
        <f t="shared" si="80"/>
        <v>104166.66662501407</v>
      </c>
      <c r="W76" s="15">
        <f t="shared" si="81"/>
        <v>1301.2152772574675</v>
      </c>
      <c r="X76" s="16">
        <f t="shared" si="66"/>
        <v>0</v>
      </c>
      <c r="Y76" s="16">
        <f t="shared" si="67"/>
        <v>22134.548602257466</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46</v>
      </c>
      <c r="B77" s="17">
        <f t="shared" si="70"/>
        <v>1333333.3328000149</v>
      </c>
      <c r="C77" s="15">
        <f t="shared" si="71"/>
        <v>16655.555548893521</v>
      </c>
      <c r="D77" s="16">
        <f t="shared" si="56"/>
        <v>0</v>
      </c>
      <c r="E77" s="16">
        <f t="shared" si="57"/>
        <v>37488.88887389352</v>
      </c>
      <c r="F77" s="17">
        <f t="shared" si="72"/>
        <v>1083333.3329000147</v>
      </c>
      <c r="G77" s="15">
        <f t="shared" si="73"/>
        <v>13532.638883476016</v>
      </c>
      <c r="H77" s="16">
        <f t="shared" si="58"/>
        <v>0</v>
      </c>
      <c r="I77" s="16">
        <f t="shared" si="59"/>
        <v>34365.972208476014</v>
      </c>
      <c r="J77" s="17">
        <f t="shared" si="74"/>
        <v>833333.33300001454</v>
      </c>
      <c r="K77" s="15">
        <f t="shared" si="75"/>
        <v>10409.722218058514</v>
      </c>
      <c r="L77" s="16">
        <f t="shared" si="60"/>
        <v>0</v>
      </c>
      <c r="M77" s="16">
        <f t="shared" si="61"/>
        <v>31243.055543058515</v>
      </c>
      <c r="N77" s="17">
        <f t="shared" si="76"/>
        <v>583333.33310001437</v>
      </c>
      <c r="O77" s="15">
        <f t="shared" si="77"/>
        <v>7286.8055526410126</v>
      </c>
      <c r="P77" s="16">
        <f t="shared" si="62"/>
        <v>0</v>
      </c>
      <c r="Q77" s="16">
        <f t="shared" si="63"/>
        <v>28120.138877641013</v>
      </c>
      <c r="R77" s="17">
        <f t="shared" si="78"/>
        <v>333333.3332000142</v>
      </c>
      <c r="S77" s="15">
        <f t="shared" si="79"/>
        <v>4163.8888872235102</v>
      </c>
      <c r="T77" s="16">
        <f t="shared" si="64"/>
        <v>0</v>
      </c>
      <c r="U77" s="16">
        <f t="shared" si="65"/>
        <v>24997.222212223511</v>
      </c>
      <c r="V77" s="17">
        <f t="shared" si="80"/>
        <v>83333.33330001407</v>
      </c>
      <c r="W77" s="15">
        <f t="shared" si="81"/>
        <v>1040.972221806009</v>
      </c>
      <c r="X77" s="16">
        <f t="shared" si="66"/>
        <v>0</v>
      </c>
      <c r="Y77" s="16">
        <f t="shared" si="67"/>
        <v>21874.305546806008</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47</v>
      </c>
      <c r="B78" s="17">
        <f t="shared" si="70"/>
        <v>1312499.9994750149</v>
      </c>
      <c r="C78" s="15">
        <f t="shared" si="71"/>
        <v>16395.312493442059</v>
      </c>
      <c r="D78" s="16">
        <f t="shared" si="56"/>
        <v>0</v>
      </c>
      <c r="E78" s="16">
        <f t="shared" si="57"/>
        <v>37228.645818442063</v>
      </c>
      <c r="F78" s="17">
        <f t="shared" si="72"/>
        <v>1062499.9995750147</v>
      </c>
      <c r="G78" s="15">
        <f t="shared" si="73"/>
        <v>13272.395828024559</v>
      </c>
      <c r="H78" s="16">
        <f t="shared" si="58"/>
        <v>0</v>
      </c>
      <c r="I78" s="16">
        <f t="shared" si="59"/>
        <v>34105.729153024557</v>
      </c>
      <c r="J78" s="17">
        <f t="shared" si="74"/>
        <v>812499.99967501452</v>
      </c>
      <c r="K78" s="15">
        <f t="shared" si="75"/>
        <v>10149.479162607056</v>
      </c>
      <c r="L78" s="16">
        <f t="shared" si="60"/>
        <v>0</v>
      </c>
      <c r="M78" s="16">
        <f t="shared" si="61"/>
        <v>30982.812487607058</v>
      </c>
      <c r="N78" s="17">
        <f t="shared" si="76"/>
        <v>562499.99977501435</v>
      </c>
      <c r="O78" s="15">
        <f t="shared" si="77"/>
        <v>7026.5624971895541</v>
      </c>
      <c r="P78" s="16">
        <f t="shared" si="62"/>
        <v>0</v>
      </c>
      <c r="Q78" s="16">
        <f t="shared" si="63"/>
        <v>27859.895822189552</v>
      </c>
      <c r="R78" s="17">
        <f t="shared" si="78"/>
        <v>312499.99987501418</v>
      </c>
      <c r="S78" s="15">
        <f t="shared" si="79"/>
        <v>3903.6458317720521</v>
      </c>
      <c r="T78" s="16">
        <f t="shared" si="64"/>
        <v>0</v>
      </c>
      <c r="U78" s="16">
        <f t="shared" si="65"/>
        <v>24736.979156772053</v>
      </c>
      <c r="V78" s="17">
        <f t="shared" si="80"/>
        <v>62499.999975014071</v>
      </c>
      <c r="W78" s="15">
        <f t="shared" si="81"/>
        <v>780.72916635455078</v>
      </c>
      <c r="X78" s="16">
        <f t="shared" si="66"/>
        <v>0</v>
      </c>
      <c r="Y78" s="16">
        <f t="shared" si="67"/>
        <v>21614.062491354551</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48</v>
      </c>
      <c r="B79" s="17">
        <f t="shared" si="70"/>
        <v>1291666.6661500148</v>
      </c>
      <c r="C79" s="15">
        <f t="shared" si="71"/>
        <v>16135.069437990602</v>
      </c>
      <c r="D79" s="16">
        <f t="shared" si="56"/>
        <v>0</v>
      </c>
      <c r="E79" s="16">
        <f t="shared" si="57"/>
        <v>36968.402762990605</v>
      </c>
      <c r="F79" s="17">
        <f t="shared" si="72"/>
        <v>1041666.6662500147</v>
      </c>
      <c r="G79" s="15">
        <f t="shared" si="73"/>
        <v>13012.152772573099</v>
      </c>
      <c r="H79" s="16">
        <f t="shared" si="58"/>
        <v>0</v>
      </c>
      <c r="I79" s="16">
        <f t="shared" si="59"/>
        <v>33845.486097573099</v>
      </c>
      <c r="J79" s="17">
        <f t="shared" si="74"/>
        <v>791666.66635001451</v>
      </c>
      <c r="K79" s="15">
        <f t="shared" si="75"/>
        <v>9889.236107155597</v>
      </c>
      <c r="L79" s="16">
        <f t="shared" si="60"/>
        <v>0</v>
      </c>
      <c r="M79" s="16">
        <f t="shared" si="61"/>
        <v>30722.569432155597</v>
      </c>
      <c r="N79" s="17">
        <f t="shared" si="76"/>
        <v>541666.66645001434</v>
      </c>
      <c r="O79" s="15">
        <f t="shared" si="77"/>
        <v>6766.3194417380955</v>
      </c>
      <c r="P79" s="16">
        <f t="shared" si="62"/>
        <v>0</v>
      </c>
      <c r="Q79" s="16">
        <f t="shared" si="63"/>
        <v>27599.652766738094</v>
      </c>
      <c r="R79" s="17">
        <f t="shared" si="78"/>
        <v>291666.66655001417</v>
      </c>
      <c r="S79" s="15">
        <f t="shared" si="79"/>
        <v>3643.4027763205936</v>
      </c>
      <c r="T79" s="16">
        <f t="shared" si="64"/>
        <v>0</v>
      </c>
      <c r="U79" s="16">
        <f t="shared" si="65"/>
        <v>24476.736101320592</v>
      </c>
      <c r="V79" s="17">
        <f t="shared" si="80"/>
        <v>41666.666650014071</v>
      </c>
      <c r="W79" s="15">
        <f t="shared" si="81"/>
        <v>520.48611090309248</v>
      </c>
      <c r="X79" s="16">
        <f t="shared" si="66"/>
        <v>0</v>
      </c>
      <c r="Y79" s="16">
        <f t="shared" si="67"/>
        <v>21353.819435903093</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49</v>
      </c>
      <c r="B80" s="17">
        <f t="shared" si="70"/>
        <v>1270833.3328250148</v>
      </c>
      <c r="C80" s="15">
        <f t="shared" si="71"/>
        <v>15874.826382539144</v>
      </c>
      <c r="D80" s="16">
        <f t="shared" si="56"/>
        <v>0</v>
      </c>
      <c r="E80" s="16">
        <f t="shared" si="57"/>
        <v>36708.159707539147</v>
      </c>
      <c r="F80" s="17">
        <f t="shared" si="72"/>
        <v>1020833.3329250147</v>
      </c>
      <c r="G80" s="15">
        <f t="shared" si="73"/>
        <v>12751.909717121642</v>
      </c>
      <c r="H80" s="16">
        <f t="shared" si="58"/>
        <v>0</v>
      </c>
      <c r="I80" s="16">
        <f t="shared" si="59"/>
        <v>33585.243042121641</v>
      </c>
      <c r="J80" s="17">
        <f t="shared" si="74"/>
        <v>770833.33302501449</v>
      </c>
      <c r="K80" s="15">
        <f t="shared" si="75"/>
        <v>9628.9930517041394</v>
      </c>
      <c r="L80" s="16">
        <f t="shared" si="60"/>
        <v>0</v>
      </c>
      <c r="M80" s="16">
        <f t="shared" si="61"/>
        <v>30462.326376704139</v>
      </c>
      <c r="N80" s="17">
        <f t="shared" si="76"/>
        <v>520833.33312501432</v>
      </c>
      <c r="O80" s="15">
        <f t="shared" si="77"/>
        <v>6506.076386286637</v>
      </c>
      <c r="P80" s="16">
        <f t="shared" si="62"/>
        <v>0</v>
      </c>
      <c r="Q80" s="16">
        <f t="shared" si="63"/>
        <v>27339.409711286637</v>
      </c>
      <c r="R80" s="17">
        <f t="shared" si="78"/>
        <v>270833.33322501415</v>
      </c>
      <c r="S80" s="15">
        <f t="shared" si="79"/>
        <v>3383.1597208691351</v>
      </c>
      <c r="T80" s="16">
        <f t="shared" si="64"/>
        <v>0</v>
      </c>
      <c r="U80" s="16">
        <f t="shared" si="65"/>
        <v>24216.493045869134</v>
      </c>
      <c r="V80" s="17">
        <f t="shared" si="80"/>
        <v>20833.333325014071</v>
      </c>
      <c r="W80" s="15">
        <f t="shared" si="81"/>
        <v>260.24305545163412</v>
      </c>
      <c r="X80" s="16">
        <f t="shared" si="66"/>
        <v>3430</v>
      </c>
      <c r="Y80" s="16">
        <f t="shared" si="67"/>
        <v>24523.576380451632</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50</v>
      </c>
      <c r="B81" s="19"/>
      <c r="C81" s="20">
        <f>SUM(C69:C80)</f>
        <v>207673.95825026598</v>
      </c>
      <c r="D81" s="21">
        <f>SUM(D69:D80)</f>
        <v>32378.57141562011</v>
      </c>
      <c r="E81" s="21">
        <f>SUM(E69:E80)</f>
        <v>490052.52956588607</v>
      </c>
      <c r="F81" s="19"/>
      <c r="G81" s="20">
        <f>SUM(G69:G80)</f>
        <v>170198.95826525596</v>
      </c>
      <c r="H81" s="21">
        <f>SUM(H69:H80)</f>
        <v>30553.571416350111</v>
      </c>
      <c r="I81" s="21">
        <f>SUM(I69:I80)</f>
        <v>450752.52958160604</v>
      </c>
      <c r="J81" s="19"/>
      <c r="K81" s="20">
        <f>SUM(K69:K80)</f>
        <v>132723.95828024589</v>
      </c>
      <c r="L81" s="21">
        <f>SUM(L69:L80)</f>
        <v>28728.571417080107</v>
      </c>
      <c r="M81" s="21">
        <f>SUM(M69:M80)</f>
        <v>411452.52959732601</v>
      </c>
      <c r="N81" s="19"/>
      <c r="O81" s="20">
        <f>SUM(O69:O80)</f>
        <v>95248.958295235934</v>
      </c>
      <c r="P81" s="21">
        <f>SUM(P69:P80)</f>
        <v>26903.571417810104</v>
      </c>
      <c r="Q81" s="21">
        <f>SUM(Q69:Q80)</f>
        <v>372152.52961304603</v>
      </c>
      <c r="R81" s="19"/>
      <c r="S81" s="20">
        <f>SUM(S69:S80)</f>
        <v>57773.958310225884</v>
      </c>
      <c r="T81" s="21">
        <f>SUM(T69:T80)</f>
        <v>25078.571418540105</v>
      </c>
      <c r="U81" s="21">
        <f>SUM(U69:U80)</f>
        <v>332852.52962876594</v>
      </c>
      <c r="V81" s="19"/>
      <c r="W81" s="20">
        <f>SUM(W69:W80)</f>
        <v>20298.958325215863</v>
      </c>
      <c r="X81" s="21">
        <f>SUM(X69:X80)</f>
        <v>26683.571419270105</v>
      </c>
      <c r="Y81" s="21">
        <f>SUM(Y69:Y80)</f>
        <v>296982.52964448603</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137" t="s">
        <v>86</v>
      </c>
      <c r="B83" s="137"/>
      <c r="C83" s="137"/>
      <c r="D83" s="137"/>
      <c r="E83" s="137"/>
      <c r="F83" s="137"/>
      <c r="G83" s="137"/>
      <c r="H83" s="137"/>
      <c r="I83" s="137"/>
      <c r="J83" s="137"/>
      <c r="K83" s="24">
        <f>K84+K85</f>
        <v>7680833.6576496409</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137" t="s">
        <v>87</v>
      </c>
      <c r="B84" s="137"/>
      <c r="C84" s="137"/>
      <c r="D84" s="137"/>
      <c r="E84" s="137"/>
      <c r="F84" s="137"/>
      <c r="G84" s="137"/>
      <c r="H84" s="137"/>
      <c r="I84" s="137"/>
      <c r="J84" s="137"/>
      <c r="K84" s="24">
        <f>C51+G51+K51+O51+S51+W51+AA51+C66+G66+K66+O66+S66+W66+AA66+C81+G81+K81+O81+S81+W81+AA81+$J$21*sumkred2+$J$22+$J$24*sumkred2</f>
        <v>6842759.3722629389</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137" t="s">
        <v>88</v>
      </c>
      <c r="B85" s="137"/>
      <c r="C85" s="137"/>
      <c r="D85" s="137"/>
      <c r="E85" s="137"/>
      <c r="F85" s="137"/>
      <c r="G85" s="137"/>
      <c r="H85" s="137"/>
      <c r="I85" s="137"/>
      <c r="J85" s="137"/>
      <c r="K85" s="24">
        <f>D51+H51+L51+P51+T51+X51+AB51+D66+H66+L66+P66+T66+X66+AB66+D81+H81+L81+P81+T81+X81+AB81-($J$21*sumkred2+$J$22+$J$24*sumkred2)</f>
        <v>838074.28538670216</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137" t="s">
        <v>65</v>
      </c>
      <c r="B86" s="137"/>
      <c r="C86" s="137"/>
      <c r="D86" s="137"/>
      <c r="E86" s="137"/>
      <c r="F86" s="137"/>
      <c r="G86" s="137"/>
      <c r="H86" s="137"/>
      <c r="I86" s="137"/>
      <c r="J86" s="137"/>
      <c r="K86" s="24">
        <f>E51+I51+M51+Q51+U51+Y51+AC51+E66+I66+M66+Q66+U66+Y66+AC66+E81+I81+M81+Q81+U81+Y81+AC81</f>
        <v>12680833.65564964</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141" t="s">
        <v>66</v>
      </c>
      <c r="B87" s="141"/>
      <c r="C87" s="141"/>
      <c r="D87" s="141"/>
      <c r="E87" s="141"/>
      <c r="F87" s="141"/>
      <c r="G87" s="141"/>
      <c r="H87" s="141"/>
      <c r="I87" s="141"/>
      <c r="J87" s="141"/>
      <c r="K87" s="25">
        <f ca="1">XIRR(C97:C337,B97:B337)</f>
        <v>0.14794420599937444</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137" t="s">
        <v>67</v>
      </c>
      <c r="B88" s="137"/>
      <c r="C88" s="137"/>
      <c r="D88" s="137"/>
      <c r="E88" s="137"/>
      <c r="F88" s="137"/>
      <c r="G88" s="137"/>
      <c r="H88" s="137"/>
      <c r="I88" s="137"/>
      <c r="J88" s="137"/>
      <c r="K88" s="137"/>
      <c r="L88" s="142"/>
      <c r="M88" s="142"/>
      <c r="N88" s="142"/>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137" t="s">
        <v>68</v>
      </c>
      <c r="B89" s="137"/>
      <c r="C89" s="137"/>
      <c r="D89" s="137"/>
      <c r="E89" s="137"/>
      <c r="F89" s="137"/>
      <c r="G89" s="137"/>
      <c r="H89" s="137"/>
      <c r="I89" s="137"/>
      <c r="J89" s="137"/>
      <c r="K89" s="137"/>
      <c r="L89" s="137"/>
      <c r="M89" s="137"/>
      <c r="N89" s="137"/>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137" t="s">
        <v>69</v>
      </c>
      <c r="B90" s="137"/>
      <c r="C90" s="137"/>
      <c r="D90" s="137"/>
      <c r="E90" s="137"/>
      <c r="F90" s="137"/>
      <c r="G90" s="137"/>
      <c r="H90" s="137"/>
      <c r="I90" s="137"/>
      <c r="J90" s="137"/>
      <c r="K90" s="137"/>
      <c r="L90" s="137"/>
      <c r="M90" s="137"/>
      <c r="N90" s="137"/>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140" t="s">
        <v>70</v>
      </c>
      <c r="B92" s="140"/>
      <c r="C92" s="143">
        <f ca="1">TODAY()</f>
        <v>44468</v>
      </c>
      <c r="D92" s="143"/>
      <c r="E92" s="143"/>
      <c r="F92" s="143"/>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138" t="s">
        <v>71</v>
      </c>
      <c r="B94" s="138"/>
      <c r="C94" s="139"/>
      <c r="D94" s="139"/>
      <c r="E94" s="139"/>
      <c r="F94" s="139"/>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138"/>
      <c r="B95" s="138"/>
      <c r="C95" s="140" t="s">
        <v>72</v>
      </c>
      <c r="D95" s="140"/>
      <c r="E95" s="140"/>
      <c r="F95" s="140"/>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44468</v>
      </c>
      <c r="C97" s="27">
        <f>-sumkred2+D39</f>
        <v>-4919248.5694546001</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44498</v>
      </c>
      <c r="C98" s="30">
        <f>E39-D39</f>
        <v>24999.999989999997</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44529</v>
      </c>
      <c r="C99" s="30">
        <f t="shared" ref="C99:C109" si="84">E40</f>
        <v>24982.638878895832</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44559</v>
      </c>
      <c r="C100" s="30">
        <f t="shared" si="84"/>
        <v>24965.277767791667</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44590</v>
      </c>
      <c r="C101" s="30">
        <f t="shared" si="84"/>
        <v>24947.916656687499</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44620</v>
      </c>
      <c r="C102" s="30">
        <f t="shared" si="84"/>
        <v>24930.555545583335</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44648</v>
      </c>
      <c r="C103" s="30">
        <f t="shared" si="84"/>
        <v>24913.19443447917</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44679</v>
      </c>
      <c r="C104" s="30">
        <f t="shared" si="84"/>
        <v>24895.833323375002</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44709</v>
      </c>
      <c r="C105" s="30">
        <f t="shared" si="84"/>
        <v>24878.472212270834</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44740</v>
      </c>
      <c r="C106" s="30">
        <f t="shared" si="84"/>
        <v>24861.111101166669</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44770</v>
      </c>
      <c r="C107" s="30">
        <f t="shared" si="84"/>
        <v>24843.749990062504</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44801</v>
      </c>
      <c r="C108" s="30">
        <f t="shared" si="84"/>
        <v>24826.388878958336</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44832</v>
      </c>
      <c r="C109" s="30">
        <f t="shared" si="84"/>
        <v>24809.027767854172</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44862</v>
      </c>
      <c r="C110" s="27">
        <f t="shared" ref="C110:C121" si="86">I39</f>
        <v>136272.32137406262</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44893</v>
      </c>
      <c r="C111" s="27">
        <f t="shared" si="86"/>
        <v>79908.506912481113</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44923</v>
      </c>
      <c r="C112" s="27">
        <f t="shared" si="86"/>
        <v>79648.263857029655</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44954</v>
      </c>
      <c r="C113" s="27">
        <f t="shared" si="86"/>
        <v>79388.020801578212</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44985</v>
      </c>
      <c r="C114" s="27">
        <f t="shared" si="86"/>
        <v>79127.777746126754</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45013</v>
      </c>
      <c r="C115" s="27">
        <f t="shared" si="86"/>
        <v>78867.534690675297</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45044</v>
      </c>
      <c r="C116" s="27">
        <f t="shared" si="86"/>
        <v>78607.291635223839</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45074</v>
      </c>
      <c r="C117" s="27">
        <f t="shared" si="86"/>
        <v>78347.048579772396</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45105</v>
      </c>
      <c r="C118" s="27">
        <f t="shared" si="86"/>
        <v>78086.805524320938</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45135</v>
      </c>
      <c r="C119" s="27">
        <f t="shared" si="86"/>
        <v>77826.562468869495</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45166</v>
      </c>
      <c r="C120" s="27">
        <f t="shared" si="86"/>
        <v>77566.319413418038</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45197</v>
      </c>
      <c r="C121" s="27">
        <f t="shared" si="86"/>
        <v>77306.07635796658</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45227</v>
      </c>
      <c r="C122" s="27">
        <f t="shared" ref="C122:C133" si="87">M39</f>
        <v>131324.40470937523</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45258</v>
      </c>
      <c r="C123" s="27">
        <f t="shared" si="87"/>
        <v>76785.590247063679</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45288</v>
      </c>
      <c r="C124" s="27">
        <f t="shared" si="87"/>
        <v>76525.347191612222</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45319</v>
      </c>
      <c r="C125" s="27">
        <f t="shared" si="87"/>
        <v>76265.104136160779</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45350</v>
      </c>
      <c r="C126" s="27">
        <f t="shared" si="87"/>
        <v>76004.861080709321</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45379</v>
      </c>
      <c r="C127" s="27">
        <f t="shared" si="87"/>
        <v>75744.618025257863</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45410</v>
      </c>
      <c r="C128" s="27">
        <f t="shared" si="87"/>
        <v>75484.374969806406</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45440</v>
      </c>
      <c r="C129" s="27">
        <f t="shared" si="87"/>
        <v>75224.131914354963</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45471</v>
      </c>
      <c r="C130" s="27">
        <f t="shared" si="87"/>
        <v>74963.88885890352</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45501</v>
      </c>
      <c r="C131" s="27">
        <f t="shared" si="87"/>
        <v>74703.645803452062</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45532</v>
      </c>
      <c r="C132" s="27">
        <f t="shared" si="87"/>
        <v>74443.402748000604</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45563</v>
      </c>
      <c r="C133" s="27">
        <f t="shared" si="87"/>
        <v>74183.159692549147</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45593</v>
      </c>
      <c r="C134" s="27">
        <f t="shared" ref="C134:C145" si="88">Q39</f>
        <v>126376.48804468782</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45624</v>
      </c>
      <c r="C135" s="27">
        <f t="shared" si="88"/>
        <v>73662.673581646246</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45654</v>
      </c>
      <c r="C136" s="27">
        <f t="shared" si="88"/>
        <v>73402.430526194803</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45685</v>
      </c>
      <c r="C137" s="27">
        <f t="shared" si="88"/>
        <v>73142.187470743331</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45716</v>
      </c>
      <c r="C138" s="27">
        <f t="shared" si="88"/>
        <v>72881.944415291873</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45744</v>
      </c>
      <c r="C139" s="27">
        <f t="shared" si="88"/>
        <v>72621.701359840416</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45775</v>
      </c>
      <c r="C140" s="27">
        <f t="shared" si="88"/>
        <v>72361.458304388958</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45805</v>
      </c>
      <c r="C141" s="27">
        <f t="shared" si="88"/>
        <v>72101.2152489375</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45836</v>
      </c>
      <c r="C142" s="27">
        <f t="shared" si="88"/>
        <v>71840.972193486043</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45866</v>
      </c>
      <c r="C143" s="27">
        <f t="shared" si="88"/>
        <v>71580.729138034585</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45897</v>
      </c>
      <c r="C144" s="27">
        <f t="shared" si="88"/>
        <v>71320.486082583127</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45928</v>
      </c>
      <c r="C145" s="27">
        <f t="shared" si="88"/>
        <v>71060.243027131655</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45958</v>
      </c>
      <c r="C146" s="27">
        <f t="shared" ref="C146:C157" si="89">U39</f>
        <v>121428.57138000033</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45989</v>
      </c>
      <c r="C147" s="27">
        <f t="shared" si="89"/>
        <v>70539.75691622874</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46019</v>
      </c>
      <c r="C148" s="27">
        <f t="shared" si="89"/>
        <v>70279.513860777282</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46050</v>
      </c>
      <c r="C149" s="27">
        <f t="shared" si="89"/>
        <v>70019.270805325825</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46081</v>
      </c>
      <c r="C150" s="27">
        <f t="shared" si="89"/>
        <v>69759.027749874367</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46109</v>
      </c>
      <c r="C151" s="27">
        <f t="shared" si="89"/>
        <v>69498.78469442291</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46140</v>
      </c>
      <c r="C152" s="27">
        <f t="shared" si="89"/>
        <v>69238.541638971452</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46170</v>
      </c>
      <c r="C153" s="27">
        <f t="shared" si="89"/>
        <v>68978.298583519994</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46201</v>
      </c>
      <c r="C154" s="27">
        <f t="shared" si="89"/>
        <v>68718.055528068537</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46231</v>
      </c>
      <c r="C155" s="27">
        <f t="shared" si="89"/>
        <v>68457.812472617079</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46262</v>
      </c>
      <c r="C156" s="27">
        <f t="shared" si="89"/>
        <v>68197.569417165621</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46293</v>
      </c>
      <c r="C157" s="27">
        <f t="shared" si="89"/>
        <v>67937.326361714164</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46323</v>
      </c>
      <c r="C158" s="27">
        <f t="shared" ref="C158:C169" si="90">Y39</f>
        <v>116480.65471531283</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46354</v>
      </c>
      <c r="C159" s="27">
        <f t="shared" si="90"/>
        <v>67416.840250811249</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46384</v>
      </c>
      <c r="C160" s="27">
        <f t="shared" si="90"/>
        <v>67156.597195359791</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46415</v>
      </c>
      <c r="C161" s="27">
        <f t="shared" si="90"/>
        <v>66896.354139908333</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46446</v>
      </c>
      <c r="C162" s="27">
        <f t="shared" si="90"/>
        <v>66636.111084456876</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46474</v>
      </c>
      <c r="C163" s="27">
        <f t="shared" si="90"/>
        <v>66375.868029005418</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46505</v>
      </c>
      <c r="C164" s="27">
        <f t="shared" si="90"/>
        <v>66115.62497355396</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46535</v>
      </c>
      <c r="C165" s="27">
        <f t="shared" si="90"/>
        <v>65855.381918102503</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46566</v>
      </c>
      <c r="C166" s="27">
        <f t="shared" si="90"/>
        <v>65595.138862651045</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46596</v>
      </c>
      <c r="C167" s="27">
        <f t="shared" si="90"/>
        <v>65334.89580719958</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46627</v>
      </c>
      <c r="C168" s="27">
        <f t="shared" si="90"/>
        <v>65074.652751748123</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46658</v>
      </c>
      <c r="C169" s="27">
        <f t="shared" si="90"/>
        <v>64814.409696296665</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46688</v>
      </c>
      <c r="C170" s="27">
        <f t="shared" ref="C170:C181" si="92">AC39</f>
        <v>111532.73805062532</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46719</v>
      </c>
      <c r="C171" s="27">
        <f t="shared" si="92"/>
        <v>64293.923585393743</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46749</v>
      </c>
      <c r="C172" s="27">
        <f t="shared" si="92"/>
        <v>64033.680529942285</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46780</v>
      </c>
      <c r="C173" s="27">
        <f t="shared" si="92"/>
        <v>63773.437474490827</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46811</v>
      </c>
      <c r="C174" s="27">
        <f t="shared" si="92"/>
        <v>63513.19441903937</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46840</v>
      </c>
      <c r="C175" s="27">
        <f t="shared" si="92"/>
        <v>63252.951363587912</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46871</v>
      </c>
      <c r="C176" s="27">
        <f t="shared" si="92"/>
        <v>62992.708308136454</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46901</v>
      </c>
      <c r="C177" s="27">
        <f t="shared" si="92"/>
        <v>62732.465252684997</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46932</v>
      </c>
      <c r="C178" s="27">
        <f t="shared" si="92"/>
        <v>62472.222197233532</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46962</v>
      </c>
      <c r="C179" s="27">
        <f t="shared" si="92"/>
        <v>62211.979141782074</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46993</v>
      </c>
      <c r="C180" s="27">
        <f t="shared" si="92"/>
        <v>61951.736086330617</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47024</v>
      </c>
      <c r="C181" s="27">
        <f t="shared" si="92"/>
        <v>61691.493030879159</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47054</v>
      </c>
      <c r="C182" s="27">
        <f t="shared" ref="C182:C193" si="93">E54</f>
        <v>106584.82138593782</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47085</v>
      </c>
      <c r="C183" s="27">
        <f t="shared" si="93"/>
        <v>61171.006919976244</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47115</v>
      </c>
      <c r="C184" s="27">
        <f t="shared" si="93"/>
        <v>60910.763864524786</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47146</v>
      </c>
      <c r="C185" s="27">
        <f t="shared" si="93"/>
        <v>60650.520809073329</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47177</v>
      </c>
      <c r="C186" s="27">
        <f t="shared" si="93"/>
        <v>60390.277753621864</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47205</v>
      </c>
      <c r="C187" s="27">
        <f t="shared" si="93"/>
        <v>60130.034698170406</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47236</v>
      </c>
      <c r="C188" s="27">
        <f t="shared" si="93"/>
        <v>59869.791642718948</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47266</v>
      </c>
      <c r="C189" s="27">
        <f t="shared" si="93"/>
        <v>59609.548587267491</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47297</v>
      </c>
      <c r="C190" s="27">
        <f t="shared" si="93"/>
        <v>59349.305531816033</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47327</v>
      </c>
      <c r="C191" s="27">
        <f t="shared" si="93"/>
        <v>59089.062476364576</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47358</v>
      </c>
      <c r="C192" s="27">
        <f t="shared" si="93"/>
        <v>58828.819420913118</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47389</v>
      </c>
      <c r="C193" s="27">
        <f t="shared" si="93"/>
        <v>58568.57636546166</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47419</v>
      </c>
      <c r="C194" s="27">
        <f t="shared" ref="C194:C205" si="94">I54</f>
        <v>101636.90472125032</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47450</v>
      </c>
      <c r="C195" s="27">
        <f t="shared" si="94"/>
        <v>58048.090254558738</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47480</v>
      </c>
      <c r="C196" s="27">
        <f t="shared" si="94"/>
        <v>57787.84719910728</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47511</v>
      </c>
      <c r="C197" s="27">
        <f t="shared" si="94"/>
        <v>57527.604143655823</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47542</v>
      </c>
      <c r="C198" s="27">
        <f t="shared" si="94"/>
        <v>57267.361088204365</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47570</v>
      </c>
      <c r="C199" s="27">
        <f t="shared" si="94"/>
        <v>57007.118032752907</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47601</v>
      </c>
      <c r="C200" s="27">
        <f t="shared" si="94"/>
        <v>56746.87497730145</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47631</v>
      </c>
      <c r="C201" s="27">
        <f t="shared" si="94"/>
        <v>56486.631921849992</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47662</v>
      </c>
      <c r="C202" s="27">
        <f t="shared" si="94"/>
        <v>56226.388866398534</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47692</v>
      </c>
      <c r="C203" s="27">
        <f t="shared" si="94"/>
        <v>55966.14581094707</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47723</v>
      </c>
      <c r="C204" s="27">
        <f t="shared" si="94"/>
        <v>55705.902755495612</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47754</v>
      </c>
      <c r="C205" s="27">
        <f t="shared" si="94"/>
        <v>55445.659700044154</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47784</v>
      </c>
      <c r="C206" s="27">
        <f t="shared" ref="C206:C217" si="95">M54</f>
        <v>96688.988056562812</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47815</v>
      </c>
      <c r="C207" s="27">
        <f t="shared" si="95"/>
        <v>54925.173589141239</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47845</v>
      </c>
      <c r="C208" s="27">
        <f t="shared" si="95"/>
        <v>54664.930533689781</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47876</v>
      </c>
      <c r="C209" s="27">
        <f t="shared" si="95"/>
        <v>54404.687478238324</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47907</v>
      </c>
      <c r="C210" s="27">
        <f t="shared" si="95"/>
        <v>54144.444422786866</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47935</v>
      </c>
      <c r="C211" s="27">
        <f t="shared" si="95"/>
        <v>53884.201367335401</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47966</v>
      </c>
      <c r="C212" s="27">
        <f t="shared" si="95"/>
        <v>53623.958311883944</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47996</v>
      </c>
      <c r="C213" s="27">
        <f t="shared" si="95"/>
        <v>53363.715256432486</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48027</v>
      </c>
      <c r="C214" s="27">
        <f t="shared" si="95"/>
        <v>53103.472200981028</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48057</v>
      </c>
      <c r="C215" s="27">
        <f t="shared" si="95"/>
        <v>52843.229145529571</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48088</v>
      </c>
      <c r="C216" s="27">
        <f t="shared" si="95"/>
        <v>52582.986090078113</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48119</v>
      </c>
      <c r="C217" s="27">
        <f t="shared" si="95"/>
        <v>52322.743034626648</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48149</v>
      </c>
      <c r="C218" s="16">
        <f t="shared" ref="C218:C229" si="96">Q54</f>
        <v>91741.071391875303</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48180</v>
      </c>
      <c r="C219" s="16">
        <f t="shared" si="96"/>
        <v>51802.256923723733</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48210</v>
      </c>
      <c r="C220" s="16">
        <f t="shared" si="96"/>
        <v>51542.013868272275</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48241</v>
      </c>
      <c r="C221" s="16">
        <f t="shared" si="96"/>
        <v>51281.770812820818</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48272</v>
      </c>
      <c r="C222" s="16">
        <f t="shared" si="96"/>
        <v>51021.52775736936</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48301</v>
      </c>
      <c r="C223" s="16">
        <f t="shared" si="96"/>
        <v>50761.284701917903</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48332</v>
      </c>
      <c r="C224" s="16">
        <f t="shared" si="96"/>
        <v>50501.041646466445</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48362</v>
      </c>
      <c r="C225" s="16">
        <f t="shared" si="96"/>
        <v>50240.798591014987</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48393</v>
      </c>
      <c r="C226" s="16">
        <f t="shared" si="96"/>
        <v>49980.55553556353</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48423</v>
      </c>
      <c r="C227" s="16">
        <f t="shared" si="96"/>
        <v>49720.312480112072</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48454</v>
      </c>
      <c r="C228" s="16">
        <f t="shared" si="96"/>
        <v>49460.069424660614</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48485</v>
      </c>
      <c r="C229" s="16">
        <f t="shared" si="96"/>
        <v>49199.826369209157</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48515</v>
      </c>
      <c r="C230" s="16">
        <f t="shared" ref="C230:C241" si="98">U54</f>
        <v>86793.154727187808</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48546</v>
      </c>
      <c r="C231" s="16">
        <f t="shared" si="98"/>
        <v>48679.340258306234</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48576</v>
      </c>
      <c r="C232" s="16">
        <f t="shared" si="98"/>
        <v>48419.097202854777</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48607</v>
      </c>
      <c r="C233" s="16">
        <f t="shared" si="98"/>
        <v>48158.854147403319</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48638</v>
      </c>
      <c r="C234" s="16">
        <f t="shared" si="98"/>
        <v>47898.611091951854</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48666</v>
      </c>
      <c r="C235" s="16">
        <f t="shared" si="98"/>
        <v>47638.368036500397</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48697</v>
      </c>
      <c r="C236" s="16">
        <f t="shared" si="98"/>
        <v>47378.124981048939</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48727</v>
      </c>
      <c r="C237" s="16">
        <f t="shared" si="98"/>
        <v>47117.881925597481</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48758</v>
      </c>
      <c r="C238" s="16">
        <f t="shared" si="98"/>
        <v>46857.638870146024</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48788</v>
      </c>
      <c r="C239" s="16">
        <f t="shared" si="98"/>
        <v>46597.395814694566</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48819</v>
      </c>
      <c r="C240" s="16">
        <f t="shared" si="98"/>
        <v>46337.152759243108</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48850</v>
      </c>
      <c r="C241" s="16">
        <f t="shared" si="98"/>
        <v>46076.909703791651</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48880</v>
      </c>
      <c r="C242" s="16">
        <f t="shared" ref="C242:C253" si="99">Y54</f>
        <v>81845.238062500299</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48911</v>
      </c>
      <c r="C243" s="16">
        <f t="shared" si="99"/>
        <v>45556.423592888736</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48941</v>
      </c>
      <c r="C244" s="16">
        <f t="shared" si="99"/>
        <v>45296.180537437278</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48972</v>
      </c>
      <c r="C245" s="16">
        <f t="shared" si="99"/>
        <v>45035.93748198582</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49003</v>
      </c>
      <c r="C246" s="16">
        <f t="shared" si="99"/>
        <v>44775.694426534355</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49031</v>
      </c>
      <c r="C247" s="16">
        <f t="shared" si="99"/>
        <v>44515.451371082898</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49062</v>
      </c>
      <c r="C248" s="16">
        <f t="shared" si="99"/>
        <v>44255.20831563144</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49092</v>
      </c>
      <c r="C249" s="16">
        <f t="shared" si="99"/>
        <v>43994.965260179983</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49123</v>
      </c>
      <c r="C250" s="16">
        <f t="shared" si="99"/>
        <v>43734.722204728518</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49153</v>
      </c>
      <c r="C251" s="16">
        <f t="shared" si="99"/>
        <v>43474.47914927706</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49184</v>
      </c>
      <c r="C252" s="16">
        <f t="shared" si="99"/>
        <v>43214.236093825602</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49215</v>
      </c>
      <c r="C253" s="16">
        <f t="shared" si="99"/>
        <v>42953.993038374145</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49245</v>
      </c>
      <c r="C254" s="16">
        <f t="shared" ref="C254:C265" si="100">AC54</f>
        <v>76897.321397812804</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49276</v>
      </c>
      <c r="C255" s="16">
        <f t="shared" si="100"/>
        <v>42433.50692747123</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49306</v>
      </c>
      <c r="C256" s="16">
        <f t="shared" si="100"/>
        <v>42173.263872019772</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49337</v>
      </c>
      <c r="C257" s="16">
        <f t="shared" si="100"/>
        <v>41913.020816568314</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49368</v>
      </c>
      <c r="C258" s="16">
        <f t="shared" si="100"/>
        <v>41652.777761116857</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49396</v>
      </c>
      <c r="C259" s="16">
        <f t="shared" si="100"/>
        <v>41392.534705665399</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49427</v>
      </c>
      <c r="C260" s="16">
        <f t="shared" si="100"/>
        <v>41132.291650213941</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49457</v>
      </c>
      <c r="C261" s="16">
        <f t="shared" si="100"/>
        <v>40872.048594762484</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49488</v>
      </c>
      <c r="C262" s="16">
        <f t="shared" si="100"/>
        <v>40611.805539311019</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49518</v>
      </c>
      <c r="C263" s="16">
        <f t="shared" si="100"/>
        <v>40351.562483859561</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49549</v>
      </c>
      <c r="C264" s="16">
        <f t="shared" si="100"/>
        <v>40091.319428408104</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49580</v>
      </c>
      <c r="C265" s="16">
        <f t="shared" si="100"/>
        <v>39831.076372956646</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49610</v>
      </c>
      <c r="C266" s="16">
        <f t="shared" ref="C266:C277" si="101">E69</f>
        <v>71949.404733125295</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49641</v>
      </c>
      <c r="C267" s="16">
        <f t="shared" si="101"/>
        <v>39310.590262053724</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49671</v>
      </c>
      <c r="C268" s="16">
        <f t="shared" si="101"/>
        <v>39050.347206602266</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49702</v>
      </c>
      <c r="C269" s="16">
        <f t="shared" si="101"/>
        <v>38790.104151150808</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49733</v>
      </c>
      <c r="C270" s="16">
        <f t="shared" si="101"/>
        <v>38529.861095699351</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49762</v>
      </c>
      <c r="C271" s="16">
        <f t="shared" si="101"/>
        <v>38269.618040247893</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49793</v>
      </c>
      <c r="C272" s="16">
        <f t="shared" si="101"/>
        <v>38009.374984796435</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49823</v>
      </c>
      <c r="C273" s="16">
        <f t="shared" si="101"/>
        <v>37749.131929344978</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49854</v>
      </c>
      <c r="C274" s="16">
        <f t="shared" si="101"/>
        <v>37488.88887389352</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49884</v>
      </c>
      <c r="C275" s="16">
        <f t="shared" si="101"/>
        <v>37228.645818442063</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49915</v>
      </c>
      <c r="C276" s="16">
        <f t="shared" si="101"/>
        <v>36968.402762990605</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49946</v>
      </c>
      <c r="C277" s="16">
        <f t="shared" si="101"/>
        <v>36708.159707539147</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49976</v>
      </c>
      <c r="C278" s="16">
        <f t="shared" ref="C278:C289" si="102">I69</f>
        <v>67001.488068437786</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50007</v>
      </c>
      <c r="C279" s="16">
        <f t="shared" si="102"/>
        <v>36187.673596636225</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50037</v>
      </c>
      <c r="C280" s="16">
        <f t="shared" si="102"/>
        <v>35927.430541184767</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50068</v>
      </c>
      <c r="C281" s="16">
        <f t="shared" si="102"/>
        <v>35667.18748573331</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50099</v>
      </c>
      <c r="C282" s="16">
        <f t="shared" si="102"/>
        <v>35406.944430281852</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50127</v>
      </c>
      <c r="C283" s="16">
        <f t="shared" si="102"/>
        <v>35146.701374830394</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50158</v>
      </c>
      <c r="C284" s="16">
        <f t="shared" si="102"/>
        <v>34886.458319378929</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50188</v>
      </c>
      <c r="C285" s="16">
        <f t="shared" si="102"/>
        <v>34626.215263927472</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50219</v>
      </c>
      <c r="C286" s="16">
        <f t="shared" si="102"/>
        <v>34365.972208476014</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50249</v>
      </c>
      <c r="C287" s="16">
        <f t="shared" si="102"/>
        <v>34105.729153024557</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50280</v>
      </c>
      <c r="C288" s="16">
        <f t="shared" si="102"/>
        <v>33845.486097573099</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50311</v>
      </c>
      <c r="C289" s="16">
        <f t="shared" si="102"/>
        <v>33585.243042121641</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50341</v>
      </c>
      <c r="C290" s="16">
        <f t="shared" ref="C290:C301" si="103">M69</f>
        <v>62053.571403750291</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50372</v>
      </c>
      <c r="C291" s="16">
        <f t="shared" si="103"/>
        <v>33064.756931218726</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50402</v>
      </c>
      <c r="C292" s="16">
        <f t="shared" si="103"/>
        <v>32804.513875767268</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50433</v>
      </c>
      <c r="C293" s="16">
        <f t="shared" si="103"/>
        <v>32544.270820315807</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50464</v>
      </c>
      <c r="C294" s="16">
        <f t="shared" si="103"/>
        <v>32284.027764864346</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50492</v>
      </c>
      <c r="C295" s="16">
        <f t="shared" si="103"/>
        <v>32023.784709412888</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50523</v>
      </c>
      <c r="C296" s="16">
        <f t="shared" si="103"/>
        <v>31763.541653961431</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50553</v>
      </c>
      <c r="C297" s="16">
        <f t="shared" si="103"/>
        <v>31503.298598509973</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50584</v>
      </c>
      <c r="C298" s="16">
        <f t="shared" si="103"/>
        <v>31243.055543058515</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50614</v>
      </c>
      <c r="C299" s="16">
        <f t="shared" si="103"/>
        <v>30982.812487607058</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50645</v>
      </c>
      <c r="C300" s="16">
        <f t="shared" si="103"/>
        <v>30722.569432155597</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50676</v>
      </c>
      <c r="C301" s="16">
        <f t="shared" si="103"/>
        <v>30462.326376704139</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50706</v>
      </c>
      <c r="C302" s="16">
        <f t="shared" ref="C302:C313" si="105">Q69</f>
        <v>57105.654739062782</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50737</v>
      </c>
      <c r="C303" s="16">
        <f t="shared" si="105"/>
        <v>29941.84026580122</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50767</v>
      </c>
      <c r="C304" s="16">
        <f t="shared" si="105"/>
        <v>29681.597210349762</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50798</v>
      </c>
      <c r="C305" s="16">
        <f t="shared" si="105"/>
        <v>29421.354154898305</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50829</v>
      </c>
      <c r="C306" s="16">
        <f t="shared" si="105"/>
        <v>29161.111099446847</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50857</v>
      </c>
      <c r="C307" s="16">
        <f t="shared" si="105"/>
        <v>28900.86804399539</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50888</v>
      </c>
      <c r="C308" s="16">
        <f t="shared" si="105"/>
        <v>28640.624988543928</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50918</v>
      </c>
      <c r="C309" s="16">
        <f t="shared" si="105"/>
        <v>28380.381933092471</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50949</v>
      </c>
      <c r="C310" s="16">
        <f t="shared" si="105"/>
        <v>28120.138877641013</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50979</v>
      </c>
      <c r="C311" s="16">
        <f t="shared" si="105"/>
        <v>27859.895822189552</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51010</v>
      </c>
      <c r="C312" s="16">
        <f t="shared" si="105"/>
        <v>27599.652766738094</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51041</v>
      </c>
      <c r="C313" s="16">
        <f t="shared" si="105"/>
        <v>27339.409711286637</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51071</v>
      </c>
      <c r="C314" s="27">
        <f t="shared" ref="C314:C325" si="106">U69</f>
        <v>52157.738074375287</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51102</v>
      </c>
      <c r="C315" s="27">
        <f t="shared" si="106"/>
        <v>26818.923600383721</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51132</v>
      </c>
      <c r="C316" s="27">
        <f t="shared" si="106"/>
        <v>26558.68054493226</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51163</v>
      </c>
      <c r="C317" s="27">
        <f t="shared" si="106"/>
        <v>26298.437489480802</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51194</v>
      </c>
      <c r="C318" s="27">
        <f t="shared" si="106"/>
        <v>26038.194434029345</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51223</v>
      </c>
      <c r="C319" s="27">
        <f t="shared" si="106"/>
        <v>25777.951378577884</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51254</v>
      </c>
      <c r="C320" s="27">
        <f t="shared" si="106"/>
        <v>25517.708323126426</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51284</v>
      </c>
      <c r="C321" s="27">
        <f t="shared" si="106"/>
        <v>25257.465267674968</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51315</v>
      </c>
      <c r="C322" s="27">
        <f t="shared" si="106"/>
        <v>24997.222212223511</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51345</v>
      </c>
      <c r="C323" s="27">
        <f t="shared" si="106"/>
        <v>24736.979156772053</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51376</v>
      </c>
      <c r="C324" s="27">
        <f t="shared" si="106"/>
        <v>24476.736101320592</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51407</v>
      </c>
      <c r="C325" s="27">
        <f t="shared" si="106"/>
        <v>24216.493045869134</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51437</v>
      </c>
      <c r="C326" s="27">
        <f t="shared" ref="C326:C337" si="107">Y69</f>
        <v>47209.821409687778</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51468</v>
      </c>
      <c r="C327" s="27">
        <f t="shared" si="107"/>
        <v>23696.006934966219</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51498</v>
      </c>
      <c r="C328" s="27">
        <f t="shared" si="107"/>
        <v>23435.763879514758</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51529</v>
      </c>
      <c r="C329" s="27">
        <f t="shared" si="107"/>
        <v>23175.5208240633</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51560</v>
      </c>
      <c r="C330" s="27">
        <f t="shared" si="107"/>
        <v>22915.277768611842</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51588</v>
      </c>
      <c r="C331" s="27">
        <f t="shared" si="107"/>
        <v>22655.034713160385</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51619</v>
      </c>
      <c r="C332" s="27">
        <f t="shared" si="107"/>
        <v>22394.791657708927</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51649</v>
      </c>
      <c r="C333" s="27">
        <f t="shared" si="107"/>
        <v>22134.548602257466</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51680</v>
      </c>
      <c r="C334" s="27">
        <f t="shared" si="107"/>
        <v>21874.305546806008</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51710</v>
      </c>
      <c r="C335" s="27">
        <f t="shared" si="107"/>
        <v>21614.062491354551</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51741</v>
      </c>
      <c r="C336" s="27">
        <f t="shared" si="107"/>
        <v>21353.819435903093</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51772</v>
      </c>
      <c r="C337" s="27">
        <f t="shared" si="107"/>
        <v>24523.576380451632</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sg3X/BQPTvTkFoz4AJTqc+QklN+o2jBNNPUizStb8mos2t15ijVIadQSDodsrKICJVrhTpjVdBHqAVuERIhx5A==" saltValue="0lM6UB/yhDPTclwKKZLrww==" spinCount="100000" sheet="1" objects="1" scenarios="1"/>
  <mergeCells count="100">
    <mergeCell ref="A94:B95"/>
    <mergeCell ref="C94:F94"/>
    <mergeCell ref="C95:F95"/>
    <mergeCell ref="A87:J87"/>
    <mergeCell ref="A88:N88"/>
    <mergeCell ref="A89:N89"/>
    <mergeCell ref="A90:N90"/>
    <mergeCell ref="A92:B92"/>
    <mergeCell ref="C92:F92"/>
    <mergeCell ref="V67:Y67"/>
    <mergeCell ref="Z67:AC67"/>
    <mergeCell ref="A83:J83"/>
    <mergeCell ref="A84:J84"/>
    <mergeCell ref="A85:J85"/>
    <mergeCell ref="N67:Q67"/>
    <mergeCell ref="R67:U67"/>
    <mergeCell ref="A86:J86"/>
    <mergeCell ref="A67:A68"/>
    <mergeCell ref="B67:E67"/>
    <mergeCell ref="F67:H67"/>
    <mergeCell ref="J67:M67"/>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35:I35"/>
    <mergeCell ref="J35:K35"/>
    <mergeCell ref="A29:I29"/>
    <mergeCell ref="J29:K29"/>
    <mergeCell ref="A30:I30"/>
    <mergeCell ref="J30:K30"/>
    <mergeCell ref="A31:I31"/>
    <mergeCell ref="J31:K31"/>
    <mergeCell ref="A32:I32"/>
    <mergeCell ref="A33:I33"/>
    <mergeCell ref="J33:K33"/>
    <mergeCell ref="A34:I34"/>
    <mergeCell ref="J34:K34"/>
    <mergeCell ref="A28:I28"/>
    <mergeCell ref="J28:K28"/>
    <mergeCell ref="A22:I22"/>
    <mergeCell ref="J22:K22"/>
    <mergeCell ref="A23:I23"/>
    <mergeCell ref="J23:K23"/>
    <mergeCell ref="A24:I24"/>
    <mergeCell ref="J24:K24"/>
    <mergeCell ref="A25:K25"/>
    <mergeCell ref="A26:I26"/>
    <mergeCell ref="J26:K26"/>
    <mergeCell ref="A27:I27"/>
    <mergeCell ref="J27:K27"/>
    <mergeCell ref="A21:I21"/>
    <mergeCell ref="J21:K21"/>
    <mergeCell ref="A15:I15"/>
    <mergeCell ref="J15:K15"/>
    <mergeCell ref="A16:I16"/>
    <mergeCell ref="J16:K16"/>
    <mergeCell ref="A17:I17"/>
    <mergeCell ref="J17:K17"/>
    <mergeCell ref="A18:I18"/>
    <mergeCell ref="J18:K18"/>
    <mergeCell ref="A19:G19"/>
    <mergeCell ref="J19:K19"/>
    <mergeCell ref="A20:K20"/>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from>
                    <xdr:col>8</xdr:col>
                    <xdr:colOff>819150</xdr:colOff>
                    <xdr:row>16</xdr:row>
                    <xdr:rowOff>190500</xdr:rowOff>
                  </from>
                  <to>
                    <xdr:col>11</xdr:col>
                    <xdr:colOff>19050</xdr:colOff>
                    <xdr:row>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view="pageBreakPreview" topLeftCell="A13" zoomScale="87" zoomScaleNormal="70" zoomScaleSheetLayoutView="87" workbookViewId="0">
      <selection activeCell="J28" sqref="J28:K28"/>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5.42578125" customWidth="1"/>
    <col min="12" max="13" width="12.42578125" customWidth="1"/>
    <col min="14" max="14" width="12.140625" customWidth="1"/>
    <col min="15" max="15" width="13.140625" customWidth="1"/>
    <col min="16" max="17" width="12" customWidth="1"/>
    <col min="18" max="18" width="13.140625" customWidth="1"/>
    <col min="19" max="19" width="12.28515625" customWidth="1"/>
    <col min="20" max="20" width="11.5703125" customWidth="1"/>
    <col min="21" max="22" width="13.28515625" customWidth="1"/>
    <col min="23" max="23" width="12.5703125" customWidth="1"/>
    <col min="24" max="25" width="12.7109375" customWidth="1"/>
    <col min="26" max="26" width="11.7109375" customWidth="1"/>
    <col min="27" max="27" width="14" customWidth="1"/>
    <col min="28" max="28" width="11.5703125" customWidth="1"/>
    <col min="29" max="29" width="15.4257812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50" t="s">
        <v>0</v>
      </c>
      <c r="B1" s="50"/>
      <c r="C1" s="50"/>
      <c r="D1" s="50"/>
      <c r="E1" s="50"/>
      <c r="F1" s="50"/>
      <c r="G1" s="50"/>
      <c r="H1" s="50"/>
      <c r="I1" s="50"/>
      <c r="J1" s="50"/>
      <c r="K1" s="50"/>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51" t="s">
        <v>1</v>
      </c>
      <c r="B2" s="51"/>
      <c r="C2" s="51"/>
      <c r="D2" s="51"/>
      <c r="E2" s="51"/>
      <c r="F2" s="51"/>
      <c r="G2" s="51"/>
      <c r="H2" s="51"/>
      <c r="I2" s="51"/>
      <c r="J2" s="51"/>
      <c r="K2" s="51"/>
      <c r="L2" s="1"/>
      <c r="M2" s="1"/>
      <c r="N2" s="1"/>
      <c r="O2" s="1"/>
      <c r="P2" s="1"/>
      <c r="Q2" s="1"/>
      <c r="R2" s="1"/>
      <c r="S2" s="3"/>
      <c r="T2" s="3"/>
      <c r="U2" s="3"/>
      <c r="V2" s="3"/>
      <c r="W2" s="2"/>
      <c r="X2" s="2"/>
      <c r="Y2" s="2"/>
      <c r="Z2" s="2"/>
      <c r="AA2" s="2"/>
      <c r="AB2" s="2"/>
      <c r="AC2" s="2"/>
      <c r="AD2" s="2"/>
      <c r="AE2" s="2"/>
      <c r="AF2" s="2"/>
      <c r="AG2" s="2"/>
      <c r="AH2" s="2"/>
    </row>
    <row r="3" spans="1:247" ht="47.25" customHeight="1" x14ac:dyDescent="0.25">
      <c r="A3" s="52" t="s">
        <v>77</v>
      </c>
      <c r="B3" s="53"/>
      <c r="C3" s="53"/>
      <c r="D3" s="53"/>
      <c r="E3" s="53"/>
      <c r="F3" s="53"/>
      <c r="G3" s="53"/>
      <c r="H3" s="53"/>
      <c r="I3" s="53"/>
      <c r="J3" s="53"/>
      <c r="K3" s="53"/>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54" t="s">
        <v>2</v>
      </c>
      <c r="B4" s="54"/>
      <c r="C4" s="54"/>
      <c r="D4" s="54"/>
      <c r="E4" s="54"/>
      <c r="F4" s="54"/>
      <c r="G4" s="54"/>
      <c r="H4" s="54"/>
      <c r="I4" s="54"/>
      <c r="J4" s="54"/>
      <c r="K4" s="54"/>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55" t="s">
        <v>3</v>
      </c>
      <c r="B5" s="56"/>
      <c r="C5" s="56"/>
      <c r="D5" s="56"/>
      <c r="E5" s="56"/>
      <c r="F5" s="56"/>
      <c r="G5" s="56"/>
      <c r="H5" s="56"/>
      <c r="I5" s="57"/>
      <c r="J5" s="58" t="s">
        <v>4</v>
      </c>
      <c r="K5" s="59"/>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60" t="s">
        <v>5</v>
      </c>
      <c r="B6" s="61"/>
      <c r="C6" s="61"/>
      <c r="D6" s="61"/>
      <c r="E6" s="61"/>
      <c r="F6" s="61"/>
      <c r="G6" s="61"/>
      <c r="H6" s="61"/>
      <c r="I6" s="62"/>
      <c r="J6" s="63">
        <v>1000000</v>
      </c>
      <c r="K6" s="63"/>
      <c r="L6" s="5"/>
      <c r="M6" s="38"/>
      <c r="N6" s="39" t="s">
        <v>76</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64" t="s">
        <v>7</v>
      </c>
      <c r="B7" s="65"/>
      <c r="C7" s="65"/>
      <c r="D7" s="65"/>
      <c r="E7" s="65"/>
      <c r="F7" s="65"/>
      <c r="G7" s="65"/>
      <c r="H7" s="65"/>
      <c r="I7" s="66"/>
      <c r="J7" s="67">
        <v>0.3</v>
      </c>
      <c r="K7" s="67"/>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68" t="s">
        <v>10</v>
      </c>
      <c r="B8" s="69"/>
      <c r="C8" s="69"/>
      <c r="D8" s="69"/>
      <c r="E8" s="69"/>
      <c r="F8" s="69"/>
      <c r="G8" s="69"/>
      <c r="H8" s="69"/>
      <c r="I8" s="70"/>
      <c r="J8" s="71">
        <f>J6*(1-avans2)</f>
        <v>700000</v>
      </c>
      <c r="K8" s="71"/>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72" t="s">
        <v>13</v>
      </c>
      <c r="B9" s="73"/>
      <c r="C9" s="73"/>
      <c r="D9" s="73"/>
      <c r="E9" s="73"/>
      <c r="F9" s="73"/>
      <c r="G9" s="73"/>
      <c r="H9" s="74"/>
      <c r="I9" s="49"/>
      <c r="J9" s="63">
        <v>100000</v>
      </c>
      <c r="K9" s="63"/>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72" t="s">
        <v>14</v>
      </c>
      <c r="B10" s="73"/>
      <c r="C10" s="73"/>
      <c r="D10" s="73"/>
      <c r="E10" s="73"/>
      <c r="F10" s="73"/>
      <c r="G10" s="73"/>
      <c r="H10" s="74"/>
      <c r="I10" s="49"/>
      <c r="J10" s="63">
        <f>J9*J25</f>
        <v>0</v>
      </c>
      <c r="K10" s="63"/>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75" t="s">
        <v>15</v>
      </c>
      <c r="B11" s="76"/>
      <c r="C11" s="76"/>
      <c r="D11" s="76"/>
      <c r="E11" s="76"/>
      <c r="F11" s="76"/>
      <c r="G11" s="76"/>
      <c r="H11" s="77"/>
      <c r="I11" s="48"/>
      <c r="J11" s="63">
        <v>0</v>
      </c>
      <c r="K11" s="63"/>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75" t="s">
        <v>16</v>
      </c>
      <c r="B12" s="76"/>
      <c r="C12" s="76"/>
      <c r="D12" s="76"/>
      <c r="E12" s="76"/>
      <c r="F12" s="76"/>
      <c r="G12" s="76"/>
      <c r="H12" s="77"/>
      <c r="I12" s="48"/>
      <c r="J12" s="63">
        <v>0</v>
      </c>
      <c r="K12" s="63"/>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78" t="s">
        <v>17</v>
      </c>
      <c r="B13" s="79"/>
      <c r="C13" s="79"/>
      <c r="D13" s="79"/>
      <c r="E13" s="79"/>
      <c r="F13" s="79"/>
      <c r="G13" s="79"/>
      <c r="H13" s="79"/>
      <c r="I13" s="80"/>
      <c r="J13" s="81">
        <v>240</v>
      </c>
      <c r="K13" s="82"/>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83" t="s">
        <v>73</v>
      </c>
      <c r="B14" s="84"/>
      <c r="C14" s="84"/>
      <c r="D14" s="84"/>
      <c r="E14" s="84"/>
      <c r="F14" s="84"/>
      <c r="G14" s="84"/>
      <c r="H14" s="84"/>
      <c r="I14" s="85"/>
      <c r="J14" s="86">
        <v>0.01</v>
      </c>
      <c r="K14" s="87"/>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92" t="s">
        <v>74</v>
      </c>
      <c r="B15" s="93"/>
      <c r="C15" s="93"/>
      <c r="D15" s="93"/>
      <c r="E15" s="93"/>
      <c r="F15" s="93"/>
      <c r="G15" s="93"/>
      <c r="H15" s="93"/>
      <c r="I15" s="94"/>
      <c r="J15" s="95">
        <v>12</v>
      </c>
      <c r="K15" s="95"/>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83" t="s">
        <v>73</v>
      </c>
      <c r="B16" s="84"/>
      <c r="C16" s="84"/>
      <c r="D16" s="84"/>
      <c r="E16" s="84"/>
      <c r="F16" s="84"/>
      <c r="G16" s="84"/>
      <c r="H16" s="84"/>
      <c r="I16" s="85"/>
      <c r="J16" s="86">
        <v>0.14990000000000001</v>
      </c>
      <c r="K16" s="87"/>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92" t="s">
        <v>74</v>
      </c>
      <c r="B17" s="93"/>
      <c r="C17" s="93"/>
      <c r="D17" s="93"/>
      <c r="E17" s="93"/>
      <c r="F17" s="93"/>
      <c r="G17" s="93"/>
      <c r="H17" s="93"/>
      <c r="I17" s="94"/>
      <c r="J17" s="96">
        <f>strok2-J15</f>
        <v>228</v>
      </c>
      <c r="K17" s="97"/>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68" t="s">
        <v>18</v>
      </c>
      <c r="B18" s="69"/>
      <c r="C18" s="69"/>
      <c r="D18" s="69"/>
      <c r="E18" s="69"/>
      <c r="F18" s="69"/>
      <c r="G18" s="69"/>
      <c r="H18" s="69"/>
      <c r="I18" s="70"/>
      <c r="J18" s="98">
        <v>1</v>
      </c>
      <c r="K18" s="99"/>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88" t="str">
        <f>CONCATENATE("Месячный платеж по кредиту, ",O36)</f>
        <v xml:space="preserve">Месячный платеж по кредиту, </v>
      </c>
      <c r="B19" s="89"/>
      <c r="C19" s="89"/>
      <c r="D19" s="89"/>
      <c r="E19" s="89"/>
      <c r="F19" s="89"/>
      <c r="G19" s="89"/>
      <c r="H19" s="10"/>
      <c r="I19" s="11"/>
      <c r="J19" s="100">
        <f>IF(data2=1,sumkred2/strok2,sumkred2*J14/100/((1-POWER(1+J14/1200,-strok2))*12))</f>
        <v>2916.6666666666665</v>
      </c>
      <c r="K19" s="101"/>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2" t="s">
        <v>84</v>
      </c>
      <c r="B20" s="103"/>
      <c r="C20" s="103"/>
      <c r="D20" s="103"/>
      <c r="E20" s="103"/>
      <c r="F20" s="103"/>
      <c r="G20" s="103"/>
      <c r="H20" s="103"/>
      <c r="I20" s="103"/>
      <c r="J20" s="103"/>
      <c r="K20" s="104"/>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88" t="s">
        <v>75</v>
      </c>
      <c r="B21" s="89"/>
      <c r="C21" s="89"/>
      <c r="D21" s="89"/>
      <c r="E21" s="89"/>
      <c r="F21" s="89"/>
      <c r="G21" s="89"/>
      <c r="H21" s="89"/>
      <c r="I21" s="90"/>
      <c r="J21" s="91">
        <v>0</v>
      </c>
      <c r="K21" s="91"/>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88" t="s">
        <v>19</v>
      </c>
      <c r="B22" s="89"/>
      <c r="C22" s="89"/>
      <c r="D22" s="89"/>
      <c r="E22" s="89"/>
      <c r="F22" s="89"/>
      <c r="G22" s="89"/>
      <c r="H22" s="89"/>
      <c r="I22" s="90"/>
      <c r="J22" s="108">
        <v>0</v>
      </c>
      <c r="K22" s="109"/>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88" t="s">
        <v>21</v>
      </c>
      <c r="B23" s="89"/>
      <c r="C23" s="89"/>
      <c r="D23" s="89"/>
      <c r="E23" s="89"/>
      <c r="F23" s="89"/>
      <c r="G23" s="89"/>
      <c r="H23" s="89"/>
      <c r="I23" s="90"/>
      <c r="J23" s="110" t="s">
        <v>22</v>
      </c>
      <c r="K23" s="111"/>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88" t="s">
        <v>20</v>
      </c>
      <c r="B24" s="89"/>
      <c r="C24" s="89"/>
      <c r="D24" s="89"/>
      <c r="E24" s="89"/>
      <c r="F24" s="89"/>
      <c r="G24" s="89"/>
      <c r="H24" s="89"/>
      <c r="I24" s="90"/>
      <c r="J24" s="112">
        <v>0</v>
      </c>
      <c r="K24" s="113"/>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114" t="s">
        <v>85</v>
      </c>
      <c r="B25" s="115"/>
      <c r="C25" s="115"/>
      <c r="D25" s="115"/>
      <c r="E25" s="115"/>
      <c r="F25" s="115"/>
      <c r="G25" s="115"/>
      <c r="H25" s="115"/>
      <c r="I25" s="115"/>
      <c r="J25" s="115"/>
      <c r="K25" s="116"/>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117" t="s">
        <v>78</v>
      </c>
      <c r="B26" s="118"/>
      <c r="C26" s="118"/>
      <c r="D26" s="118"/>
      <c r="E26" s="118"/>
      <c r="F26" s="118"/>
      <c r="G26" s="118"/>
      <c r="H26" s="118"/>
      <c r="I26" s="119"/>
      <c r="J26" s="71">
        <v>12880</v>
      </c>
      <c r="K26" s="71"/>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117" t="s">
        <v>23</v>
      </c>
      <c r="B27" s="106"/>
      <c r="C27" s="106"/>
      <c r="D27" s="106"/>
      <c r="E27" s="106"/>
      <c r="F27" s="106"/>
      <c r="G27" s="106"/>
      <c r="H27" s="106"/>
      <c r="I27" s="107"/>
      <c r="J27" s="91">
        <v>1E-3</v>
      </c>
      <c r="K27" s="91"/>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105" t="s">
        <v>83</v>
      </c>
      <c r="B28" s="106"/>
      <c r="C28" s="106"/>
      <c r="D28" s="106"/>
      <c r="E28" s="106"/>
      <c r="F28" s="106"/>
      <c r="G28" s="106"/>
      <c r="H28" s="106"/>
      <c r="I28" s="107"/>
      <c r="J28" s="91">
        <v>3.0000000000000001E-3</v>
      </c>
      <c r="K28" s="91"/>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117" t="s">
        <v>80</v>
      </c>
      <c r="B29" s="106"/>
      <c r="C29" s="106"/>
      <c r="D29" s="106"/>
      <c r="E29" s="106"/>
      <c r="F29" s="106"/>
      <c r="G29" s="106"/>
      <c r="H29" s="106"/>
      <c r="I29" s="107"/>
      <c r="J29" s="91">
        <v>7.3000000000000001E-3</v>
      </c>
      <c r="K29" s="91"/>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117" t="s">
        <v>81</v>
      </c>
      <c r="B30" s="106"/>
      <c r="C30" s="106"/>
      <c r="D30" s="106"/>
      <c r="E30" s="106"/>
      <c r="F30" s="106"/>
      <c r="G30" s="106"/>
      <c r="H30" s="106"/>
      <c r="I30" s="107"/>
      <c r="J30" s="71">
        <v>2800</v>
      </c>
      <c r="K30" s="71"/>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117" t="s">
        <v>82</v>
      </c>
      <c r="B31" s="106"/>
      <c r="C31" s="106"/>
      <c r="D31" s="106"/>
      <c r="E31" s="106"/>
      <c r="F31" s="106"/>
      <c r="G31" s="106"/>
      <c r="H31" s="106"/>
      <c r="I31" s="107"/>
      <c r="J31" s="71">
        <v>3430</v>
      </c>
      <c r="K31" s="71"/>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117"/>
      <c r="B32" s="106"/>
      <c r="C32" s="106"/>
      <c r="D32" s="106"/>
      <c r="E32" s="106"/>
      <c r="F32" s="106"/>
      <c r="G32" s="106"/>
      <c r="H32" s="106"/>
      <c r="I32" s="107"/>
      <c r="J32" s="46"/>
      <c r="K32" s="47"/>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125" t="s">
        <v>85</v>
      </c>
      <c r="B33" s="126"/>
      <c r="C33" s="126"/>
      <c r="D33" s="126"/>
      <c r="E33" s="126"/>
      <c r="F33" s="126"/>
      <c r="G33" s="126"/>
      <c r="H33" s="126"/>
      <c r="I33" s="127"/>
      <c r="J33" s="128">
        <v>0</v>
      </c>
      <c r="K33" s="128"/>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129" t="s">
        <v>24</v>
      </c>
      <c r="B34" s="118"/>
      <c r="C34" s="118"/>
      <c r="D34" s="118"/>
      <c r="E34" s="118"/>
      <c r="F34" s="118"/>
      <c r="G34" s="118"/>
      <c r="H34" s="118"/>
      <c r="I34" s="119"/>
      <c r="J34" s="130">
        <v>0</v>
      </c>
      <c r="K34" s="131"/>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120"/>
      <c r="B35" s="121"/>
      <c r="C35" s="121"/>
      <c r="D35" s="121"/>
      <c r="E35" s="121"/>
      <c r="F35" s="121"/>
      <c r="G35" s="121"/>
      <c r="H35" s="121"/>
      <c r="I35" s="122"/>
      <c r="J35" s="123"/>
      <c r="K35" s="124"/>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25</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135" t="s">
        <v>26</v>
      </c>
      <c r="B37" s="132" t="s">
        <v>27</v>
      </c>
      <c r="C37" s="133"/>
      <c r="D37" s="133"/>
      <c r="E37" s="134"/>
      <c r="F37" s="132" t="s">
        <v>28</v>
      </c>
      <c r="G37" s="133"/>
      <c r="H37" s="133"/>
      <c r="I37" s="134"/>
      <c r="J37" s="132" t="s">
        <v>29</v>
      </c>
      <c r="K37" s="133"/>
      <c r="L37" s="133"/>
      <c r="M37" s="134"/>
      <c r="N37" s="132" t="s">
        <v>30</v>
      </c>
      <c r="O37" s="133"/>
      <c r="P37" s="133"/>
      <c r="Q37" s="134"/>
      <c r="R37" s="132" t="s">
        <v>31</v>
      </c>
      <c r="S37" s="133"/>
      <c r="T37" s="133"/>
      <c r="U37" s="134"/>
      <c r="V37" s="132" t="s">
        <v>32</v>
      </c>
      <c r="W37" s="133"/>
      <c r="X37" s="133"/>
      <c r="Y37" s="134"/>
      <c r="Z37" s="132" t="s">
        <v>33</v>
      </c>
      <c r="AA37" s="133"/>
      <c r="AB37" s="133"/>
      <c r="AC37" s="13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136"/>
      <c r="B38" s="13" t="s">
        <v>34</v>
      </c>
      <c r="C38" s="13" t="s">
        <v>35</v>
      </c>
      <c r="D38" s="13" t="s">
        <v>36</v>
      </c>
      <c r="E38" s="13" t="s">
        <v>37</v>
      </c>
      <c r="F38" s="13" t="s">
        <v>34</v>
      </c>
      <c r="G38" s="13" t="s">
        <v>35</v>
      </c>
      <c r="H38" s="13" t="s">
        <v>36</v>
      </c>
      <c r="I38" s="13" t="s">
        <v>37</v>
      </c>
      <c r="J38" s="13" t="s">
        <v>34</v>
      </c>
      <c r="K38" s="13" t="s">
        <v>35</v>
      </c>
      <c r="L38" s="13" t="s">
        <v>36</v>
      </c>
      <c r="M38" s="13" t="s">
        <v>37</v>
      </c>
      <c r="N38" s="13" t="s">
        <v>34</v>
      </c>
      <c r="O38" s="13" t="s">
        <v>35</v>
      </c>
      <c r="P38" s="13" t="s">
        <v>36</v>
      </c>
      <c r="Q38" s="13" t="s">
        <v>37</v>
      </c>
      <c r="R38" s="13" t="s">
        <v>34</v>
      </c>
      <c r="S38" s="13" t="s">
        <v>35</v>
      </c>
      <c r="T38" s="13" t="s">
        <v>36</v>
      </c>
      <c r="U38" s="13" t="s">
        <v>37</v>
      </c>
      <c r="V38" s="13" t="s">
        <v>34</v>
      </c>
      <c r="W38" s="13" t="s">
        <v>35</v>
      </c>
      <c r="X38" s="13" t="s">
        <v>36</v>
      </c>
      <c r="Y38" s="13" t="s">
        <v>37</v>
      </c>
      <c r="Z38" s="13" t="s">
        <v>34</v>
      </c>
      <c r="AA38" s="13" t="s">
        <v>35</v>
      </c>
      <c r="AB38" s="13" t="s">
        <v>36</v>
      </c>
      <c r="AC38" s="13" t="s">
        <v>37</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38</v>
      </c>
      <c r="B39" s="15">
        <f>sumkred2</f>
        <v>700000</v>
      </c>
      <c r="C39" s="15">
        <f t="shared" ref="C39:C50" si="0">IF(LEFT($A39,1)*1+LEFT(B$37,1)*12-12&lt;=$J$15,B39*($J$14/12),B39*($J$16/12))</f>
        <v>583.33333333333337</v>
      </c>
      <c r="D39" s="16">
        <f>IF($A39="1 міс.",$J$28*$J$6+$J$29*B39,0)+$J$21*sumkred2+$J$22+$J$24*sumkred2+$J$26+$J$30+J27*J6</f>
        <v>24790</v>
      </c>
      <c r="E39" s="16">
        <f>IF(data2=2,C39+D39,IF(data2=1,IF(C39&gt;0,C39+D39+sumproplat2,0),IF(B39&gt;sumproplat2*2,sumproplat2,B39+C39+D39)))</f>
        <v>28290</v>
      </c>
      <c r="F39" s="17">
        <f>IF(data2=1,IF((B50-sumproplat2)&gt;1,B50-sumproplat2,0),IF(B50-(sumproplat2-C50-D50)&gt;0,B50-(E50-C50-D50),0))</f>
        <v>665000.00000000047</v>
      </c>
      <c r="G39" s="15">
        <f t="shared" ref="G39:G50" si="1">IF(LEFT($A39,1)*1+LEFT(F$37,1)*12-12&lt;=$J$15,F39*($J$14/12),F39*($J$16/12))</f>
        <v>8306.9583333333394</v>
      </c>
      <c r="H39" s="16">
        <f t="shared" ref="H39:H50" si="2">IF(AND($A39="1 міс.",F39&gt;0),$J$28*$J$6+$J$29*F39,0)+IF(F39-IF(data2=1,IF(G39&gt;0.001,G39+sumproplat2,0),IF(F39&gt;sumproplat2*2,sumproplat2,F39+G39))&lt;0,$J$31,0)</f>
        <v>7854.5000000000036</v>
      </c>
      <c r="I39" s="16">
        <f t="shared" ref="I39:I50" si="3">IF(data2=1,IF(G39&gt;0.001,G39+H39+sumproplat2,0),IF(F39&gt;sumproplat2*2,sumproplat2+H39,F39+G39+H39))</f>
        <v>19078.125000000011</v>
      </c>
      <c r="J39" s="17">
        <f>IF(data2=1,IF((F50-sumproplat2)&gt;1,F50-sumproplat2,0),IF(F50-(sumproplat2-G50-H50)&gt;0,F50-(I50-G50-H50),0))</f>
        <v>630000.00000000093</v>
      </c>
      <c r="K39" s="15">
        <f t="shared" ref="K39:K50" si="4">IF(LEFT($A39,1)*1+LEFT(J$37,1)*12-12&lt;=$J$15,J39*($J$14/12),J39*($J$16/12))</f>
        <v>7869.7500000000118</v>
      </c>
      <c r="L39" s="16">
        <f t="shared" ref="L39:L50" si="5">IF(AND($A39="1 міс.",J39&gt;0),$J$28*$J$6+$J$29*J39,0)+IF(J39-IF(data2=1,IF(K39&gt;0.001,K39+sumproplat2,0),IF(J39&gt;sumproplat2*2,sumproplat2,J39+K39))&lt;0,$J$31,0)</f>
        <v>7599.0000000000073</v>
      </c>
      <c r="M39" s="16">
        <f t="shared" ref="M39:M50" si="6">IF(data2=1,IF(K39&gt;0.001,K39+L39+sumproplat2,0),IF(J39&gt;sumproplat2*2,sumproplat2+L39,J39+K39+L39))</f>
        <v>18385.416666666686</v>
      </c>
      <c r="N39" s="17">
        <f>IF(data2=1,IF((J50-sumproplat2)&gt;1,J50-sumproplat2,0),IF(J50-(sumproplat2-K50-L50)&gt;0,J50-(M50-K50-L50),0))</f>
        <v>595000.0000000014</v>
      </c>
      <c r="O39" s="15">
        <f t="shared" ref="O39:O50" si="7">IF(LEFT($A39,1)*1+LEFT(N$37,1)*12-12&lt;=$J$15,N39*($J$14/12),N39*($J$16/12))</f>
        <v>7432.5416666666843</v>
      </c>
      <c r="P39" s="16">
        <f t="shared" ref="P39:P50" si="8">IF(AND($A39="1 міс.",N39&gt;0),$J$28*$J$6+$J$29*N39,0)+IF(N39-IF(data2=1,IF(O39&gt;0.001,O39+sumproplat2,0),IF(N39&gt;sumproplat2*2,sumproplat2,N39+O39))&lt;0,$J$31,0)</f>
        <v>7343.50000000001</v>
      </c>
      <c r="Q39" s="16">
        <f t="shared" ref="Q39:Q50" si="9">IF(data2=1,IF(O39&gt;0.001,O39+P39+sumproplat2,0),IF(N39&gt;sumproplat2*2,sumproplat2+P39,N39+O39+P39))</f>
        <v>17692.708333333361</v>
      </c>
      <c r="R39" s="17">
        <f>IF(data2=1,IF((N50-sumproplat2)&gt;1,N50-sumproplat2,0),IF(N50-(sumproplat2-O50-P50)&gt;0,N50-(Q50-O50-P50),0))</f>
        <v>560000.00000000186</v>
      </c>
      <c r="S39" s="15">
        <f t="shared" ref="S39:S50" si="10">IF(LEFT($A39,1)*1+LEFT(R$37,1)*12-12&lt;=$J$15,R39*($J$14/12),R39*($J$16/12))</f>
        <v>6995.3333333333567</v>
      </c>
      <c r="T39" s="16">
        <f t="shared" ref="T39:T50" si="11">IF(AND($A39="1 міс.",R39&gt;0),$J$28*$J$6+$J$29*R39,0)+IF(R39-IF(data2=1,IF(S39&gt;0.001,S39+sumproplat2,0),IF(R39&gt;sumproplat2*2,sumproplat2,R39+S39))&lt;0,$J$31,0)</f>
        <v>7088.0000000000136</v>
      </c>
      <c r="U39" s="16">
        <f t="shared" ref="U39:U50" si="12">IF(data2=1,IF(S39&gt;0.001,S39+T39+sumproplat2,0),IF(R39&gt;sumproplat2*2,sumproplat2+T39,R39+S39+T39))</f>
        <v>17000.000000000036</v>
      </c>
      <c r="V39" s="17">
        <f>IF(data2=1,IF((R50-sumproplat2)&gt;1,R50-sumproplat2,0),IF(R50-(sumproplat2-S50-T50)&gt;0,R50-(U50-S50-T50),0))</f>
        <v>525000.00000000233</v>
      </c>
      <c r="W39" s="15">
        <f t="shared" ref="W39:W50" si="13">IF(LEFT($A39,1)*1+LEFT(V$37,1)*12-12&lt;=$J$15,V39*($J$14/12),V39*($J$16/12))</f>
        <v>6558.1250000000291</v>
      </c>
      <c r="X39" s="16">
        <f t="shared" ref="X39:X50" si="14">IF(AND($A39="1 міс.",V39&gt;0),$J$28*$J$6+$J$29*V39,0)+IF(V39-IF(data2=1,IF(W39&gt;0.001,W39+sumproplat2,0),IF(V39&gt;sumproplat2*2,sumproplat2,V39+W39))&lt;0,$J$31,0)</f>
        <v>6832.5000000000164</v>
      </c>
      <c r="Y39" s="16">
        <f t="shared" ref="Y39:Y50" si="15">IF(data2=1,IF(W39&gt;0.001,W39+X39+sumproplat2,0),IF(V39&gt;sumproplat2*2,sumproplat2+X39,V39+W39+X39))</f>
        <v>16307.291666666712</v>
      </c>
      <c r="Z39" s="17">
        <f>IF(data2=1,IF((V50-sumproplat2)&gt;1,V50-sumproplat2,0),IF(V50-(sumproplat2-W50-X50)&gt;0,V50-(Y50-W50-X50),0))</f>
        <v>490000.0000000021</v>
      </c>
      <c r="AA39" s="15">
        <f t="shared" ref="AA39:AA50" si="16">IF(LEFT($A39,1)*1+LEFT(Z$37,1)*12-12&lt;=$J$15,Z39*($J$14/12),Z39*($J$16/12))</f>
        <v>6120.9166666666924</v>
      </c>
      <c r="AB39" s="16">
        <f t="shared" ref="AB39:AB50" si="17">IF(AND($A39="1 міс.",Z39&gt;0),$J$28*$J$6+$J$29*Z39,0)+IF(Z39-IF(data2=1,IF(AA39&gt;0.001,AA39+sumproplat2,0),IF(Z39&gt;sumproplat2*2,sumproplat2,Z39+AA39))&lt;0,$J$31,0)</f>
        <v>6577.0000000000155</v>
      </c>
      <c r="AC39" s="16">
        <f t="shared" ref="AC39:AC50" si="18">IF(data2=1,IF(AA39&gt;0.001,AA39+AB39+sumproplat2,0),IF(Z39&gt;sumproplat2*2,sumproplat2+AB39,Z39+AA39+AB39))</f>
        <v>15614.583333333374</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39</v>
      </c>
      <c r="B40" s="17">
        <f t="shared" ref="B40:B50" si="19">IF(data2=1,IF((B39-sumproplat2)&gt;1,B39-sumproplat2,0),IF(B39-(sumproplat2-C39-D39)&gt;0,B39-(E39-C39-D39),0))</f>
        <v>697083.33333333337</v>
      </c>
      <c r="C40" s="15">
        <f t="shared" si="0"/>
        <v>580.90277777777783</v>
      </c>
      <c r="D40" s="16">
        <f t="shared" ref="D40:D50" si="20">IF($A40="1 міс.",$J$28*$J$6+$J$29*B40,0)+IF(B40-IF(data2=1,IF(C40&gt;0.001,C40+sumproplat2,0),IF(B40&gt;sumproplat2*2,sumproplat2,B40+C40))&lt;0,$J$31,0)</f>
        <v>0</v>
      </c>
      <c r="E40" s="16">
        <f t="shared" ref="E40:E50" si="21">IF(data2=1,IF(C40&gt;0.001,C40+D40+sumproplat2,0),IF(B40&gt;sumproplat2*2,sumproplat2+D40,B40+C40+D40))</f>
        <v>3497.5694444444443</v>
      </c>
      <c r="F40" s="17">
        <f t="shared" ref="F40:F50" si="22">IF(data2=1,IF((F39-sumproplat2)&gt;1,F39-sumproplat2,0),IF(F39-(sumproplat2-G39-H39)&gt;0,F39-(I39-G39-H39),0))</f>
        <v>662083.33333333384</v>
      </c>
      <c r="G40" s="15">
        <f t="shared" si="1"/>
        <v>8270.524305555562</v>
      </c>
      <c r="H40" s="16">
        <f t="shared" si="2"/>
        <v>0</v>
      </c>
      <c r="I40" s="16">
        <f t="shared" si="3"/>
        <v>11187.190972222228</v>
      </c>
      <c r="J40" s="17">
        <f t="shared" ref="J40:J50" si="23">IF(data2=1,IF((J39-sumproplat2)&gt;1,J39-sumproplat2,0),IF(J39-(sumproplat2-K39-L39)&gt;0,J39-(M39-K39-L39),0))</f>
        <v>627083.3333333343</v>
      </c>
      <c r="K40" s="15">
        <f t="shared" si="4"/>
        <v>7833.3159722222344</v>
      </c>
      <c r="L40" s="16">
        <f t="shared" si="5"/>
        <v>0</v>
      </c>
      <c r="M40" s="16">
        <f t="shared" si="6"/>
        <v>10749.982638888901</v>
      </c>
      <c r="N40" s="17">
        <f t="shared" ref="N40:N50" si="24">IF(data2=1,IF((N39-sumproplat2)&gt;1,N39-sumproplat2,0),IF(N39-(sumproplat2-O39-P39)&gt;0,N39-(Q39-O39-P39),0))</f>
        <v>592083.33333333477</v>
      </c>
      <c r="O40" s="15">
        <f t="shared" si="7"/>
        <v>7396.1076388889069</v>
      </c>
      <c r="P40" s="16">
        <f t="shared" si="8"/>
        <v>0</v>
      </c>
      <c r="Q40" s="16">
        <f t="shared" si="9"/>
        <v>10312.774305555573</v>
      </c>
      <c r="R40" s="17">
        <f t="shared" ref="R40:R50" si="25">IF(data2=1,IF((R39-sumproplat2)&gt;1,R39-sumproplat2,0),IF(R39-(sumproplat2-S39-T39)&gt;0,R39-(U39-S39-T39),0))</f>
        <v>557083.33333333523</v>
      </c>
      <c r="S40" s="15">
        <f t="shared" si="10"/>
        <v>6958.8993055555793</v>
      </c>
      <c r="T40" s="16">
        <f t="shared" si="11"/>
        <v>0</v>
      </c>
      <c r="U40" s="16">
        <f t="shared" si="12"/>
        <v>9875.5659722222463</v>
      </c>
      <c r="V40" s="17">
        <f t="shared" ref="V40:V50" si="26">IF(data2=1,IF((V39-sumproplat2)&gt;1,V39-sumproplat2,0),IF(V39-(sumproplat2-W39-X39)&gt;0,V39-(Y39-W39-X39),0))</f>
        <v>522083.33333333564</v>
      </c>
      <c r="W40" s="15">
        <f t="shared" si="13"/>
        <v>6521.6909722222508</v>
      </c>
      <c r="X40" s="16">
        <f t="shared" si="14"/>
        <v>0</v>
      </c>
      <c r="Y40" s="16">
        <f t="shared" si="15"/>
        <v>9438.3576388889178</v>
      </c>
      <c r="Z40" s="17">
        <f t="shared" ref="Z40:Z50" si="27">IF(data2=1,IF((Z39-sumproplat2)&gt;1,Z39-sumproplat2,0),IF(Z39-(sumproplat2-AA39-AB39)&gt;0,Z39-(AC39-AA39-AB39),0))</f>
        <v>487083.33333333541</v>
      </c>
      <c r="AA40" s="15">
        <f t="shared" si="16"/>
        <v>6084.4826388889151</v>
      </c>
      <c r="AB40" s="16">
        <f t="shared" si="17"/>
        <v>0</v>
      </c>
      <c r="AC40" s="16">
        <f t="shared" si="18"/>
        <v>9001.149305555582</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40</v>
      </c>
      <c r="B41" s="17">
        <f t="shared" si="19"/>
        <v>694166.66666666674</v>
      </c>
      <c r="C41" s="15">
        <f t="shared" si="0"/>
        <v>578.47222222222229</v>
      </c>
      <c r="D41" s="16">
        <f t="shared" si="20"/>
        <v>0</v>
      </c>
      <c r="E41" s="16">
        <f t="shared" si="21"/>
        <v>3495.1388888888887</v>
      </c>
      <c r="F41" s="17">
        <f t="shared" si="22"/>
        <v>659166.66666666721</v>
      </c>
      <c r="G41" s="15">
        <f t="shared" si="1"/>
        <v>8234.0902777777846</v>
      </c>
      <c r="H41" s="16">
        <f t="shared" si="2"/>
        <v>0</v>
      </c>
      <c r="I41" s="16">
        <f t="shared" si="3"/>
        <v>11150.756944444451</v>
      </c>
      <c r="J41" s="17">
        <f t="shared" si="23"/>
        <v>624166.66666666768</v>
      </c>
      <c r="K41" s="15">
        <f t="shared" si="4"/>
        <v>7796.8819444444571</v>
      </c>
      <c r="L41" s="16">
        <f t="shared" si="5"/>
        <v>0</v>
      </c>
      <c r="M41" s="16">
        <f t="shared" si="6"/>
        <v>10713.548611111124</v>
      </c>
      <c r="N41" s="17">
        <f t="shared" si="24"/>
        <v>589166.66666666814</v>
      </c>
      <c r="O41" s="15">
        <f t="shared" si="7"/>
        <v>7359.6736111111295</v>
      </c>
      <c r="P41" s="16">
        <f t="shared" si="8"/>
        <v>0</v>
      </c>
      <c r="Q41" s="16">
        <f t="shared" si="9"/>
        <v>10276.340277777796</v>
      </c>
      <c r="R41" s="17">
        <f t="shared" si="25"/>
        <v>554166.66666666861</v>
      </c>
      <c r="S41" s="15">
        <f t="shared" si="10"/>
        <v>6922.4652777778019</v>
      </c>
      <c r="T41" s="16">
        <f t="shared" si="11"/>
        <v>0</v>
      </c>
      <c r="U41" s="16">
        <f t="shared" si="12"/>
        <v>9839.1319444444689</v>
      </c>
      <c r="V41" s="17">
        <f t="shared" si="26"/>
        <v>519166.66666666896</v>
      </c>
      <c r="W41" s="15">
        <f t="shared" si="13"/>
        <v>6485.2569444444725</v>
      </c>
      <c r="X41" s="16">
        <f t="shared" si="14"/>
        <v>0</v>
      </c>
      <c r="Y41" s="16">
        <f t="shared" si="15"/>
        <v>9401.9236111111386</v>
      </c>
      <c r="Z41" s="17">
        <f t="shared" si="27"/>
        <v>484166.66666666872</v>
      </c>
      <c r="AA41" s="15">
        <f t="shared" si="16"/>
        <v>6048.0486111111368</v>
      </c>
      <c r="AB41" s="16">
        <f t="shared" si="17"/>
        <v>0</v>
      </c>
      <c r="AC41" s="16">
        <f t="shared" si="18"/>
        <v>8964.7152777778028</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41</v>
      </c>
      <c r="B42" s="17">
        <f t="shared" si="19"/>
        <v>691250.00000000012</v>
      </c>
      <c r="C42" s="15">
        <f t="shared" si="0"/>
        <v>576.04166666666686</v>
      </c>
      <c r="D42" s="16">
        <f t="shared" si="20"/>
        <v>0</v>
      </c>
      <c r="E42" s="16">
        <f t="shared" si="21"/>
        <v>3492.7083333333335</v>
      </c>
      <c r="F42" s="17">
        <f t="shared" si="22"/>
        <v>656250.00000000058</v>
      </c>
      <c r="G42" s="15">
        <f t="shared" si="1"/>
        <v>8197.6562500000073</v>
      </c>
      <c r="H42" s="16">
        <f t="shared" si="2"/>
        <v>0</v>
      </c>
      <c r="I42" s="16">
        <f t="shared" si="3"/>
        <v>11114.322916666673</v>
      </c>
      <c r="J42" s="17">
        <f t="shared" si="23"/>
        <v>621250.00000000105</v>
      </c>
      <c r="K42" s="15">
        <f t="shared" si="4"/>
        <v>7760.4479166666797</v>
      </c>
      <c r="L42" s="16">
        <f t="shared" si="5"/>
        <v>0</v>
      </c>
      <c r="M42" s="16">
        <f t="shared" si="6"/>
        <v>10677.114583333347</v>
      </c>
      <c r="N42" s="17">
        <f t="shared" si="24"/>
        <v>586250.00000000151</v>
      </c>
      <c r="O42" s="15">
        <f t="shared" si="7"/>
        <v>7323.2395833333521</v>
      </c>
      <c r="P42" s="16">
        <f t="shared" si="8"/>
        <v>0</v>
      </c>
      <c r="Q42" s="16">
        <f t="shared" si="9"/>
        <v>10239.906250000018</v>
      </c>
      <c r="R42" s="17">
        <f t="shared" si="25"/>
        <v>551250.00000000198</v>
      </c>
      <c r="S42" s="15">
        <f t="shared" si="10"/>
        <v>6886.0312500000246</v>
      </c>
      <c r="T42" s="16">
        <f t="shared" si="11"/>
        <v>0</v>
      </c>
      <c r="U42" s="16">
        <f t="shared" si="12"/>
        <v>9802.6979166666915</v>
      </c>
      <c r="V42" s="17">
        <f t="shared" si="26"/>
        <v>516250.00000000227</v>
      </c>
      <c r="W42" s="15">
        <f t="shared" si="13"/>
        <v>6448.8229166666952</v>
      </c>
      <c r="X42" s="16">
        <f t="shared" si="14"/>
        <v>0</v>
      </c>
      <c r="Y42" s="16">
        <f t="shared" si="15"/>
        <v>9365.4895833333612</v>
      </c>
      <c r="Z42" s="17">
        <f t="shared" si="27"/>
        <v>481250.00000000204</v>
      </c>
      <c r="AA42" s="15">
        <f t="shared" si="16"/>
        <v>6011.6145833333585</v>
      </c>
      <c r="AB42" s="16">
        <f t="shared" si="17"/>
        <v>0</v>
      </c>
      <c r="AC42" s="16">
        <f t="shared" si="18"/>
        <v>8928.2812500000255</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42</v>
      </c>
      <c r="B43" s="17">
        <f t="shared" si="19"/>
        <v>688333.33333333349</v>
      </c>
      <c r="C43" s="15">
        <f>IF(LEFT($A43,1)*1+LEFT(B$37,1)*12-12&lt;=$J$15,B43*($J$14/12),B43*($J$16/12))</f>
        <v>573.61111111111131</v>
      </c>
      <c r="D43" s="16">
        <f t="shared" si="20"/>
        <v>0</v>
      </c>
      <c r="E43" s="16">
        <f t="shared" si="21"/>
        <v>3490.2777777777778</v>
      </c>
      <c r="F43" s="17">
        <f t="shared" si="22"/>
        <v>653333.33333333395</v>
      </c>
      <c r="G43" s="15">
        <f t="shared" si="1"/>
        <v>8161.2222222222299</v>
      </c>
      <c r="H43" s="16">
        <f t="shared" si="2"/>
        <v>0</v>
      </c>
      <c r="I43" s="16">
        <f t="shared" si="3"/>
        <v>11077.888888888896</v>
      </c>
      <c r="J43" s="17">
        <f t="shared" si="23"/>
        <v>618333.33333333442</v>
      </c>
      <c r="K43" s="15">
        <f t="shared" si="4"/>
        <v>7724.0138888889023</v>
      </c>
      <c r="L43" s="16">
        <f t="shared" si="5"/>
        <v>0</v>
      </c>
      <c r="M43" s="16">
        <f t="shared" si="6"/>
        <v>10640.680555555569</v>
      </c>
      <c r="N43" s="17">
        <f t="shared" si="24"/>
        <v>583333.33333333489</v>
      </c>
      <c r="O43" s="15">
        <f t="shared" si="7"/>
        <v>7286.8055555555748</v>
      </c>
      <c r="P43" s="16">
        <f t="shared" si="8"/>
        <v>0</v>
      </c>
      <c r="Q43" s="16">
        <f t="shared" si="9"/>
        <v>10203.472222222241</v>
      </c>
      <c r="R43" s="17">
        <f t="shared" si="25"/>
        <v>548333.33333333535</v>
      </c>
      <c r="S43" s="15">
        <f t="shared" si="10"/>
        <v>6849.5972222222472</v>
      </c>
      <c r="T43" s="16">
        <f t="shared" si="11"/>
        <v>0</v>
      </c>
      <c r="U43" s="16">
        <f t="shared" si="12"/>
        <v>9766.2638888889142</v>
      </c>
      <c r="V43" s="17">
        <f t="shared" si="26"/>
        <v>513333.33333333558</v>
      </c>
      <c r="W43" s="15">
        <f t="shared" si="13"/>
        <v>6412.3888888889169</v>
      </c>
      <c r="X43" s="16">
        <f t="shared" si="14"/>
        <v>0</v>
      </c>
      <c r="Y43" s="16">
        <f t="shared" si="15"/>
        <v>9329.0555555555839</v>
      </c>
      <c r="Z43" s="17">
        <f t="shared" si="27"/>
        <v>478333.33333333535</v>
      </c>
      <c r="AA43" s="15">
        <f t="shared" si="16"/>
        <v>5975.1805555555811</v>
      </c>
      <c r="AB43" s="16">
        <f t="shared" si="17"/>
        <v>0</v>
      </c>
      <c r="AC43" s="16">
        <f t="shared" si="18"/>
        <v>8891.8472222222481</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43</v>
      </c>
      <c r="B44" s="17">
        <f t="shared" si="19"/>
        <v>685416.66666666686</v>
      </c>
      <c r="C44" s="15">
        <f t="shared" si="0"/>
        <v>571.18055555555577</v>
      </c>
      <c r="D44" s="16">
        <f t="shared" si="20"/>
        <v>0</v>
      </c>
      <c r="E44" s="16">
        <f t="shared" si="21"/>
        <v>3487.8472222222222</v>
      </c>
      <c r="F44" s="17">
        <f t="shared" si="22"/>
        <v>650416.66666666733</v>
      </c>
      <c r="G44" s="15">
        <f t="shared" si="1"/>
        <v>8124.7881944444525</v>
      </c>
      <c r="H44" s="16">
        <f t="shared" si="2"/>
        <v>0</v>
      </c>
      <c r="I44" s="16">
        <f t="shared" si="3"/>
        <v>11041.454861111119</v>
      </c>
      <c r="J44" s="17">
        <f t="shared" si="23"/>
        <v>615416.66666666779</v>
      </c>
      <c r="K44" s="15">
        <f t="shared" si="4"/>
        <v>7687.579861111125</v>
      </c>
      <c r="L44" s="16">
        <f t="shared" si="5"/>
        <v>0</v>
      </c>
      <c r="M44" s="16">
        <f t="shared" si="6"/>
        <v>10604.246527777792</v>
      </c>
      <c r="N44" s="17">
        <f t="shared" si="24"/>
        <v>580416.66666666826</v>
      </c>
      <c r="O44" s="15">
        <f t="shared" si="7"/>
        <v>7250.3715277777974</v>
      </c>
      <c r="P44" s="16">
        <f t="shared" si="8"/>
        <v>0</v>
      </c>
      <c r="Q44" s="16">
        <f t="shared" si="9"/>
        <v>10167.038194444463</v>
      </c>
      <c r="R44" s="17">
        <f t="shared" si="25"/>
        <v>545416.66666666872</v>
      </c>
      <c r="S44" s="15">
        <f t="shared" si="10"/>
        <v>6813.1631944444698</v>
      </c>
      <c r="T44" s="16">
        <f t="shared" si="11"/>
        <v>0</v>
      </c>
      <c r="U44" s="16">
        <f t="shared" si="12"/>
        <v>9729.8298611111368</v>
      </c>
      <c r="V44" s="17">
        <f t="shared" si="26"/>
        <v>510416.6666666689</v>
      </c>
      <c r="W44" s="15">
        <f t="shared" si="13"/>
        <v>6375.9548611111386</v>
      </c>
      <c r="X44" s="16">
        <f t="shared" si="14"/>
        <v>0</v>
      </c>
      <c r="Y44" s="16">
        <f t="shared" si="15"/>
        <v>9292.6215277778047</v>
      </c>
      <c r="Z44" s="17">
        <f t="shared" si="27"/>
        <v>475416.66666666867</v>
      </c>
      <c r="AA44" s="15">
        <f t="shared" si="16"/>
        <v>5938.7465277778028</v>
      </c>
      <c r="AB44" s="16">
        <f t="shared" si="17"/>
        <v>0</v>
      </c>
      <c r="AC44" s="16">
        <f t="shared" si="18"/>
        <v>8855.4131944444689</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44</v>
      </c>
      <c r="B45" s="17">
        <f t="shared" si="19"/>
        <v>682500.00000000023</v>
      </c>
      <c r="C45" s="15">
        <f t="shared" si="0"/>
        <v>568.75000000000023</v>
      </c>
      <c r="D45" s="16">
        <f t="shared" si="20"/>
        <v>0</v>
      </c>
      <c r="E45" s="16">
        <f t="shared" si="21"/>
        <v>3485.416666666667</v>
      </c>
      <c r="F45" s="17">
        <f t="shared" si="22"/>
        <v>647500.0000000007</v>
      </c>
      <c r="G45" s="15">
        <f t="shared" si="1"/>
        <v>8088.3541666666752</v>
      </c>
      <c r="H45" s="16">
        <f t="shared" si="2"/>
        <v>0</v>
      </c>
      <c r="I45" s="16">
        <f t="shared" si="3"/>
        <v>11005.020833333341</v>
      </c>
      <c r="J45" s="17">
        <f t="shared" si="23"/>
        <v>612500.00000000116</v>
      </c>
      <c r="K45" s="15">
        <f t="shared" si="4"/>
        <v>7651.1458333333476</v>
      </c>
      <c r="L45" s="16">
        <f t="shared" si="5"/>
        <v>0</v>
      </c>
      <c r="M45" s="16">
        <f t="shared" si="6"/>
        <v>10567.812500000015</v>
      </c>
      <c r="N45" s="17">
        <f t="shared" si="24"/>
        <v>577500.00000000163</v>
      </c>
      <c r="O45" s="15">
        <f t="shared" si="7"/>
        <v>7213.93750000002</v>
      </c>
      <c r="P45" s="16">
        <f t="shared" si="8"/>
        <v>0</v>
      </c>
      <c r="Q45" s="16">
        <f t="shared" si="9"/>
        <v>10130.604166666686</v>
      </c>
      <c r="R45" s="17">
        <f t="shared" si="25"/>
        <v>542500.0000000021</v>
      </c>
      <c r="S45" s="15">
        <f t="shared" si="10"/>
        <v>6776.7291666666924</v>
      </c>
      <c r="T45" s="16">
        <f t="shared" si="11"/>
        <v>0</v>
      </c>
      <c r="U45" s="16">
        <f t="shared" si="12"/>
        <v>9693.3958333333594</v>
      </c>
      <c r="V45" s="17">
        <f t="shared" si="26"/>
        <v>507500.00000000221</v>
      </c>
      <c r="W45" s="15">
        <f t="shared" si="13"/>
        <v>6339.5208333333612</v>
      </c>
      <c r="X45" s="16">
        <f t="shared" si="14"/>
        <v>0</v>
      </c>
      <c r="Y45" s="16">
        <f t="shared" si="15"/>
        <v>9256.1875000000273</v>
      </c>
      <c r="Z45" s="17">
        <f t="shared" si="27"/>
        <v>472500.00000000198</v>
      </c>
      <c r="AA45" s="15">
        <f t="shared" si="16"/>
        <v>5902.3125000000246</v>
      </c>
      <c r="AB45" s="16">
        <f t="shared" si="17"/>
        <v>0</v>
      </c>
      <c r="AC45" s="16">
        <f t="shared" si="18"/>
        <v>8818.9791666666915</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45</v>
      </c>
      <c r="B46" s="17">
        <f t="shared" si="19"/>
        <v>679583.3333333336</v>
      </c>
      <c r="C46" s="15">
        <f t="shared" si="0"/>
        <v>566.31944444444468</v>
      </c>
      <c r="D46" s="16">
        <f t="shared" si="20"/>
        <v>0</v>
      </c>
      <c r="E46" s="16">
        <f t="shared" si="21"/>
        <v>3482.9861111111113</v>
      </c>
      <c r="F46" s="17">
        <f t="shared" si="22"/>
        <v>644583.33333333407</v>
      </c>
      <c r="G46" s="15">
        <f t="shared" si="1"/>
        <v>8051.9201388888978</v>
      </c>
      <c r="H46" s="16">
        <f t="shared" si="2"/>
        <v>0</v>
      </c>
      <c r="I46" s="16">
        <f t="shared" si="3"/>
        <v>10968.586805555564</v>
      </c>
      <c r="J46" s="17">
        <f t="shared" si="23"/>
        <v>609583.33333333454</v>
      </c>
      <c r="K46" s="15">
        <f t="shared" si="4"/>
        <v>7614.7118055555702</v>
      </c>
      <c r="L46" s="16">
        <f t="shared" si="5"/>
        <v>0</v>
      </c>
      <c r="M46" s="16">
        <f t="shared" si="6"/>
        <v>10531.378472222237</v>
      </c>
      <c r="N46" s="17">
        <f t="shared" si="24"/>
        <v>574583.333333335</v>
      </c>
      <c r="O46" s="15">
        <f t="shared" si="7"/>
        <v>7177.5034722222426</v>
      </c>
      <c r="P46" s="16">
        <f t="shared" si="8"/>
        <v>0</v>
      </c>
      <c r="Q46" s="16">
        <f t="shared" si="9"/>
        <v>10094.170138888909</v>
      </c>
      <c r="R46" s="17">
        <f t="shared" si="25"/>
        <v>539583.33333333547</v>
      </c>
      <c r="S46" s="15">
        <f t="shared" si="10"/>
        <v>6740.2951388889151</v>
      </c>
      <c r="T46" s="16">
        <f t="shared" si="11"/>
        <v>0</v>
      </c>
      <c r="U46" s="16">
        <f t="shared" si="12"/>
        <v>9656.961805555582</v>
      </c>
      <c r="V46" s="17">
        <f t="shared" si="26"/>
        <v>504583.33333333553</v>
      </c>
      <c r="W46" s="15">
        <f t="shared" si="13"/>
        <v>6303.0868055555829</v>
      </c>
      <c r="X46" s="16">
        <f t="shared" si="14"/>
        <v>0</v>
      </c>
      <c r="Y46" s="16">
        <f t="shared" si="15"/>
        <v>9219.7534722222499</v>
      </c>
      <c r="Z46" s="17">
        <f t="shared" si="27"/>
        <v>469583.33333333529</v>
      </c>
      <c r="AA46" s="15">
        <f t="shared" si="16"/>
        <v>5865.8784722222463</v>
      </c>
      <c r="AB46" s="16">
        <f t="shared" si="17"/>
        <v>0</v>
      </c>
      <c r="AC46" s="16">
        <f t="shared" si="18"/>
        <v>8782.5451388889123</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46</v>
      </c>
      <c r="B47" s="17">
        <f t="shared" si="19"/>
        <v>676666.66666666698</v>
      </c>
      <c r="C47" s="15">
        <f t="shared" si="0"/>
        <v>563.88888888888914</v>
      </c>
      <c r="D47" s="16">
        <f t="shared" si="20"/>
        <v>0</v>
      </c>
      <c r="E47" s="16">
        <f t="shared" si="21"/>
        <v>3480.5555555555557</v>
      </c>
      <c r="F47" s="17">
        <f t="shared" si="22"/>
        <v>641666.66666666744</v>
      </c>
      <c r="G47" s="15">
        <f t="shared" si="1"/>
        <v>8015.4861111111204</v>
      </c>
      <c r="H47" s="16">
        <f t="shared" si="2"/>
        <v>0</v>
      </c>
      <c r="I47" s="16">
        <f t="shared" si="3"/>
        <v>10932.152777777786</v>
      </c>
      <c r="J47" s="17">
        <f t="shared" si="23"/>
        <v>606666.66666666791</v>
      </c>
      <c r="K47" s="15">
        <f t="shared" si="4"/>
        <v>7578.2777777777928</v>
      </c>
      <c r="L47" s="16">
        <f t="shared" si="5"/>
        <v>0</v>
      </c>
      <c r="M47" s="16">
        <f t="shared" si="6"/>
        <v>10494.94444444446</v>
      </c>
      <c r="N47" s="17">
        <f t="shared" si="24"/>
        <v>571666.66666666837</v>
      </c>
      <c r="O47" s="15">
        <f t="shared" si="7"/>
        <v>7141.0694444444653</v>
      </c>
      <c r="P47" s="16">
        <f t="shared" si="8"/>
        <v>0</v>
      </c>
      <c r="Q47" s="16">
        <f t="shared" si="9"/>
        <v>10057.736111111131</v>
      </c>
      <c r="R47" s="17">
        <f t="shared" si="25"/>
        <v>536666.66666666884</v>
      </c>
      <c r="S47" s="15">
        <f t="shared" si="10"/>
        <v>6703.8611111111386</v>
      </c>
      <c r="T47" s="16">
        <f t="shared" si="11"/>
        <v>0</v>
      </c>
      <c r="U47" s="16">
        <f t="shared" si="12"/>
        <v>9620.5277777778047</v>
      </c>
      <c r="V47" s="17">
        <f t="shared" si="26"/>
        <v>501666.66666666884</v>
      </c>
      <c r="W47" s="15">
        <f t="shared" si="13"/>
        <v>6266.6527777778047</v>
      </c>
      <c r="X47" s="16">
        <f t="shared" si="14"/>
        <v>0</v>
      </c>
      <c r="Y47" s="16">
        <f t="shared" si="15"/>
        <v>9183.3194444444707</v>
      </c>
      <c r="Z47" s="17">
        <f t="shared" si="27"/>
        <v>466666.66666666861</v>
      </c>
      <c r="AA47" s="15">
        <f t="shared" si="16"/>
        <v>5829.4444444444689</v>
      </c>
      <c r="AB47" s="16">
        <f t="shared" si="17"/>
        <v>0</v>
      </c>
      <c r="AC47" s="16">
        <f t="shared" si="18"/>
        <v>8746.111111111135</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47</v>
      </c>
      <c r="B48" s="17">
        <f t="shared" si="19"/>
        <v>673750.00000000035</v>
      </c>
      <c r="C48" s="15">
        <f t="shared" si="0"/>
        <v>561.45833333333371</v>
      </c>
      <c r="D48" s="16">
        <f t="shared" si="20"/>
        <v>0</v>
      </c>
      <c r="E48" s="16">
        <f t="shared" si="21"/>
        <v>3478.125</v>
      </c>
      <c r="F48" s="17">
        <f t="shared" si="22"/>
        <v>638750.00000000081</v>
      </c>
      <c r="G48" s="15">
        <f t="shared" si="1"/>
        <v>7979.052083333343</v>
      </c>
      <c r="H48" s="16">
        <f t="shared" si="2"/>
        <v>0</v>
      </c>
      <c r="I48" s="16">
        <f t="shared" si="3"/>
        <v>10895.718750000009</v>
      </c>
      <c r="J48" s="17">
        <f t="shared" si="23"/>
        <v>603750.00000000128</v>
      </c>
      <c r="K48" s="15">
        <f t="shared" si="4"/>
        <v>7541.8437500000164</v>
      </c>
      <c r="L48" s="16">
        <f t="shared" si="5"/>
        <v>0</v>
      </c>
      <c r="M48" s="16">
        <f t="shared" si="6"/>
        <v>10458.510416666682</v>
      </c>
      <c r="N48" s="17">
        <f t="shared" si="24"/>
        <v>568750.00000000175</v>
      </c>
      <c r="O48" s="15">
        <f t="shared" si="7"/>
        <v>7104.6354166666888</v>
      </c>
      <c r="P48" s="16">
        <f t="shared" si="8"/>
        <v>0</v>
      </c>
      <c r="Q48" s="16">
        <f t="shared" si="9"/>
        <v>10021.302083333356</v>
      </c>
      <c r="R48" s="17">
        <f t="shared" si="25"/>
        <v>533750.00000000221</v>
      </c>
      <c r="S48" s="15">
        <f t="shared" si="10"/>
        <v>6667.4270833333612</v>
      </c>
      <c r="T48" s="16">
        <f t="shared" si="11"/>
        <v>0</v>
      </c>
      <c r="U48" s="16">
        <f t="shared" si="12"/>
        <v>9584.0937500000273</v>
      </c>
      <c r="V48" s="17">
        <f t="shared" si="26"/>
        <v>498750.00000000215</v>
      </c>
      <c r="W48" s="15">
        <f t="shared" si="13"/>
        <v>6230.2187500000273</v>
      </c>
      <c r="X48" s="16">
        <f t="shared" si="14"/>
        <v>0</v>
      </c>
      <c r="Y48" s="16">
        <f t="shared" si="15"/>
        <v>9146.8854166666933</v>
      </c>
      <c r="Z48" s="17">
        <f t="shared" si="27"/>
        <v>463750.00000000192</v>
      </c>
      <c r="AA48" s="15">
        <f t="shared" si="16"/>
        <v>5793.0104166666906</v>
      </c>
      <c r="AB48" s="16">
        <f t="shared" si="17"/>
        <v>0</v>
      </c>
      <c r="AC48" s="16">
        <f t="shared" si="18"/>
        <v>8709.6770833333576</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48</v>
      </c>
      <c r="B49" s="17">
        <f t="shared" si="19"/>
        <v>670833.33333333372</v>
      </c>
      <c r="C49" s="15">
        <f t="shared" si="0"/>
        <v>559.02777777777817</v>
      </c>
      <c r="D49" s="16">
        <f t="shared" si="20"/>
        <v>0</v>
      </c>
      <c r="E49" s="16">
        <f t="shared" si="21"/>
        <v>3475.6944444444448</v>
      </c>
      <c r="F49" s="17">
        <f t="shared" si="22"/>
        <v>635833.33333333419</v>
      </c>
      <c r="G49" s="15">
        <f t="shared" si="1"/>
        <v>7942.6180555555666</v>
      </c>
      <c r="H49" s="16">
        <f t="shared" si="2"/>
        <v>0</v>
      </c>
      <c r="I49" s="16">
        <f t="shared" si="3"/>
        <v>10859.284722222234</v>
      </c>
      <c r="J49" s="17">
        <f t="shared" si="23"/>
        <v>600833.33333333465</v>
      </c>
      <c r="K49" s="15">
        <f t="shared" si="4"/>
        <v>7505.409722222239</v>
      </c>
      <c r="L49" s="16">
        <f t="shared" si="5"/>
        <v>0</v>
      </c>
      <c r="M49" s="16">
        <f t="shared" si="6"/>
        <v>10422.076388888905</v>
      </c>
      <c r="N49" s="17">
        <f t="shared" si="24"/>
        <v>565833.33333333512</v>
      </c>
      <c r="O49" s="15">
        <f t="shared" si="7"/>
        <v>7068.2013888889114</v>
      </c>
      <c r="P49" s="16">
        <f t="shared" si="8"/>
        <v>0</v>
      </c>
      <c r="Q49" s="16">
        <f t="shared" si="9"/>
        <v>9984.8680555555784</v>
      </c>
      <c r="R49" s="17">
        <f t="shared" si="25"/>
        <v>530833.33333333558</v>
      </c>
      <c r="S49" s="15">
        <f t="shared" si="10"/>
        <v>6630.9930555555839</v>
      </c>
      <c r="T49" s="16">
        <f t="shared" si="11"/>
        <v>0</v>
      </c>
      <c r="U49" s="16">
        <f t="shared" si="12"/>
        <v>9547.6597222222499</v>
      </c>
      <c r="V49" s="17">
        <f t="shared" si="26"/>
        <v>495833.33333333547</v>
      </c>
      <c r="W49" s="15">
        <f t="shared" si="13"/>
        <v>6193.784722222249</v>
      </c>
      <c r="X49" s="16">
        <f t="shared" si="14"/>
        <v>0</v>
      </c>
      <c r="Y49" s="16">
        <f t="shared" si="15"/>
        <v>9110.451388888916</v>
      </c>
      <c r="Z49" s="17">
        <f t="shared" si="27"/>
        <v>460833.33333333523</v>
      </c>
      <c r="AA49" s="15">
        <f t="shared" si="16"/>
        <v>5756.5763888889123</v>
      </c>
      <c r="AB49" s="16">
        <f t="shared" si="17"/>
        <v>0</v>
      </c>
      <c r="AC49" s="16">
        <f t="shared" si="18"/>
        <v>8673.2430555555784</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49</v>
      </c>
      <c r="B50" s="17">
        <f t="shared" si="19"/>
        <v>667916.66666666709</v>
      </c>
      <c r="C50" s="15">
        <f t="shared" si="0"/>
        <v>556.59722222222263</v>
      </c>
      <c r="D50" s="16">
        <f t="shared" si="20"/>
        <v>0</v>
      </c>
      <c r="E50" s="16">
        <f t="shared" si="21"/>
        <v>3473.2638888888891</v>
      </c>
      <c r="F50" s="17">
        <f t="shared" si="22"/>
        <v>632916.66666666756</v>
      </c>
      <c r="G50" s="15">
        <f t="shared" si="1"/>
        <v>7906.1840277777892</v>
      </c>
      <c r="H50" s="16">
        <f t="shared" si="2"/>
        <v>0</v>
      </c>
      <c r="I50" s="16">
        <f t="shared" si="3"/>
        <v>10822.850694444456</v>
      </c>
      <c r="J50" s="17">
        <f t="shared" si="23"/>
        <v>597916.66666666802</v>
      </c>
      <c r="K50" s="15">
        <f t="shared" si="4"/>
        <v>7468.9756944444616</v>
      </c>
      <c r="L50" s="16">
        <f t="shared" si="5"/>
        <v>0</v>
      </c>
      <c r="M50" s="16">
        <f t="shared" si="6"/>
        <v>10385.642361111128</v>
      </c>
      <c r="N50" s="17">
        <f t="shared" si="24"/>
        <v>562916.66666666849</v>
      </c>
      <c r="O50" s="15">
        <f t="shared" si="7"/>
        <v>7031.7673611111341</v>
      </c>
      <c r="P50" s="16">
        <f t="shared" si="8"/>
        <v>0</v>
      </c>
      <c r="Q50" s="16">
        <f t="shared" si="9"/>
        <v>9948.434027777801</v>
      </c>
      <c r="R50" s="17">
        <f t="shared" si="25"/>
        <v>527916.66666666896</v>
      </c>
      <c r="S50" s="15">
        <f t="shared" si="10"/>
        <v>6594.5590277778065</v>
      </c>
      <c r="T50" s="16">
        <f t="shared" si="11"/>
        <v>0</v>
      </c>
      <c r="U50" s="16">
        <f t="shared" si="12"/>
        <v>9511.2256944444725</v>
      </c>
      <c r="V50" s="17">
        <f t="shared" si="26"/>
        <v>492916.66666666878</v>
      </c>
      <c r="W50" s="15">
        <f t="shared" si="13"/>
        <v>6157.3506944444707</v>
      </c>
      <c r="X50" s="16">
        <f t="shared" si="14"/>
        <v>0</v>
      </c>
      <c r="Y50" s="16">
        <f t="shared" si="15"/>
        <v>9074.0173611111368</v>
      </c>
      <c r="Z50" s="17">
        <f t="shared" si="27"/>
        <v>457916.66666666855</v>
      </c>
      <c r="AA50" s="15">
        <f t="shared" si="16"/>
        <v>5720.142361111135</v>
      </c>
      <c r="AB50" s="16">
        <f t="shared" si="17"/>
        <v>0</v>
      </c>
      <c r="AC50" s="16">
        <f t="shared" si="18"/>
        <v>8636.809027777801</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50</v>
      </c>
      <c r="B51" s="19"/>
      <c r="C51" s="20">
        <f>SUM(C39:C50)</f>
        <v>6839.5833333333367</v>
      </c>
      <c r="D51" s="21">
        <f>SUM(D39:D50)</f>
        <v>24790</v>
      </c>
      <c r="E51" s="21">
        <f>SUM(E39:E50)</f>
        <v>66629.583333333328</v>
      </c>
      <c r="F51" s="19"/>
      <c r="G51" s="20">
        <f>SUM(G39:G50)</f>
        <v>97278.854166666759</v>
      </c>
      <c r="H51" s="21">
        <f>SUM(H39:H50)</f>
        <v>7854.5000000000036</v>
      </c>
      <c r="I51" s="21">
        <f>SUM(I39:I50)</f>
        <v>140133.35416666677</v>
      </c>
      <c r="J51" s="19"/>
      <c r="K51" s="20">
        <f>SUM(K39:K50)</f>
        <v>92032.354166666832</v>
      </c>
      <c r="L51" s="21">
        <f>SUM(L39:L50)</f>
        <v>7599.0000000000073</v>
      </c>
      <c r="M51" s="21">
        <f>SUM(M39:M50)</f>
        <v>134631.35416666683</v>
      </c>
      <c r="N51" s="19"/>
      <c r="O51" s="20">
        <f>SUM(O39:O50)</f>
        <v>86785.854166666904</v>
      </c>
      <c r="P51" s="21">
        <f>SUM(P39:P50)</f>
        <v>7343.50000000001</v>
      </c>
      <c r="Q51" s="21">
        <f>SUM(Q39:Q50)</f>
        <v>129129.3541666669</v>
      </c>
      <c r="R51" s="19"/>
      <c r="S51" s="20">
        <f>SUM(S39:S50)</f>
        <v>81539.354166666977</v>
      </c>
      <c r="T51" s="21">
        <f>SUM(T39:T50)</f>
        <v>7088.0000000000136</v>
      </c>
      <c r="U51" s="21">
        <f>SUM(U39:U50)</f>
        <v>123627.35416666698</v>
      </c>
      <c r="V51" s="19"/>
      <c r="W51" s="20">
        <f>SUM(W39:W50)</f>
        <v>76292.854166666992</v>
      </c>
      <c r="X51" s="21">
        <f>SUM(X39:X50)</f>
        <v>6832.5000000000164</v>
      </c>
      <c r="Y51" s="21">
        <f>SUM(Y39:Y50)</f>
        <v>118125.35416666701</v>
      </c>
      <c r="Z51" s="19"/>
      <c r="AA51" s="20">
        <f>SUM(AA39:AA50)</f>
        <v>71046.354166666963</v>
      </c>
      <c r="AB51" s="21">
        <f>SUM(AB39:AB50)</f>
        <v>6577.0000000000155</v>
      </c>
      <c r="AC51" s="21">
        <f>SUM(AC39:AC50)</f>
        <v>112623.35416666698</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135" t="s">
        <v>26</v>
      </c>
      <c r="B52" s="132" t="s">
        <v>51</v>
      </c>
      <c r="C52" s="133"/>
      <c r="D52" s="134"/>
      <c r="E52" s="45"/>
      <c r="F52" s="132" t="s">
        <v>52</v>
      </c>
      <c r="G52" s="133"/>
      <c r="H52" s="133"/>
      <c r="I52" s="134"/>
      <c r="J52" s="132" t="s">
        <v>53</v>
      </c>
      <c r="K52" s="133"/>
      <c r="L52" s="133"/>
      <c r="M52" s="134"/>
      <c r="N52" s="132" t="s">
        <v>54</v>
      </c>
      <c r="O52" s="133"/>
      <c r="P52" s="133"/>
      <c r="Q52" s="134"/>
      <c r="R52" s="132" t="s">
        <v>55</v>
      </c>
      <c r="S52" s="133"/>
      <c r="T52" s="133"/>
      <c r="U52" s="134"/>
      <c r="V52" s="132" t="s">
        <v>56</v>
      </c>
      <c r="W52" s="133"/>
      <c r="X52" s="133"/>
      <c r="Y52" s="134"/>
      <c r="Z52" s="132" t="s">
        <v>57</v>
      </c>
      <c r="AA52" s="133"/>
      <c r="AB52" s="133"/>
      <c r="AC52" s="13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136"/>
      <c r="B53" s="13" t="s">
        <v>34</v>
      </c>
      <c r="C53" s="13" t="s">
        <v>35</v>
      </c>
      <c r="D53" s="13" t="s">
        <v>36</v>
      </c>
      <c r="E53" s="13" t="s">
        <v>37</v>
      </c>
      <c r="F53" s="13" t="s">
        <v>34</v>
      </c>
      <c r="G53" s="13" t="s">
        <v>35</v>
      </c>
      <c r="H53" s="13" t="s">
        <v>36</v>
      </c>
      <c r="I53" s="13" t="s">
        <v>37</v>
      </c>
      <c r="J53" s="13" t="s">
        <v>34</v>
      </c>
      <c r="K53" s="13" t="s">
        <v>35</v>
      </c>
      <c r="L53" s="13" t="s">
        <v>36</v>
      </c>
      <c r="M53" s="13" t="s">
        <v>37</v>
      </c>
      <c r="N53" s="13" t="s">
        <v>34</v>
      </c>
      <c r="O53" s="13" t="s">
        <v>35</v>
      </c>
      <c r="P53" s="13" t="s">
        <v>36</v>
      </c>
      <c r="Q53" s="13" t="s">
        <v>37</v>
      </c>
      <c r="R53" s="13" t="s">
        <v>34</v>
      </c>
      <c r="S53" s="13" t="s">
        <v>35</v>
      </c>
      <c r="T53" s="13" t="s">
        <v>36</v>
      </c>
      <c r="U53" s="13" t="s">
        <v>37</v>
      </c>
      <c r="V53" s="13" t="s">
        <v>34</v>
      </c>
      <c r="W53" s="13" t="s">
        <v>35</v>
      </c>
      <c r="X53" s="13" t="s">
        <v>36</v>
      </c>
      <c r="Y53" s="13" t="s">
        <v>37</v>
      </c>
      <c r="Z53" s="13" t="s">
        <v>34</v>
      </c>
      <c r="AA53" s="13" t="s">
        <v>35</v>
      </c>
      <c r="AB53" s="13" t="s">
        <v>36</v>
      </c>
      <c r="AC53" s="13" t="s">
        <v>37</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38</v>
      </c>
      <c r="B54" s="17">
        <f>IF(data2=1,IF((Z50-sumproplat2)&gt;1,Z50-sumproplat2,0),IF(Z50-(sumproplat2-AA50-AB50)&gt;0,Z50-(AC50-AA50-AB50),0))</f>
        <v>455000.00000000186</v>
      </c>
      <c r="C54" s="15">
        <f t="shared" ref="C54:C65" si="28">IF(LEFT($A54,1)*1+LEFT(B$52,1)*12-12&lt;=$J$15,B54*($J$14/12),B54*($J$16/12))</f>
        <v>5683.7083333333567</v>
      </c>
      <c r="D54" s="16">
        <f t="shared" ref="D54:D65" si="29">IF(AND($A54="1 міс.",B54&gt;0),$J$28*$J$6+$J$29*B54,0)+IF(B54-IF(data2=1,IF(C54&gt;0.001,C54+sumproplat2,0),IF(B54&gt;sumproplat2*2,sumproplat2,B54+C54))&lt;0,$J$31,0)</f>
        <v>6321.5000000000136</v>
      </c>
      <c r="E54" s="16">
        <f t="shared" ref="E54:E65" si="30">IF(data2=1,IF(C54&gt;0.001,C54+D54+sumproplat2,0),IF(B54&gt;sumproplat2*2,sumproplat2+D54,B54+C54+D54))</f>
        <v>14921.875000000036</v>
      </c>
      <c r="F54" s="17">
        <f>IF(data2=1,IF((B65-sumproplat2)&gt;1,B65-sumproplat2,0),IF(B65-(sumproplat2-C65-D65)&gt;0,B65-(E65-C65-D65),0))</f>
        <v>420000.00000000163</v>
      </c>
      <c r="G54" s="15">
        <f>IF(LEFT($A54,1)*1+LEFT(F$52,1)*12-12&lt;=$J$15,F54*($J$14/12),F54*($J$16/12))</f>
        <v>5246.50000000002</v>
      </c>
      <c r="H54" s="16">
        <f t="shared" ref="H54:H65" si="31">IF(AND($A54="1 міс.",F54&gt;0),$J$28*$J$6+$J$29*F54,0)+IF(F54-IF(data2=1,IF(G54&gt;0.001,G54+sumproplat2,0),IF(F54&gt;sumproplat2*2,sumproplat2,F54+G54))&lt;0,$J$31,0)</f>
        <v>6066.0000000000118</v>
      </c>
      <c r="I54" s="16">
        <f t="shared" ref="I54:I65" si="32">IF(data2=1,IF(G54&gt;0.001,G54+H54+sumproplat2,0),IF(F54&gt;sumproplat2*2,sumproplat2+H54,F54+G54+H54))</f>
        <v>14229.166666666699</v>
      </c>
      <c r="J54" s="17">
        <f>IF(data2=1,IF((F65-sumproplat2)&gt;1,F65-sumproplat2,0),IF(F65-(sumproplat2-G65-H65)&gt;0,F65-(I65-G65-H65),0))</f>
        <v>385000.0000000014</v>
      </c>
      <c r="K54" s="15">
        <f>IF(LEFT($A54,1)*1+LEFT(J$52,2)*12-12&lt;=$J$15,J54*($J$14/12),J54*($J$16/12))</f>
        <v>4809.2916666666843</v>
      </c>
      <c r="L54" s="16">
        <f t="shared" ref="L54:L65" si="33">IF(AND($A54="1 міс.",J54&gt;0),$J$28*$J$6+$J$29*J54,0)+IF(J54-IF(data2=1,IF(K54&gt;0.001,K54+sumproplat2,0),IF(J54&gt;sumproplat2*2,sumproplat2,J54+K54))&lt;0,$J$31,0)</f>
        <v>5810.50000000001</v>
      </c>
      <c r="M54" s="16">
        <f t="shared" ref="M54:M65" si="34">IF(data2=1,IF(K54&gt;0.001,K54+L54+sumproplat2,0),IF(J54&gt;sumproplat2*2,sumproplat2+L54,J54+K54+L54))</f>
        <v>13536.458333333359</v>
      </c>
      <c r="N54" s="17">
        <f>IF(data2=1,IF((J65-sumproplat2)&gt;1,J65-sumproplat2,0),IF(J65-(sumproplat2-K65-L65)&gt;0,J65-(M65-K65-L65),0))</f>
        <v>350000.00000000116</v>
      </c>
      <c r="O54" s="15">
        <f>IF(LEFT($A54,1)*1+LEFT(N$52,2)*12-12&lt;=$J$15,N54*($J$14/12),N54*($J$16/12))</f>
        <v>4372.0833333333476</v>
      </c>
      <c r="P54" s="16">
        <f t="shared" ref="P54:P65" si="35">IF(AND($A54="1 міс.",N54&gt;0),$J$28*$J$6+$J$29*N54,0)+IF(N54-IF(data2=1,IF(O54&gt;0.001,O54+sumproplat2,0),IF(N54&gt;sumproplat2*2,sumproplat2,N54+O54))&lt;0,$J$31,0)</f>
        <v>5555.0000000000091</v>
      </c>
      <c r="Q54" s="16">
        <f t="shared" ref="Q54:Q65" si="36">IF(data2=1,IF(O54&gt;0.001,O54+P54+sumproplat2,0),IF(N54&gt;sumproplat2*2,sumproplat2+P54,N54+O54+P54))</f>
        <v>12843.750000000024</v>
      </c>
      <c r="R54" s="17">
        <f>IF(data2=1,IF((N65-sumproplat2)&gt;1,N65-sumproplat2,0),IF(N65-(sumproplat2-O65-P65)&gt;0,N65-(Q65-O65-P65),0))</f>
        <v>315000.00000000093</v>
      </c>
      <c r="S54" s="15">
        <f>IF(LEFT($A54,1)*1+LEFT(R$52,2)*12-12&lt;=$J$15,R54*($J$14/12),R54*($J$16/12))</f>
        <v>3934.8750000000114</v>
      </c>
      <c r="T54" s="16">
        <f t="shared" ref="T54:T65" si="37">IF(AND($A54="1 міс.",R54&gt;0),$J$28*$J$6+$J$29*R54,0)+IF(R54-IF(data2=1,IF(S54&gt;0.001,S54+sumproplat2,0),IF(R54&gt;sumproplat2*2,sumproplat2,R54+S54))&lt;0,$J$31,0)</f>
        <v>5299.5000000000073</v>
      </c>
      <c r="U54" s="16">
        <f t="shared" ref="U54:U65" si="38">IF(data2=1,IF(S54&gt;0.001,S54+T54+sumproplat2,0),IF(R54&gt;sumproplat2*2,sumproplat2+T54,R54+S54+T54))</f>
        <v>12151.041666666684</v>
      </c>
      <c r="V54" s="17">
        <f>IF(data2=1,IF((R65-sumproplat2)&gt;1,R65-sumproplat2,0),IF(R65-(sumproplat2-S65-T65)&gt;0,R65-(U65-S65-T65),0))</f>
        <v>280000.0000000007</v>
      </c>
      <c r="W54" s="15">
        <f>IF(LEFT($A54,1)*1+LEFT(V$52,2)*12-12&lt;=$J$15,V54*($J$14/12),V54*($J$16/12))</f>
        <v>3497.6666666666752</v>
      </c>
      <c r="X54" s="16">
        <f t="shared" ref="X54:X65" si="39">IF(AND($A54="1 міс.",V54&gt;0),$J$28*$J$6+$J$29*V54,0)+IF(V54-IF(data2=1,IF(W54&gt;0.001,W54+sumproplat2,0),IF(V54&gt;sumproplat2*2,sumproplat2,V54+W54))&lt;0,$J$31,0)</f>
        <v>5044.0000000000055</v>
      </c>
      <c r="Y54" s="16">
        <f t="shared" ref="Y54:Y65" si="40">IF(data2=1,IF(W54&gt;0.001,W54+X54+sumproplat2,0),IF(V54&gt;sumproplat2*2,sumproplat2+X54,V54+W54+X54))</f>
        <v>11458.333333333347</v>
      </c>
      <c r="Z54" s="17">
        <f>IF(data2=1,IF((V65-sumproplat2)&gt;1,V65-sumproplat2,0),IF(V65-(sumproplat2-W65-X65)&gt;0,V65-(Y65-W65-X65),0))</f>
        <v>245000.00000000064</v>
      </c>
      <c r="AA54" s="15">
        <f>IF(LEFT($A54,1)*1+LEFT(Z$52,2)*12-12&lt;=$J$15,Z54*($J$14/12),Z54*($J$16/12))</f>
        <v>3060.4583333333412</v>
      </c>
      <c r="AB54" s="16">
        <f t="shared" ref="AB54:AB65" si="41">IF(AND($A54="1 міс.",Z54&gt;0),$J$28*$J$6+$J$29*Z54,0)+IF(Z54-IF(data2=1,IF(AA54&gt;0.001,AA54+sumproplat2,0),IF(Z54&gt;sumproplat2*2,sumproplat2,Z54+AA54))&lt;0,$J$31,0)</f>
        <v>4788.5000000000045</v>
      </c>
      <c r="AC54" s="16">
        <f t="shared" ref="AC54:AC65" si="42">IF(data2=1,IF(AA54&gt;0.001,AA54+AB54+sumproplat2,0),IF(Z54&gt;sumproplat2*2,sumproplat2+AB54,Z54+AA54+AB54))</f>
        <v>10765.625000000013</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39</v>
      </c>
      <c r="B55" s="17">
        <f t="shared" ref="B55:B65" si="43">IF(data2=1,IF((B54-sumproplat2)&gt;1,B54-sumproplat2,0),IF(B54-(sumproplat2-C54-D54)&gt;0,B54-(E54-C54-D54),0))</f>
        <v>452083.33333333518</v>
      </c>
      <c r="C55" s="15">
        <f t="shared" si="28"/>
        <v>5647.2743055555784</v>
      </c>
      <c r="D55" s="16">
        <f t="shared" si="29"/>
        <v>0</v>
      </c>
      <c r="E55" s="16">
        <f t="shared" si="30"/>
        <v>8563.9409722222445</v>
      </c>
      <c r="F55" s="17">
        <f t="shared" ref="F55:F65" si="44">IF(data2=1,IF((F54-sumproplat2)&gt;1,F54-sumproplat2,0),IF(F54-(sumproplat2-G54-H54)&gt;0,F54-(I54-G54-H54),0))</f>
        <v>417083.33333333494</v>
      </c>
      <c r="G55" s="15">
        <f t="shared" ref="G55:G64" si="45">IF(LEFT($A55,1)*1+LEFT(F$52,1)*12-12&lt;=$J$15,F55*($J$14/12),F55*($J$16/12))</f>
        <v>5210.0659722222426</v>
      </c>
      <c r="H55" s="16">
        <f t="shared" si="31"/>
        <v>0</v>
      </c>
      <c r="I55" s="16">
        <f t="shared" si="32"/>
        <v>8126.7326388889087</v>
      </c>
      <c r="J55" s="17">
        <f t="shared" ref="J55:J65" si="46">IF(data2=1,IF((J54-sumproplat2)&gt;1,J54-sumproplat2,0),IF(J54-(sumproplat2-K54-L54)&gt;0,J54-(M54-K54-L54),0))</f>
        <v>382083.33333333471</v>
      </c>
      <c r="K55" s="15">
        <f t="shared" ref="K55:K65" si="47">IF(LEFT($A55,1)*1+LEFT(J$52,2)*12-12&lt;=$J$15,J55*($J$14/12),J55*($J$16/12))</f>
        <v>4772.857638888906</v>
      </c>
      <c r="L55" s="16">
        <f t="shared" si="33"/>
        <v>0</v>
      </c>
      <c r="M55" s="16">
        <f t="shared" si="34"/>
        <v>7689.5243055555729</v>
      </c>
      <c r="N55" s="17">
        <f t="shared" ref="N55:N65" si="48">IF(data2=1,IF((N54-sumproplat2)&gt;1,N54-sumproplat2,0),IF(N54-(sumproplat2-O54-P54)&gt;0,N54-(Q54-O54-P54),0))</f>
        <v>347083.33333333448</v>
      </c>
      <c r="O55" s="15">
        <f t="shared" ref="O55:O65" si="49">IF(LEFT($A55,1)*1+LEFT(N$52,2)*12-12&lt;=$J$15,N55*($J$14/12),N55*($J$16/12))</f>
        <v>4335.6493055555702</v>
      </c>
      <c r="P55" s="16">
        <f t="shared" si="35"/>
        <v>0</v>
      </c>
      <c r="Q55" s="16">
        <f t="shared" si="36"/>
        <v>7252.3159722222372</v>
      </c>
      <c r="R55" s="17">
        <f t="shared" ref="R55:R65" si="50">IF(data2=1,IF((R54-sumproplat2)&gt;1,R54-sumproplat2,0),IF(R54-(sumproplat2-S54-T54)&gt;0,R54-(U54-S54-T54),0))</f>
        <v>312083.33333333425</v>
      </c>
      <c r="S55" s="15">
        <f t="shared" ref="S55:S65" si="51">IF(LEFT($A55,1)*1+LEFT(R$52,2)*12-12&lt;=$J$15,R55*($J$14/12),R55*($J$16/12))</f>
        <v>3898.4409722222335</v>
      </c>
      <c r="T55" s="16">
        <f t="shared" si="37"/>
        <v>0</v>
      </c>
      <c r="U55" s="16">
        <f t="shared" si="38"/>
        <v>6815.1076388888996</v>
      </c>
      <c r="V55" s="17">
        <f t="shared" ref="V55:V65" si="52">IF(data2=1,IF((V54-sumproplat2)&gt;1,V54-sumproplat2,0),IF(V54-(sumproplat2-W54-X54)&gt;0,V54-(Y54-W54-X54),0))</f>
        <v>277083.33333333401</v>
      </c>
      <c r="W55" s="15">
        <f t="shared" ref="W55:W65" si="53">IF(LEFT($A55,1)*1+LEFT(V$52,2)*12-12&lt;=$J$15,V55*($J$14/12),V55*($J$16/12))</f>
        <v>3461.2326388888973</v>
      </c>
      <c r="X55" s="16">
        <f t="shared" si="39"/>
        <v>0</v>
      </c>
      <c r="Y55" s="16">
        <f t="shared" si="40"/>
        <v>6377.8993055555638</v>
      </c>
      <c r="Z55" s="17">
        <f t="shared" ref="Z55:Z65" si="54">IF(data2=1,IF((Z54-sumproplat2)&gt;1,Z54-sumproplat2,0),IF(Z54-(sumproplat2-AA54-AB54)&gt;0,Z54-(AC54-AA54-AB54),0))</f>
        <v>242083.33333333398</v>
      </c>
      <c r="AA55" s="15">
        <f t="shared" ref="AA55:AA65" si="55">IF(LEFT($A55,1)*1+LEFT(Z$52,2)*12-12&lt;=$J$15,Z55*($J$14/12),Z55*($J$16/12))</f>
        <v>3024.0243055555638</v>
      </c>
      <c r="AB55" s="16">
        <f t="shared" si="41"/>
        <v>0</v>
      </c>
      <c r="AC55" s="16">
        <f t="shared" si="42"/>
        <v>5940.6909722222299</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40</v>
      </c>
      <c r="B56" s="17">
        <f t="shared" si="43"/>
        <v>449166.66666666849</v>
      </c>
      <c r="C56" s="15">
        <f t="shared" si="28"/>
        <v>5610.8402777778001</v>
      </c>
      <c r="D56" s="16">
        <f t="shared" si="29"/>
        <v>0</v>
      </c>
      <c r="E56" s="16">
        <f t="shared" si="30"/>
        <v>8527.5069444444671</v>
      </c>
      <c r="F56" s="17">
        <f t="shared" si="44"/>
        <v>414166.66666666826</v>
      </c>
      <c r="G56" s="15">
        <f t="shared" si="45"/>
        <v>5173.6319444444644</v>
      </c>
      <c r="H56" s="16">
        <f t="shared" si="31"/>
        <v>0</v>
      </c>
      <c r="I56" s="16">
        <f t="shared" si="32"/>
        <v>8090.2986111111313</v>
      </c>
      <c r="J56" s="17">
        <f t="shared" si="46"/>
        <v>379166.66666666802</v>
      </c>
      <c r="K56" s="15">
        <f t="shared" si="47"/>
        <v>4736.4236111111277</v>
      </c>
      <c r="L56" s="16">
        <f t="shared" si="33"/>
        <v>0</v>
      </c>
      <c r="M56" s="16">
        <f t="shared" si="34"/>
        <v>7653.0902777777937</v>
      </c>
      <c r="N56" s="17">
        <f t="shared" si="48"/>
        <v>344166.66666666779</v>
      </c>
      <c r="O56" s="15">
        <f t="shared" si="49"/>
        <v>4299.2152777777919</v>
      </c>
      <c r="P56" s="16">
        <f t="shared" si="35"/>
        <v>0</v>
      </c>
      <c r="Q56" s="16">
        <f t="shared" si="36"/>
        <v>7215.881944444458</v>
      </c>
      <c r="R56" s="17">
        <f t="shared" si="50"/>
        <v>309166.66666666756</v>
      </c>
      <c r="S56" s="15">
        <f t="shared" si="51"/>
        <v>3862.0069444444557</v>
      </c>
      <c r="T56" s="16">
        <f t="shared" si="37"/>
        <v>0</v>
      </c>
      <c r="U56" s="16">
        <f t="shared" si="38"/>
        <v>6778.6736111111222</v>
      </c>
      <c r="V56" s="17">
        <f t="shared" si="52"/>
        <v>274166.66666666733</v>
      </c>
      <c r="W56" s="15">
        <f t="shared" si="53"/>
        <v>3424.7986111111195</v>
      </c>
      <c r="X56" s="16">
        <f t="shared" si="39"/>
        <v>0</v>
      </c>
      <c r="Y56" s="16">
        <f t="shared" si="40"/>
        <v>6341.4652777777865</v>
      </c>
      <c r="Z56" s="17">
        <f t="shared" si="54"/>
        <v>239166.66666666733</v>
      </c>
      <c r="AA56" s="15">
        <f t="shared" si="55"/>
        <v>2987.590277777786</v>
      </c>
      <c r="AB56" s="16">
        <f t="shared" si="41"/>
        <v>0</v>
      </c>
      <c r="AC56" s="16">
        <f t="shared" si="42"/>
        <v>5904.2569444444525</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41</v>
      </c>
      <c r="B57" s="17">
        <f t="shared" si="43"/>
        <v>446250.0000000018</v>
      </c>
      <c r="C57" s="15">
        <f t="shared" si="28"/>
        <v>5574.4062500000227</v>
      </c>
      <c r="D57" s="16">
        <f t="shared" si="29"/>
        <v>0</v>
      </c>
      <c r="E57" s="16">
        <f t="shared" si="30"/>
        <v>8491.0729166666897</v>
      </c>
      <c r="F57" s="17">
        <f t="shared" si="44"/>
        <v>411250.00000000157</v>
      </c>
      <c r="G57" s="15">
        <f t="shared" si="45"/>
        <v>5137.1979166666861</v>
      </c>
      <c r="H57" s="16">
        <f t="shared" si="31"/>
        <v>0</v>
      </c>
      <c r="I57" s="16">
        <f t="shared" si="32"/>
        <v>8053.8645833333521</v>
      </c>
      <c r="J57" s="17">
        <f t="shared" si="46"/>
        <v>376250.00000000134</v>
      </c>
      <c r="K57" s="15">
        <f t="shared" si="47"/>
        <v>4699.9895833333503</v>
      </c>
      <c r="L57" s="16">
        <f t="shared" si="33"/>
        <v>0</v>
      </c>
      <c r="M57" s="16">
        <f t="shared" si="34"/>
        <v>7616.6562500000164</v>
      </c>
      <c r="N57" s="17">
        <f t="shared" si="48"/>
        <v>341250.00000000111</v>
      </c>
      <c r="O57" s="15">
        <f t="shared" si="49"/>
        <v>4262.7812500000136</v>
      </c>
      <c r="P57" s="16">
        <f t="shared" si="35"/>
        <v>0</v>
      </c>
      <c r="Q57" s="16">
        <f t="shared" si="36"/>
        <v>7179.4479166666806</v>
      </c>
      <c r="R57" s="17">
        <f t="shared" si="50"/>
        <v>306250.00000000087</v>
      </c>
      <c r="S57" s="15">
        <f t="shared" si="51"/>
        <v>3825.5729166666774</v>
      </c>
      <c r="T57" s="16">
        <f t="shared" si="37"/>
        <v>0</v>
      </c>
      <c r="U57" s="16">
        <f t="shared" si="38"/>
        <v>6742.2395833333439</v>
      </c>
      <c r="V57" s="17">
        <f t="shared" si="52"/>
        <v>271250.00000000064</v>
      </c>
      <c r="W57" s="15">
        <f t="shared" si="53"/>
        <v>3388.3645833333412</v>
      </c>
      <c r="X57" s="16">
        <f t="shared" si="39"/>
        <v>0</v>
      </c>
      <c r="Y57" s="16">
        <f t="shared" si="40"/>
        <v>6305.0312500000073</v>
      </c>
      <c r="Z57" s="17">
        <f t="shared" si="54"/>
        <v>236250.00000000067</v>
      </c>
      <c r="AA57" s="15">
        <f t="shared" si="55"/>
        <v>2951.1562500000082</v>
      </c>
      <c r="AB57" s="16">
        <f t="shared" si="41"/>
        <v>0</v>
      </c>
      <c r="AC57" s="16">
        <f t="shared" si="42"/>
        <v>5867.8229166666752</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42</v>
      </c>
      <c r="B58" s="17">
        <f t="shared" si="43"/>
        <v>443333.33333333512</v>
      </c>
      <c r="C58" s="15">
        <f t="shared" si="28"/>
        <v>5537.9722222222445</v>
      </c>
      <c r="D58" s="16">
        <f t="shared" si="29"/>
        <v>0</v>
      </c>
      <c r="E58" s="16">
        <f t="shared" si="30"/>
        <v>8454.6388888889105</v>
      </c>
      <c r="F58" s="17">
        <f t="shared" si="44"/>
        <v>408333.33333333489</v>
      </c>
      <c r="G58" s="15">
        <f t="shared" si="45"/>
        <v>5100.7638888889078</v>
      </c>
      <c r="H58" s="16">
        <f t="shared" si="31"/>
        <v>0</v>
      </c>
      <c r="I58" s="16">
        <f t="shared" si="32"/>
        <v>8017.4305555555748</v>
      </c>
      <c r="J58" s="17">
        <f t="shared" si="46"/>
        <v>373333.33333333465</v>
      </c>
      <c r="K58" s="15">
        <f t="shared" si="47"/>
        <v>4663.555555555572</v>
      </c>
      <c r="L58" s="16">
        <f t="shared" si="33"/>
        <v>0</v>
      </c>
      <c r="M58" s="16">
        <f t="shared" si="34"/>
        <v>7580.222222222239</v>
      </c>
      <c r="N58" s="17">
        <f t="shared" si="48"/>
        <v>338333.33333333442</v>
      </c>
      <c r="O58" s="15">
        <f t="shared" si="49"/>
        <v>4226.3472222222354</v>
      </c>
      <c r="P58" s="16">
        <f t="shared" si="35"/>
        <v>0</v>
      </c>
      <c r="Q58" s="16">
        <f t="shared" si="36"/>
        <v>7143.0138888889014</v>
      </c>
      <c r="R58" s="17">
        <f t="shared" si="50"/>
        <v>303333.33333333419</v>
      </c>
      <c r="S58" s="15">
        <f t="shared" si="51"/>
        <v>3789.1388888888996</v>
      </c>
      <c r="T58" s="16">
        <f t="shared" si="37"/>
        <v>0</v>
      </c>
      <c r="U58" s="16">
        <f t="shared" si="38"/>
        <v>6705.8055555555657</v>
      </c>
      <c r="V58" s="17">
        <f t="shared" si="52"/>
        <v>268333.33333333395</v>
      </c>
      <c r="W58" s="15">
        <f t="shared" si="53"/>
        <v>3351.9305555555634</v>
      </c>
      <c r="X58" s="16">
        <f t="shared" si="39"/>
        <v>0</v>
      </c>
      <c r="Y58" s="16">
        <f t="shared" si="40"/>
        <v>6268.5972222222299</v>
      </c>
      <c r="Z58" s="17">
        <f t="shared" si="54"/>
        <v>233333.33333333401</v>
      </c>
      <c r="AA58" s="15">
        <f t="shared" si="55"/>
        <v>2914.7222222222308</v>
      </c>
      <c r="AB58" s="16">
        <f t="shared" si="41"/>
        <v>0</v>
      </c>
      <c r="AC58" s="16">
        <f t="shared" si="42"/>
        <v>5831.3888888888978</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43</v>
      </c>
      <c r="B59" s="17">
        <f t="shared" si="43"/>
        <v>440416.66666666843</v>
      </c>
      <c r="C59" s="15">
        <f t="shared" si="28"/>
        <v>5501.5381944444662</v>
      </c>
      <c r="D59" s="16">
        <f t="shared" si="29"/>
        <v>0</v>
      </c>
      <c r="E59" s="16">
        <f t="shared" si="30"/>
        <v>8418.2048611111331</v>
      </c>
      <c r="F59" s="17">
        <f t="shared" si="44"/>
        <v>405416.6666666682</v>
      </c>
      <c r="G59" s="15">
        <f t="shared" si="45"/>
        <v>5064.3298611111304</v>
      </c>
      <c r="H59" s="16">
        <f t="shared" si="31"/>
        <v>0</v>
      </c>
      <c r="I59" s="16">
        <f t="shared" si="32"/>
        <v>7980.9965277777974</v>
      </c>
      <c r="J59" s="17">
        <f t="shared" si="46"/>
        <v>370416.66666666797</v>
      </c>
      <c r="K59" s="15">
        <f t="shared" si="47"/>
        <v>4627.1215277777937</v>
      </c>
      <c r="L59" s="16">
        <f t="shared" si="33"/>
        <v>0</v>
      </c>
      <c r="M59" s="16">
        <f t="shared" si="34"/>
        <v>7543.7881944444598</v>
      </c>
      <c r="N59" s="17">
        <f t="shared" si="48"/>
        <v>335416.66666666773</v>
      </c>
      <c r="O59" s="15">
        <f t="shared" si="49"/>
        <v>4189.913194444458</v>
      </c>
      <c r="P59" s="16">
        <f t="shared" si="35"/>
        <v>0</v>
      </c>
      <c r="Q59" s="16">
        <f t="shared" si="36"/>
        <v>7106.579861111124</v>
      </c>
      <c r="R59" s="17">
        <f t="shared" si="50"/>
        <v>300416.6666666675</v>
      </c>
      <c r="S59" s="15">
        <f t="shared" si="51"/>
        <v>3752.7048611111213</v>
      </c>
      <c r="T59" s="16">
        <f t="shared" si="37"/>
        <v>0</v>
      </c>
      <c r="U59" s="16">
        <f t="shared" si="38"/>
        <v>6669.3715277777883</v>
      </c>
      <c r="V59" s="17">
        <f t="shared" si="52"/>
        <v>265416.66666666727</v>
      </c>
      <c r="W59" s="15">
        <f t="shared" si="53"/>
        <v>3315.4965277777851</v>
      </c>
      <c r="X59" s="16">
        <f t="shared" si="39"/>
        <v>0</v>
      </c>
      <c r="Y59" s="16">
        <f t="shared" si="40"/>
        <v>6232.1631944444516</v>
      </c>
      <c r="Z59" s="17">
        <f t="shared" si="54"/>
        <v>230416.66666666736</v>
      </c>
      <c r="AA59" s="15">
        <f t="shared" si="55"/>
        <v>2878.288194444453</v>
      </c>
      <c r="AB59" s="16">
        <f t="shared" si="41"/>
        <v>0</v>
      </c>
      <c r="AC59" s="16">
        <f t="shared" si="42"/>
        <v>5794.9548611111195</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44</v>
      </c>
      <c r="B60" s="17">
        <f t="shared" si="43"/>
        <v>437500.00000000175</v>
      </c>
      <c r="C60" s="15">
        <f t="shared" si="28"/>
        <v>5465.1041666666888</v>
      </c>
      <c r="D60" s="16">
        <f t="shared" si="29"/>
        <v>0</v>
      </c>
      <c r="E60" s="16">
        <f t="shared" si="30"/>
        <v>8381.7708333333558</v>
      </c>
      <c r="F60" s="17">
        <f t="shared" si="44"/>
        <v>402500.00000000151</v>
      </c>
      <c r="G60" s="15">
        <f t="shared" si="45"/>
        <v>5027.8958333333521</v>
      </c>
      <c r="H60" s="16">
        <f t="shared" si="31"/>
        <v>0</v>
      </c>
      <c r="I60" s="16">
        <f t="shared" si="32"/>
        <v>7944.5625000000182</v>
      </c>
      <c r="J60" s="17">
        <f t="shared" si="46"/>
        <v>367500.00000000128</v>
      </c>
      <c r="K60" s="15">
        <f t="shared" si="47"/>
        <v>4590.6875000000164</v>
      </c>
      <c r="L60" s="16">
        <f t="shared" si="33"/>
        <v>0</v>
      </c>
      <c r="M60" s="16">
        <f t="shared" si="34"/>
        <v>7507.3541666666824</v>
      </c>
      <c r="N60" s="17">
        <f t="shared" si="48"/>
        <v>332500.00000000105</v>
      </c>
      <c r="O60" s="15">
        <f t="shared" si="49"/>
        <v>4153.4791666666797</v>
      </c>
      <c r="P60" s="16">
        <f t="shared" si="35"/>
        <v>0</v>
      </c>
      <c r="Q60" s="16">
        <f t="shared" si="36"/>
        <v>7070.1458333333467</v>
      </c>
      <c r="R60" s="17">
        <f t="shared" si="50"/>
        <v>297500.00000000081</v>
      </c>
      <c r="S60" s="15">
        <f t="shared" si="51"/>
        <v>3716.2708333333435</v>
      </c>
      <c r="T60" s="16">
        <f t="shared" si="37"/>
        <v>0</v>
      </c>
      <c r="U60" s="16">
        <f t="shared" si="38"/>
        <v>6632.93750000001</v>
      </c>
      <c r="V60" s="17">
        <f t="shared" si="52"/>
        <v>262500.00000000058</v>
      </c>
      <c r="W60" s="15">
        <f t="shared" si="53"/>
        <v>3279.0625000000073</v>
      </c>
      <c r="X60" s="16">
        <f t="shared" si="39"/>
        <v>0</v>
      </c>
      <c r="Y60" s="16">
        <f t="shared" si="40"/>
        <v>6195.7291666666733</v>
      </c>
      <c r="Z60" s="17">
        <f t="shared" si="54"/>
        <v>227500.0000000007</v>
      </c>
      <c r="AA60" s="15">
        <f t="shared" si="55"/>
        <v>2841.8541666666752</v>
      </c>
      <c r="AB60" s="16">
        <f t="shared" si="41"/>
        <v>0</v>
      </c>
      <c r="AC60" s="16">
        <f t="shared" si="42"/>
        <v>5758.5208333333412</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45</v>
      </c>
      <c r="B61" s="17">
        <f t="shared" si="43"/>
        <v>434583.33333333506</v>
      </c>
      <c r="C61" s="15">
        <f t="shared" si="28"/>
        <v>5428.6701388889105</v>
      </c>
      <c r="D61" s="16">
        <f t="shared" si="29"/>
        <v>0</v>
      </c>
      <c r="E61" s="16">
        <f t="shared" si="30"/>
        <v>8345.3368055555766</v>
      </c>
      <c r="F61" s="17">
        <f t="shared" si="44"/>
        <v>399583.33333333483</v>
      </c>
      <c r="G61" s="15">
        <f t="shared" si="45"/>
        <v>4991.4618055555738</v>
      </c>
      <c r="H61" s="16">
        <f t="shared" si="31"/>
        <v>0</v>
      </c>
      <c r="I61" s="16">
        <f t="shared" si="32"/>
        <v>7908.1284722222408</v>
      </c>
      <c r="J61" s="17">
        <f t="shared" si="46"/>
        <v>364583.33333333459</v>
      </c>
      <c r="K61" s="15">
        <f t="shared" si="47"/>
        <v>4554.2534722222381</v>
      </c>
      <c r="L61" s="16">
        <f t="shared" si="33"/>
        <v>0</v>
      </c>
      <c r="M61" s="16">
        <f t="shared" si="34"/>
        <v>7470.9201388889051</v>
      </c>
      <c r="N61" s="17">
        <f t="shared" si="48"/>
        <v>329583.33333333436</v>
      </c>
      <c r="O61" s="15">
        <f t="shared" si="49"/>
        <v>4117.0451388889014</v>
      </c>
      <c r="P61" s="16">
        <f t="shared" si="35"/>
        <v>0</v>
      </c>
      <c r="Q61" s="16">
        <f t="shared" si="36"/>
        <v>7033.7118055555675</v>
      </c>
      <c r="R61" s="17">
        <f t="shared" si="50"/>
        <v>294583.33333333413</v>
      </c>
      <c r="S61" s="15">
        <f t="shared" si="51"/>
        <v>3679.8368055555657</v>
      </c>
      <c r="T61" s="16">
        <f t="shared" si="37"/>
        <v>0</v>
      </c>
      <c r="U61" s="16">
        <f t="shared" si="38"/>
        <v>6596.5034722222317</v>
      </c>
      <c r="V61" s="17">
        <f t="shared" si="52"/>
        <v>259583.33333333393</v>
      </c>
      <c r="W61" s="15">
        <f t="shared" si="53"/>
        <v>3242.6284722222294</v>
      </c>
      <c r="X61" s="16">
        <f t="shared" si="39"/>
        <v>0</v>
      </c>
      <c r="Y61" s="16">
        <f t="shared" si="40"/>
        <v>6159.295138888896</v>
      </c>
      <c r="Z61" s="17">
        <f t="shared" si="54"/>
        <v>224583.33333333404</v>
      </c>
      <c r="AA61" s="15">
        <f t="shared" si="55"/>
        <v>2805.4201388888978</v>
      </c>
      <c r="AB61" s="16">
        <f t="shared" si="41"/>
        <v>0</v>
      </c>
      <c r="AC61" s="16">
        <f t="shared" si="42"/>
        <v>5722.0868055555638</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46</v>
      </c>
      <c r="B62" s="17">
        <f t="shared" si="43"/>
        <v>431666.66666666837</v>
      </c>
      <c r="C62" s="15">
        <f t="shared" si="28"/>
        <v>5392.2361111111322</v>
      </c>
      <c r="D62" s="16">
        <f t="shared" si="29"/>
        <v>0</v>
      </c>
      <c r="E62" s="16">
        <f t="shared" si="30"/>
        <v>8308.9027777777992</v>
      </c>
      <c r="F62" s="17">
        <f t="shared" si="44"/>
        <v>396666.66666666814</v>
      </c>
      <c r="G62" s="15">
        <f t="shared" si="45"/>
        <v>4955.0277777777965</v>
      </c>
      <c r="H62" s="16">
        <f t="shared" si="31"/>
        <v>0</v>
      </c>
      <c r="I62" s="16">
        <f t="shared" si="32"/>
        <v>7871.6944444444634</v>
      </c>
      <c r="J62" s="17">
        <f t="shared" si="46"/>
        <v>361666.66666666791</v>
      </c>
      <c r="K62" s="15">
        <f t="shared" si="47"/>
        <v>4517.8194444444598</v>
      </c>
      <c r="L62" s="16">
        <f t="shared" si="33"/>
        <v>0</v>
      </c>
      <c r="M62" s="16">
        <f t="shared" si="34"/>
        <v>7434.4861111111259</v>
      </c>
      <c r="N62" s="17">
        <f t="shared" si="48"/>
        <v>326666.66666666768</v>
      </c>
      <c r="O62" s="15">
        <f t="shared" si="49"/>
        <v>4080.6111111111236</v>
      </c>
      <c r="P62" s="16">
        <f t="shared" si="35"/>
        <v>0</v>
      </c>
      <c r="Q62" s="16">
        <f t="shared" si="36"/>
        <v>6997.2777777777901</v>
      </c>
      <c r="R62" s="17">
        <f t="shared" si="50"/>
        <v>291666.66666666744</v>
      </c>
      <c r="S62" s="15">
        <f t="shared" si="51"/>
        <v>3643.4027777777874</v>
      </c>
      <c r="T62" s="16">
        <f t="shared" si="37"/>
        <v>0</v>
      </c>
      <c r="U62" s="16">
        <f t="shared" si="38"/>
        <v>6560.0694444444543</v>
      </c>
      <c r="V62" s="17">
        <f t="shared" si="52"/>
        <v>256666.66666666727</v>
      </c>
      <c r="W62" s="15">
        <f t="shared" si="53"/>
        <v>3206.1944444444521</v>
      </c>
      <c r="X62" s="16">
        <f t="shared" si="39"/>
        <v>0</v>
      </c>
      <c r="Y62" s="16">
        <f t="shared" si="40"/>
        <v>6122.8611111111186</v>
      </c>
      <c r="Z62" s="17">
        <f t="shared" si="54"/>
        <v>221666.66666666738</v>
      </c>
      <c r="AA62" s="15">
        <f t="shared" si="55"/>
        <v>2768.98611111112</v>
      </c>
      <c r="AB62" s="16">
        <f t="shared" si="41"/>
        <v>0</v>
      </c>
      <c r="AC62" s="16">
        <f t="shared" si="42"/>
        <v>5685.6527777777865</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47</v>
      </c>
      <c r="B63" s="17">
        <f t="shared" si="43"/>
        <v>428750.00000000169</v>
      </c>
      <c r="C63" s="15">
        <f t="shared" si="28"/>
        <v>5355.8020833333539</v>
      </c>
      <c r="D63" s="16">
        <f t="shared" si="29"/>
        <v>0</v>
      </c>
      <c r="E63" s="16">
        <f t="shared" si="30"/>
        <v>8272.46875000002</v>
      </c>
      <c r="F63" s="17">
        <f t="shared" si="44"/>
        <v>393750.00000000146</v>
      </c>
      <c r="G63" s="15">
        <f t="shared" si="45"/>
        <v>4918.5937500000182</v>
      </c>
      <c r="H63" s="16">
        <f t="shared" si="31"/>
        <v>0</v>
      </c>
      <c r="I63" s="16">
        <f t="shared" si="32"/>
        <v>7835.2604166666843</v>
      </c>
      <c r="J63" s="17">
        <f t="shared" si="46"/>
        <v>358750.00000000122</v>
      </c>
      <c r="K63" s="15">
        <f t="shared" si="47"/>
        <v>4481.3854166666815</v>
      </c>
      <c r="L63" s="16">
        <f t="shared" si="33"/>
        <v>0</v>
      </c>
      <c r="M63" s="16">
        <f t="shared" si="34"/>
        <v>7398.0520833333485</v>
      </c>
      <c r="N63" s="17">
        <f t="shared" si="48"/>
        <v>323750.00000000099</v>
      </c>
      <c r="O63" s="15">
        <f t="shared" si="49"/>
        <v>4044.1770833333458</v>
      </c>
      <c r="P63" s="16">
        <f t="shared" si="35"/>
        <v>0</v>
      </c>
      <c r="Q63" s="16">
        <f t="shared" si="36"/>
        <v>6960.8437500000127</v>
      </c>
      <c r="R63" s="17">
        <f t="shared" si="50"/>
        <v>288750.00000000076</v>
      </c>
      <c r="S63" s="15">
        <f t="shared" si="51"/>
        <v>3606.9687500000095</v>
      </c>
      <c r="T63" s="16">
        <f t="shared" si="37"/>
        <v>0</v>
      </c>
      <c r="U63" s="16">
        <f t="shared" si="38"/>
        <v>6523.6354166666761</v>
      </c>
      <c r="V63" s="17">
        <f t="shared" si="52"/>
        <v>253750.00000000061</v>
      </c>
      <c r="W63" s="15">
        <f t="shared" si="53"/>
        <v>3169.7604166666742</v>
      </c>
      <c r="X63" s="16">
        <f t="shared" si="39"/>
        <v>0</v>
      </c>
      <c r="Y63" s="16">
        <f t="shared" si="40"/>
        <v>6086.4270833333412</v>
      </c>
      <c r="Z63" s="17">
        <f t="shared" si="54"/>
        <v>218750.00000000073</v>
      </c>
      <c r="AA63" s="15">
        <f t="shared" si="55"/>
        <v>2732.5520833333426</v>
      </c>
      <c r="AB63" s="16">
        <f t="shared" si="41"/>
        <v>0</v>
      </c>
      <c r="AC63" s="16">
        <f t="shared" si="42"/>
        <v>5649.2187500000091</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48</v>
      </c>
      <c r="B64" s="17">
        <f t="shared" si="43"/>
        <v>425833.333333335</v>
      </c>
      <c r="C64" s="15">
        <f t="shared" si="28"/>
        <v>5319.3680555555766</v>
      </c>
      <c r="D64" s="16">
        <f t="shared" si="29"/>
        <v>0</v>
      </c>
      <c r="E64" s="16">
        <f t="shared" si="30"/>
        <v>8236.0347222222426</v>
      </c>
      <c r="F64" s="17">
        <f t="shared" si="44"/>
        <v>390833.33333333477</v>
      </c>
      <c r="G64" s="15">
        <f t="shared" si="45"/>
        <v>4882.1597222222399</v>
      </c>
      <c r="H64" s="16">
        <f t="shared" si="31"/>
        <v>0</v>
      </c>
      <c r="I64" s="16">
        <f t="shared" si="32"/>
        <v>7798.8263888889069</v>
      </c>
      <c r="J64" s="17">
        <f t="shared" si="46"/>
        <v>355833.33333333454</v>
      </c>
      <c r="K64" s="15">
        <f t="shared" si="47"/>
        <v>4444.9513888889041</v>
      </c>
      <c r="L64" s="16">
        <f t="shared" si="33"/>
        <v>0</v>
      </c>
      <c r="M64" s="16">
        <f t="shared" si="34"/>
        <v>7361.6180555555711</v>
      </c>
      <c r="N64" s="17">
        <f t="shared" si="48"/>
        <v>320833.3333333343</v>
      </c>
      <c r="O64" s="15">
        <f t="shared" si="49"/>
        <v>4007.7430555555675</v>
      </c>
      <c r="P64" s="16">
        <f t="shared" si="35"/>
        <v>0</v>
      </c>
      <c r="Q64" s="16">
        <f t="shared" si="36"/>
        <v>6924.4097222222335</v>
      </c>
      <c r="R64" s="17">
        <f t="shared" si="50"/>
        <v>285833.33333333407</v>
      </c>
      <c r="S64" s="15">
        <f t="shared" si="51"/>
        <v>3570.5347222222313</v>
      </c>
      <c r="T64" s="16">
        <f t="shared" si="37"/>
        <v>0</v>
      </c>
      <c r="U64" s="16">
        <f t="shared" si="38"/>
        <v>6487.2013888888978</v>
      </c>
      <c r="V64" s="17">
        <f t="shared" si="52"/>
        <v>250833.33333333395</v>
      </c>
      <c r="W64" s="15">
        <f t="shared" si="53"/>
        <v>3133.3263888888964</v>
      </c>
      <c r="X64" s="16">
        <f t="shared" si="39"/>
        <v>0</v>
      </c>
      <c r="Y64" s="16">
        <f t="shared" si="40"/>
        <v>6049.9930555555629</v>
      </c>
      <c r="Z64" s="17">
        <f t="shared" si="54"/>
        <v>215833.33333333407</v>
      </c>
      <c r="AA64" s="15">
        <f t="shared" si="55"/>
        <v>2696.1180555555648</v>
      </c>
      <c r="AB64" s="16">
        <f t="shared" si="41"/>
        <v>0</v>
      </c>
      <c r="AC64" s="16">
        <f t="shared" si="42"/>
        <v>5612.7847222222317</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49</v>
      </c>
      <c r="B65" s="17">
        <f t="shared" si="43"/>
        <v>422916.66666666832</v>
      </c>
      <c r="C65" s="15">
        <f t="shared" si="28"/>
        <v>5282.9340277777983</v>
      </c>
      <c r="D65" s="16">
        <f t="shared" si="29"/>
        <v>0</v>
      </c>
      <c r="E65" s="16">
        <f t="shared" si="30"/>
        <v>8199.6006944444653</v>
      </c>
      <c r="F65" s="17">
        <f t="shared" si="44"/>
        <v>387916.66666666808</v>
      </c>
      <c r="G65" s="15">
        <f>IF(LEFT($A65,1)*1+LEFT(F$52,1)*12-12&lt;=$J$15,F65*($J$14/12),F65*($J$16/12))</f>
        <v>4845.7256944444625</v>
      </c>
      <c r="H65" s="16">
        <f t="shared" si="31"/>
        <v>0</v>
      </c>
      <c r="I65" s="16">
        <f t="shared" si="32"/>
        <v>7762.3923611111295</v>
      </c>
      <c r="J65" s="17">
        <f t="shared" si="46"/>
        <v>352916.66666666785</v>
      </c>
      <c r="K65" s="15">
        <f t="shared" si="47"/>
        <v>4408.5173611111259</v>
      </c>
      <c r="L65" s="16">
        <f t="shared" si="33"/>
        <v>0</v>
      </c>
      <c r="M65" s="16">
        <f t="shared" si="34"/>
        <v>7325.1840277777919</v>
      </c>
      <c r="N65" s="17">
        <f t="shared" si="48"/>
        <v>317916.66666666762</v>
      </c>
      <c r="O65" s="15">
        <f t="shared" si="49"/>
        <v>3971.3090277777897</v>
      </c>
      <c r="P65" s="16">
        <f t="shared" si="35"/>
        <v>0</v>
      </c>
      <c r="Q65" s="16">
        <f t="shared" si="36"/>
        <v>6887.9756944444562</v>
      </c>
      <c r="R65" s="17">
        <f t="shared" si="50"/>
        <v>282916.66666666738</v>
      </c>
      <c r="S65" s="15">
        <f t="shared" si="51"/>
        <v>3534.1006944444534</v>
      </c>
      <c r="T65" s="16">
        <f t="shared" si="37"/>
        <v>0</v>
      </c>
      <c r="U65" s="16">
        <f t="shared" si="38"/>
        <v>6450.7673611111204</v>
      </c>
      <c r="V65" s="17">
        <f t="shared" si="52"/>
        <v>247916.6666666673</v>
      </c>
      <c r="W65" s="15">
        <f t="shared" si="53"/>
        <v>3096.892361111119</v>
      </c>
      <c r="X65" s="16">
        <f t="shared" si="39"/>
        <v>0</v>
      </c>
      <c r="Y65" s="16">
        <f t="shared" si="40"/>
        <v>6013.5590277777856</v>
      </c>
      <c r="Z65" s="17">
        <f t="shared" si="54"/>
        <v>212916.66666666741</v>
      </c>
      <c r="AA65" s="15">
        <f t="shared" si="55"/>
        <v>2659.6840277777869</v>
      </c>
      <c r="AB65" s="16">
        <f t="shared" si="41"/>
        <v>0</v>
      </c>
      <c r="AC65" s="16">
        <f t="shared" si="42"/>
        <v>5576.3506944444534</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50</v>
      </c>
      <c r="B66" s="19"/>
      <c r="C66" s="20">
        <f>SUM(C54:C65)</f>
        <v>65799.854166666919</v>
      </c>
      <c r="D66" s="21">
        <f>SUM(D54:D65)</f>
        <v>6321.5000000000136</v>
      </c>
      <c r="E66" s="21">
        <f>SUM(E54:E65)</f>
        <v>107121.35416666693</v>
      </c>
      <c r="F66" s="19"/>
      <c r="G66" s="20">
        <f>SUM(G54:G65)</f>
        <v>60553.35416666689</v>
      </c>
      <c r="H66" s="21">
        <f>SUM(H54:H65)</f>
        <v>6066.0000000000118</v>
      </c>
      <c r="I66" s="21">
        <f>SUM(I54:I65)</f>
        <v>101619.35416666689</v>
      </c>
      <c r="J66" s="19"/>
      <c r="K66" s="20">
        <f>SUM(K54:K65)</f>
        <v>55306.854166666861</v>
      </c>
      <c r="L66" s="21">
        <f>SUM(L54:L65)</f>
        <v>5810.50000000001</v>
      </c>
      <c r="M66" s="21">
        <f>SUM(M54:M65)</f>
        <v>96117.354166666875</v>
      </c>
      <c r="N66" s="19"/>
      <c r="O66" s="20">
        <f>SUM(O54:O65)</f>
        <v>50060.354166666817</v>
      </c>
      <c r="P66" s="21">
        <f>SUM(P54:P65)</f>
        <v>5555.0000000000091</v>
      </c>
      <c r="Q66" s="21">
        <f>SUM(Q54:Q65)</f>
        <v>90615.354166666832</v>
      </c>
      <c r="R66" s="19"/>
      <c r="S66" s="20">
        <f>SUM(S54:S65)</f>
        <v>44813.854166666788</v>
      </c>
      <c r="T66" s="21">
        <f>SUM(T54:T65)</f>
        <v>5299.5000000000073</v>
      </c>
      <c r="U66" s="21">
        <f>SUM(U54:U65)</f>
        <v>85113.354166666802</v>
      </c>
      <c r="V66" s="19"/>
      <c r="W66" s="20">
        <f>SUM(W54:W65)</f>
        <v>39567.354166666759</v>
      </c>
      <c r="X66" s="21">
        <f>SUM(X54:X65)</f>
        <v>5044.0000000000055</v>
      </c>
      <c r="Y66" s="21">
        <f>SUM(Y54:Y65)</f>
        <v>79611.354166666759</v>
      </c>
      <c r="Z66" s="19"/>
      <c r="AA66" s="20">
        <f>SUM(AA54:AA65)</f>
        <v>34320.854166666773</v>
      </c>
      <c r="AB66" s="21">
        <f>SUM(AB54:AB65)</f>
        <v>4788.5000000000045</v>
      </c>
      <c r="AC66" s="21">
        <f>SUM(AC54:AC65)</f>
        <v>74109.354166666759</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135" t="s">
        <v>26</v>
      </c>
      <c r="B67" s="132" t="s">
        <v>58</v>
      </c>
      <c r="C67" s="133"/>
      <c r="D67" s="133"/>
      <c r="E67" s="134"/>
      <c r="F67" s="132" t="s">
        <v>59</v>
      </c>
      <c r="G67" s="133"/>
      <c r="H67" s="134"/>
      <c r="I67" s="45"/>
      <c r="J67" s="132" t="s">
        <v>60</v>
      </c>
      <c r="K67" s="133"/>
      <c r="L67" s="133"/>
      <c r="M67" s="134"/>
      <c r="N67" s="132" t="s">
        <v>61</v>
      </c>
      <c r="O67" s="133"/>
      <c r="P67" s="133"/>
      <c r="Q67" s="134"/>
      <c r="R67" s="132" t="s">
        <v>62</v>
      </c>
      <c r="S67" s="133"/>
      <c r="T67" s="133"/>
      <c r="U67" s="134"/>
      <c r="V67" s="132" t="s">
        <v>63</v>
      </c>
      <c r="W67" s="133"/>
      <c r="X67" s="133"/>
      <c r="Y67" s="134"/>
      <c r="Z67" s="132" t="s">
        <v>64</v>
      </c>
      <c r="AA67" s="133"/>
      <c r="AB67" s="133"/>
      <c r="AC67" s="134"/>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136"/>
      <c r="B68" s="13" t="s">
        <v>34</v>
      </c>
      <c r="C68" s="13" t="s">
        <v>35</v>
      </c>
      <c r="D68" s="13" t="s">
        <v>36</v>
      </c>
      <c r="E68" s="13" t="s">
        <v>37</v>
      </c>
      <c r="F68" s="13" t="s">
        <v>34</v>
      </c>
      <c r="G68" s="13" t="s">
        <v>35</v>
      </c>
      <c r="H68" s="13" t="s">
        <v>36</v>
      </c>
      <c r="I68" s="13" t="s">
        <v>37</v>
      </c>
      <c r="J68" s="13" t="s">
        <v>34</v>
      </c>
      <c r="K68" s="13" t="s">
        <v>35</v>
      </c>
      <c r="L68" s="13" t="s">
        <v>36</v>
      </c>
      <c r="M68" s="13" t="s">
        <v>37</v>
      </c>
      <c r="N68" s="13" t="s">
        <v>34</v>
      </c>
      <c r="O68" s="13" t="s">
        <v>35</v>
      </c>
      <c r="P68" s="13" t="s">
        <v>36</v>
      </c>
      <c r="Q68" s="13" t="s">
        <v>37</v>
      </c>
      <c r="R68" s="13" t="s">
        <v>34</v>
      </c>
      <c r="S68" s="13" t="s">
        <v>35</v>
      </c>
      <c r="T68" s="13" t="s">
        <v>36</v>
      </c>
      <c r="U68" s="13" t="s">
        <v>37</v>
      </c>
      <c r="V68" s="13" t="s">
        <v>34</v>
      </c>
      <c r="W68" s="13" t="s">
        <v>35</v>
      </c>
      <c r="X68" s="13" t="s">
        <v>36</v>
      </c>
      <c r="Y68" s="13" t="s">
        <v>37</v>
      </c>
      <c r="Z68" s="13" t="s">
        <v>34</v>
      </c>
      <c r="AA68" s="13" t="s">
        <v>35</v>
      </c>
      <c r="AB68" s="13" t="s">
        <v>36</v>
      </c>
      <c r="AC68" s="13" t="s">
        <v>37</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38</v>
      </c>
      <c r="B69" s="17">
        <f>IF(data2=1,IF((Z65-sumproplat2)&gt;1,Z65-sumproplat2,0),IF(Z65-(sumproplat2-AA65-AB65)&gt;0,Z65-(AC65-AA65-AB65),0))</f>
        <v>210000.00000000076</v>
      </c>
      <c r="C69" s="15">
        <f>IF(LEFT($A69,1)*1+LEFT(B$52,2)*12-12&lt;=$J$15,B69*($J$14/12),B69*($J$16/12))</f>
        <v>2623.2500000000095</v>
      </c>
      <c r="D69" s="16">
        <f t="shared" ref="D69:D80" si="56">IF(AND($A69="1 міс.",B69&gt;0),$J$28*$J$6+$J$29*B69,0)+IF(B69-IF(data2=1,IF(C69&gt;0.001,C69+sumproplat2,0),IF(B69&gt;sumproplat2*2,sumproplat2,B69+C69))&lt;0,$J$31,0)</f>
        <v>4533.0000000000055</v>
      </c>
      <c r="E69" s="16">
        <f t="shared" ref="E69:E80" si="57">IF(data2=1,IF(C69&gt;0.001,C69+D69+sumproplat2,0),IF(B69&gt;sumproplat2*2,sumproplat2+D69,B69+C69+D69))</f>
        <v>10072.916666666681</v>
      </c>
      <c r="F69" s="17">
        <f>IF(data2=1,IF((B80-sumproplat2)&gt;1,B80-sumproplat2,0),IF(B80-(sumproplat2-C80-D80)&gt;0,B80-(E80-C80-D80),0))</f>
        <v>175000.00000000087</v>
      </c>
      <c r="G69" s="15">
        <f>IF(LEFT($A69,1)*1+LEFT(F$52,2)*12-12&lt;=$J$15,F69*($J$14/12),F69*($J$16/12))</f>
        <v>2186.0416666666774</v>
      </c>
      <c r="H69" s="16">
        <f t="shared" ref="H69:H80" si="58">IF(AND($A69="1 міс.",F69&gt;0),$J$28*$J$6+$J$29*F69,0)+IF(F69-IF(data2=1,IF(G69&gt;0.001,G69+sumproplat2,0),IF(F69&gt;sumproplat2*2,sumproplat2,F69+G69))&lt;0,$J$31,0)</f>
        <v>4277.5000000000064</v>
      </c>
      <c r="I69" s="16">
        <f t="shared" ref="I69:I80" si="59">IF(data2=1,IF(G69&gt;0.001,G69+H69+sumproplat2,0),IF(F69&gt;sumproplat2*2,sumproplat2+H69,F69+G69+H69))</f>
        <v>9380.2083333333503</v>
      </c>
      <c r="J69" s="17">
        <f>IF(data2=1,IF((F80-sumproplat2)&gt;1,F80-sumproplat2,0),IF(F80-(sumproplat2-G80-H80)&gt;0,F80-(I80-G80-H80),0))</f>
        <v>140000.00000000099</v>
      </c>
      <c r="K69" s="15">
        <f>IF(LEFT($A69,1)*1+LEFT(J$52,2)*12-12&lt;=$J$15,J69*($J$14/12),J69*($J$16/12))</f>
        <v>1748.8333333333458</v>
      </c>
      <c r="L69" s="16">
        <f t="shared" ref="L69:L80" si="60">IF(AND($A69="1 міс.",J69&gt;0),$J$28*$J$6+$J$29*J69,0)+IF(J69-IF(data2=1,IF(K69&gt;0.001,K69+sumproplat2,0),IF(J69&gt;sumproplat2*2,sumproplat2,J69+K69))&lt;0,$J$31,0)</f>
        <v>4022.0000000000073</v>
      </c>
      <c r="M69" s="16">
        <f t="shared" ref="M69:M80" si="61">IF(data2=1,IF(K69&gt;0.001,K69+L69+sumproplat2,0),IF(J69&gt;sumproplat2*2,sumproplat2+L69,J69+K69+L69))</f>
        <v>8687.50000000002</v>
      </c>
      <c r="N69" s="17">
        <f>IF(data2=1,IF((J80-sumproplat2)&gt;1,J80-sumproplat2,0),IF(J80-(sumproplat2-K80-L80)&gt;0,J80-(M80-K80-L80),0))</f>
        <v>105000.00000000097</v>
      </c>
      <c r="O69" s="15">
        <f>IF(LEFT($A69,1)*1+LEFT(N$52,2)*12-12&lt;=$J$15,N69*($J$14/12),N69*($J$16/12))</f>
        <v>1311.6250000000123</v>
      </c>
      <c r="P69" s="16">
        <f t="shared" ref="P69:P80" si="62">IF(AND($A69="1 міс.",N69&gt;0),$J$28*$J$6+$J$29*N69,0)+IF(N69-IF(data2=1,IF(O69&gt;0.001,O69+sumproplat2,0),IF(N69&gt;sumproplat2*2,sumproplat2,N69+O69))&lt;0,$J$31,0)</f>
        <v>3766.5000000000073</v>
      </c>
      <c r="Q69" s="16">
        <f t="shared" ref="Q69:Q80" si="63">IF(data2=1,IF(O69&gt;0.001,O69+P69+sumproplat2,0),IF(N69&gt;sumproplat2*2,sumproplat2+P69,N69+O69+P69))</f>
        <v>7994.7916666666861</v>
      </c>
      <c r="R69" s="17">
        <f>IF(data2=1,IF((N80-sumproplat2)&gt;1,N80-sumproplat2,0),IF(N80-(sumproplat2-O80-P80)&gt;0,N80-(Q80-O80-P80),0))</f>
        <v>70000.000000000917</v>
      </c>
      <c r="S69" s="15">
        <f>IF(LEFT($A69,1)*1+LEFT(R$52,2)*12-12&lt;=$J$15,R69*($J$14/12),R69*($J$16/12))</f>
        <v>874.41666666667811</v>
      </c>
      <c r="T69" s="16">
        <f t="shared" ref="T69:T80" si="64">IF(AND($A69="1 міс.",R69&gt;0),$J$28*$J$6+$J$29*R69,0)+IF(R69-IF(data2=1,IF(S69&gt;0.001,S69+sumproplat2,0),IF(R69&gt;sumproplat2*2,sumproplat2,R69+S69))&lt;0,$J$31,0)</f>
        <v>3511.0000000000068</v>
      </c>
      <c r="U69" s="16">
        <f t="shared" ref="U69:U80" si="65">IF(data2=1,IF(S69&gt;0.001,S69+T69+sumproplat2,0),IF(R69&gt;sumproplat2*2,sumproplat2+T69,R69+S69+T69))</f>
        <v>7302.0833333333521</v>
      </c>
      <c r="V69" s="17">
        <f>IF(data2=1,IF((R80-sumproplat2)&gt;1,R80-sumproplat2,0),IF(R80-(sumproplat2-S80-T80)&gt;0,R80-(U80-S80-T80),0))</f>
        <v>35000.000000000939</v>
      </c>
      <c r="W69" s="15">
        <f>IF(LEFT($A69,1)*1+LEFT(V$52,2)*12-12&lt;=$J$15,V69*($J$14/12),V69*($J$16/12))</f>
        <v>437.20833333334508</v>
      </c>
      <c r="X69" s="16">
        <f t="shared" ref="X69:X80" si="66">IF(AND($A69="1 міс.",V69&gt;0),$J$28*$J$6+$J$29*V69,0)+IF(V69-IF(data2=1,IF(W69&gt;0.001,W69+sumproplat2,0),IF(V69&gt;sumproplat2*2,sumproplat2,V69+W69))&lt;0,$J$31,0)</f>
        <v>3255.5000000000068</v>
      </c>
      <c r="Y69" s="16">
        <f t="shared" ref="Y69:Y80" si="67">IF(data2=1,IF(W69&gt;0.001,W69+X69+sumproplat2,0),IF(V69&gt;sumproplat2*2,sumproplat2+X69,V69+W69+X69))</f>
        <v>6609.3750000000182</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39</v>
      </c>
      <c r="B70" s="17">
        <f t="shared" ref="B70:B80" si="70">IF(data2=1,IF((B69-sumproplat2)&gt;1,B69-sumproplat2,0),IF(B69-(sumproplat2-C69-D69)&gt;0,B69-(E69-C69-D69),0))</f>
        <v>207083.3333333341</v>
      </c>
      <c r="C70" s="15">
        <f t="shared" ref="C70:C80" si="71">IF(LEFT($A70,1)*1+LEFT(B$52,2)*12-12&lt;=$J$15,B70*($J$14/12),B70*($J$16/12))</f>
        <v>2586.8159722222317</v>
      </c>
      <c r="D70" s="16">
        <f t="shared" si="56"/>
        <v>0</v>
      </c>
      <c r="E70" s="16">
        <f t="shared" si="57"/>
        <v>5503.4826388888978</v>
      </c>
      <c r="F70" s="17">
        <f t="shared" ref="F70:F80" si="72">IF(data2=1,IF((F69-sumproplat2)&gt;1,F69-sumproplat2,0),IF(F69-(sumproplat2-G69-H69)&gt;0,F69-(I69-G69-H69),0))</f>
        <v>172083.33333333422</v>
      </c>
      <c r="G70" s="15">
        <f t="shared" ref="G70:G80" si="73">IF(LEFT($A70,1)*1+LEFT(F$52,2)*12-12&lt;=$J$15,F70*($J$14/12),F70*($J$16/12))</f>
        <v>2149.6076388889001</v>
      </c>
      <c r="H70" s="16">
        <f t="shared" si="58"/>
        <v>0</v>
      </c>
      <c r="I70" s="16">
        <f t="shared" si="59"/>
        <v>5066.2743055555666</v>
      </c>
      <c r="J70" s="17">
        <f t="shared" ref="J70:J80" si="74">IF(data2=1,IF((J69-sumproplat2)&gt;1,J69-sumproplat2,0),IF(J69-(sumproplat2-K69-L69)&gt;0,J69-(M69-K69-L69),0))</f>
        <v>137083.33333333433</v>
      </c>
      <c r="K70" s="15">
        <f t="shared" ref="K70:K80" si="75">IF(LEFT($A70,1)*1+LEFT(J$52,2)*12-12&lt;=$J$15,J70*($J$14/12),J70*($J$16/12))</f>
        <v>1712.3993055555679</v>
      </c>
      <c r="L70" s="16">
        <f t="shared" si="60"/>
        <v>0</v>
      </c>
      <c r="M70" s="16">
        <f t="shared" si="61"/>
        <v>4629.0659722222344</v>
      </c>
      <c r="N70" s="17">
        <f t="shared" ref="N70:N80" si="76">IF(data2=1,IF((N69-sumproplat2)&gt;1,N69-sumproplat2,0),IF(N69-(sumproplat2-O69-P69)&gt;0,N69-(Q69-O69-P69),0))</f>
        <v>102083.3333333343</v>
      </c>
      <c r="O70" s="15">
        <f t="shared" ref="O70:O80" si="77">IF(LEFT($A70,1)*1+LEFT(N$52,2)*12-12&lt;=$J$15,N70*($J$14/12),N70*($J$16/12))</f>
        <v>1275.1909722222342</v>
      </c>
      <c r="P70" s="16">
        <f t="shared" si="62"/>
        <v>0</v>
      </c>
      <c r="Q70" s="16">
        <f t="shared" si="63"/>
        <v>4191.8576388889005</v>
      </c>
      <c r="R70" s="17">
        <f t="shared" ref="R70:R80" si="78">IF(data2=1,IF((R69-sumproplat2)&gt;1,R69-sumproplat2,0),IF(R69-(sumproplat2-S69-T69)&gt;0,R69-(U69-S69-T69),0))</f>
        <v>67083.333333334245</v>
      </c>
      <c r="S70" s="15">
        <f t="shared" ref="S70:S80" si="79">IF(LEFT($A70,1)*1+LEFT(R$52,2)*12-12&lt;=$J$15,R70*($J$14/12),R70*($J$16/12))</f>
        <v>837.98263888890028</v>
      </c>
      <c r="T70" s="16">
        <f t="shared" si="64"/>
        <v>0</v>
      </c>
      <c r="U70" s="16">
        <f t="shared" si="65"/>
        <v>3754.6493055555666</v>
      </c>
      <c r="V70" s="17">
        <f t="shared" ref="V70:V80" si="80">IF(data2=1,IF((V69-sumproplat2)&gt;1,V69-sumproplat2,0),IF(V69-(sumproplat2-W69-X69)&gt;0,V69-(Y69-W69-X69),0))</f>
        <v>32083.333333334271</v>
      </c>
      <c r="W70" s="15">
        <f t="shared" ref="W70:W80" si="81">IF(LEFT($A70,1)*1+LEFT(V$52,2)*12-12&lt;=$J$15,V70*($J$14/12),V70*($J$16/12))</f>
        <v>400.77430555556725</v>
      </c>
      <c r="X70" s="16">
        <f t="shared" si="66"/>
        <v>0</v>
      </c>
      <c r="Y70" s="16">
        <f t="shared" si="67"/>
        <v>3317.4409722222335</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40</v>
      </c>
      <c r="B71" s="17">
        <f t="shared" si="70"/>
        <v>204166.66666666744</v>
      </c>
      <c r="C71" s="15">
        <f t="shared" si="71"/>
        <v>2550.3819444444539</v>
      </c>
      <c r="D71" s="16">
        <f t="shared" si="56"/>
        <v>0</v>
      </c>
      <c r="E71" s="16">
        <f t="shared" si="57"/>
        <v>5467.0486111111204</v>
      </c>
      <c r="F71" s="17">
        <f t="shared" si="72"/>
        <v>169166.66666666756</v>
      </c>
      <c r="G71" s="15">
        <f t="shared" si="73"/>
        <v>2113.1736111111222</v>
      </c>
      <c r="H71" s="16">
        <f t="shared" si="58"/>
        <v>0</v>
      </c>
      <c r="I71" s="16">
        <f t="shared" si="59"/>
        <v>5029.8402777777883</v>
      </c>
      <c r="J71" s="17">
        <f t="shared" si="74"/>
        <v>134166.66666666768</v>
      </c>
      <c r="K71" s="15">
        <f t="shared" si="75"/>
        <v>1675.9652777777903</v>
      </c>
      <c r="L71" s="16">
        <f t="shared" si="60"/>
        <v>0</v>
      </c>
      <c r="M71" s="16">
        <f t="shared" si="61"/>
        <v>4592.6319444444571</v>
      </c>
      <c r="N71" s="17">
        <f t="shared" si="76"/>
        <v>99166.666666667632</v>
      </c>
      <c r="O71" s="15">
        <f t="shared" si="77"/>
        <v>1238.7569444444564</v>
      </c>
      <c r="P71" s="16">
        <f t="shared" si="62"/>
        <v>0</v>
      </c>
      <c r="Q71" s="16">
        <f t="shared" si="63"/>
        <v>4155.4236111111231</v>
      </c>
      <c r="R71" s="17">
        <f t="shared" si="78"/>
        <v>64166.666666667581</v>
      </c>
      <c r="S71" s="15">
        <f t="shared" si="79"/>
        <v>801.54861111112257</v>
      </c>
      <c r="T71" s="16">
        <f t="shared" si="64"/>
        <v>0</v>
      </c>
      <c r="U71" s="16">
        <f t="shared" si="65"/>
        <v>3718.2152777777892</v>
      </c>
      <c r="V71" s="17">
        <f t="shared" si="80"/>
        <v>29166.666666667603</v>
      </c>
      <c r="W71" s="15">
        <f t="shared" si="81"/>
        <v>364.34027777778948</v>
      </c>
      <c r="X71" s="16">
        <f t="shared" si="66"/>
        <v>0</v>
      </c>
      <c r="Y71" s="16">
        <f t="shared" si="67"/>
        <v>3281.0069444444562</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41</v>
      </c>
      <c r="B72" s="17">
        <f t="shared" si="70"/>
        <v>201250.00000000079</v>
      </c>
      <c r="C72" s="15">
        <f t="shared" si="71"/>
        <v>2513.9479166666765</v>
      </c>
      <c r="D72" s="16">
        <f t="shared" si="56"/>
        <v>0</v>
      </c>
      <c r="E72" s="16">
        <f t="shared" si="57"/>
        <v>5430.614583333343</v>
      </c>
      <c r="F72" s="17">
        <f t="shared" si="72"/>
        <v>166250.0000000009</v>
      </c>
      <c r="G72" s="15">
        <f t="shared" si="73"/>
        <v>2076.7395833333444</v>
      </c>
      <c r="H72" s="16">
        <f t="shared" si="58"/>
        <v>0</v>
      </c>
      <c r="I72" s="16">
        <f t="shared" si="59"/>
        <v>4993.4062500000109</v>
      </c>
      <c r="J72" s="17">
        <f t="shared" si="74"/>
        <v>131250.00000000102</v>
      </c>
      <c r="K72" s="15">
        <f t="shared" si="75"/>
        <v>1639.5312500000127</v>
      </c>
      <c r="L72" s="16">
        <f t="shared" si="60"/>
        <v>0</v>
      </c>
      <c r="M72" s="16">
        <f t="shared" si="61"/>
        <v>4556.1979166666788</v>
      </c>
      <c r="N72" s="17">
        <f t="shared" si="76"/>
        <v>96250.00000000096</v>
      </c>
      <c r="O72" s="15">
        <f t="shared" si="77"/>
        <v>1202.3229166666786</v>
      </c>
      <c r="P72" s="16">
        <f t="shared" si="62"/>
        <v>0</v>
      </c>
      <c r="Q72" s="16">
        <f t="shared" si="63"/>
        <v>4118.9895833333449</v>
      </c>
      <c r="R72" s="17">
        <f t="shared" si="78"/>
        <v>61250.000000000917</v>
      </c>
      <c r="S72" s="15">
        <f t="shared" si="79"/>
        <v>765.11458333334474</v>
      </c>
      <c r="T72" s="16">
        <f t="shared" si="64"/>
        <v>0</v>
      </c>
      <c r="U72" s="16">
        <f t="shared" si="65"/>
        <v>3681.7812500000114</v>
      </c>
      <c r="V72" s="17">
        <f t="shared" si="80"/>
        <v>26250.000000000935</v>
      </c>
      <c r="W72" s="15">
        <f t="shared" si="81"/>
        <v>327.90625000001165</v>
      </c>
      <c r="X72" s="16">
        <f t="shared" si="66"/>
        <v>0</v>
      </c>
      <c r="Y72" s="16">
        <f t="shared" si="67"/>
        <v>3244.5729166666783</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42</v>
      </c>
      <c r="B73" s="17">
        <f t="shared" si="70"/>
        <v>198333.33333333413</v>
      </c>
      <c r="C73" s="15">
        <f t="shared" si="71"/>
        <v>2477.5138888888987</v>
      </c>
      <c r="D73" s="16">
        <f t="shared" si="56"/>
        <v>0</v>
      </c>
      <c r="E73" s="16">
        <f t="shared" si="57"/>
        <v>5394.1805555555657</v>
      </c>
      <c r="F73" s="17">
        <f t="shared" si="72"/>
        <v>163333.33333333425</v>
      </c>
      <c r="G73" s="15">
        <f t="shared" si="73"/>
        <v>2040.305555555567</v>
      </c>
      <c r="H73" s="16">
        <f t="shared" si="58"/>
        <v>0</v>
      </c>
      <c r="I73" s="16">
        <f t="shared" si="59"/>
        <v>4956.9722222222335</v>
      </c>
      <c r="J73" s="17">
        <f t="shared" si="74"/>
        <v>128333.33333333435</v>
      </c>
      <c r="K73" s="15">
        <f t="shared" si="75"/>
        <v>1603.0972222222349</v>
      </c>
      <c r="L73" s="16">
        <f t="shared" si="60"/>
        <v>0</v>
      </c>
      <c r="M73" s="16">
        <f t="shared" si="61"/>
        <v>4519.7638888889014</v>
      </c>
      <c r="N73" s="17">
        <f t="shared" si="76"/>
        <v>93333.333333334289</v>
      </c>
      <c r="O73" s="15">
        <f t="shared" si="77"/>
        <v>1165.8888888889007</v>
      </c>
      <c r="P73" s="16">
        <f t="shared" si="62"/>
        <v>0</v>
      </c>
      <c r="Q73" s="16">
        <f t="shared" si="63"/>
        <v>4082.5555555555675</v>
      </c>
      <c r="R73" s="17">
        <f t="shared" si="78"/>
        <v>58333.333333334253</v>
      </c>
      <c r="S73" s="15">
        <f t="shared" si="79"/>
        <v>728.68055555556703</v>
      </c>
      <c r="T73" s="16">
        <f t="shared" si="64"/>
        <v>0</v>
      </c>
      <c r="U73" s="16">
        <f t="shared" si="65"/>
        <v>3645.3472222222335</v>
      </c>
      <c r="V73" s="17">
        <f t="shared" si="80"/>
        <v>23333.333333334267</v>
      </c>
      <c r="W73" s="15">
        <f t="shared" si="81"/>
        <v>291.47222222223388</v>
      </c>
      <c r="X73" s="16">
        <f t="shared" si="66"/>
        <v>0</v>
      </c>
      <c r="Y73" s="16">
        <f t="shared" si="67"/>
        <v>3208.1388888889005</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43</v>
      </c>
      <c r="B74" s="17">
        <f t="shared" si="70"/>
        <v>195416.66666666747</v>
      </c>
      <c r="C74" s="15">
        <f t="shared" si="71"/>
        <v>2441.0798611111213</v>
      </c>
      <c r="D74" s="16">
        <f t="shared" si="56"/>
        <v>0</v>
      </c>
      <c r="E74" s="16">
        <f t="shared" si="57"/>
        <v>5357.7465277777883</v>
      </c>
      <c r="F74" s="17">
        <f t="shared" si="72"/>
        <v>160416.66666666759</v>
      </c>
      <c r="G74" s="15">
        <f t="shared" si="73"/>
        <v>2003.8715277777892</v>
      </c>
      <c r="H74" s="16">
        <f t="shared" si="58"/>
        <v>0</v>
      </c>
      <c r="I74" s="16">
        <f t="shared" si="59"/>
        <v>4920.5381944444562</v>
      </c>
      <c r="J74" s="17">
        <f t="shared" si="74"/>
        <v>125416.66666666768</v>
      </c>
      <c r="K74" s="15">
        <f t="shared" si="75"/>
        <v>1566.6631944444571</v>
      </c>
      <c r="L74" s="16">
        <f t="shared" si="60"/>
        <v>0</v>
      </c>
      <c r="M74" s="16">
        <f t="shared" si="61"/>
        <v>4483.329861111124</v>
      </c>
      <c r="N74" s="17">
        <f t="shared" si="76"/>
        <v>90416.666666667617</v>
      </c>
      <c r="O74" s="15">
        <f t="shared" si="77"/>
        <v>1129.4548611111229</v>
      </c>
      <c r="P74" s="16">
        <f t="shared" si="62"/>
        <v>0</v>
      </c>
      <c r="Q74" s="16">
        <f t="shared" si="63"/>
        <v>4046.1215277777892</v>
      </c>
      <c r="R74" s="17">
        <f t="shared" si="78"/>
        <v>55416.666666667588</v>
      </c>
      <c r="S74" s="15">
        <f t="shared" si="79"/>
        <v>692.24652777778931</v>
      </c>
      <c r="T74" s="16">
        <f t="shared" si="64"/>
        <v>0</v>
      </c>
      <c r="U74" s="16">
        <f t="shared" si="65"/>
        <v>3608.9131944444557</v>
      </c>
      <c r="V74" s="17">
        <f t="shared" si="80"/>
        <v>20416.666666667599</v>
      </c>
      <c r="W74" s="15">
        <f t="shared" si="81"/>
        <v>255.03819444445608</v>
      </c>
      <c r="X74" s="16">
        <f t="shared" si="66"/>
        <v>0</v>
      </c>
      <c r="Y74" s="16">
        <f t="shared" si="67"/>
        <v>3171.7048611111227</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44</v>
      </c>
      <c r="B75" s="17">
        <f t="shared" si="70"/>
        <v>192500.00000000081</v>
      </c>
      <c r="C75" s="15">
        <f t="shared" si="71"/>
        <v>2404.6458333333435</v>
      </c>
      <c r="D75" s="16">
        <f t="shared" si="56"/>
        <v>0</v>
      </c>
      <c r="E75" s="16">
        <f t="shared" si="57"/>
        <v>5321.31250000001</v>
      </c>
      <c r="F75" s="17">
        <f t="shared" si="72"/>
        <v>157500.00000000093</v>
      </c>
      <c r="G75" s="15">
        <f t="shared" si="73"/>
        <v>1967.4375000000116</v>
      </c>
      <c r="H75" s="16">
        <f t="shared" si="58"/>
        <v>0</v>
      </c>
      <c r="I75" s="16">
        <f t="shared" si="59"/>
        <v>4884.1041666666779</v>
      </c>
      <c r="J75" s="17">
        <f t="shared" si="74"/>
        <v>122500.000000001</v>
      </c>
      <c r="K75" s="15">
        <f t="shared" si="75"/>
        <v>1530.2291666666792</v>
      </c>
      <c r="L75" s="16">
        <f t="shared" si="60"/>
        <v>0</v>
      </c>
      <c r="M75" s="16">
        <f t="shared" si="61"/>
        <v>4446.8958333333458</v>
      </c>
      <c r="N75" s="17">
        <f t="shared" si="76"/>
        <v>87500.000000000946</v>
      </c>
      <c r="O75" s="15">
        <f t="shared" si="77"/>
        <v>1093.0208333333451</v>
      </c>
      <c r="P75" s="16">
        <f t="shared" si="62"/>
        <v>0</v>
      </c>
      <c r="Q75" s="16">
        <f t="shared" si="63"/>
        <v>4009.6875000000118</v>
      </c>
      <c r="R75" s="17">
        <f t="shared" si="78"/>
        <v>52500.000000000924</v>
      </c>
      <c r="S75" s="15">
        <f t="shared" si="79"/>
        <v>655.81250000001148</v>
      </c>
      <c r="T75" s="16">
        <f t="shared" si="64"/>
        <v>0</v>
      </c>
      <c r="U75" s="16">
        <f t="shared" si="65"/>
        <v>3572.4791666666779</v>
      </c>
      <c r="V75" s="17">
        <f t="shared" si="80"/>
        <v>17500.000000000931</v>
      </c>
      <c r="W75" s="15">
        <f t="shared" si="81"/>
        <v>218.60416666667831</v>
      </c>
      <c r="X75" s="16">
        <f t="shared" si="66"/>
        <v>0</v>
      </c>
      <c r="Y75" s="16">
        <f t="shared" si="67"/>
        <v>3135.2708333333449</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45</v>
      </c>
      <c r="B76" s="17">
        <f t="shared" si="70"/>
        <v>189583.33333333416</v>
      </c>
      <c r="C76" s="15">
        <f t="shared" si="71"/>
        <v>2368.2118055555657</v>
      </c>
      <c r="D76" s="16">
        <f t="shared" si="56"/>
        <v>0</v>
      </c>
      <c r="E76" s="16">
        <f t="shared" si="57"/>
        <v>5284.8784722222317</v>
      </c>
      <c r="F76" s="17">
        <f t="shared" si="72"/>
        <v>154583.33333333427</v>
      </c>
      <c r="G76" s="15">
        <f t="shared" si="73"/>
        <v>1931.003472222234</v>
      </c>
      <c r="H76" s="16">
        <f t="shared" si="58"/>
        <v>0</v>
      </c>
      <c r="I76" s="16">
        <f t="shared" si="59"/>
        <v>4847.6701388889005</v>
      </c>
      <c r="J76" s="17">
        <f t="shared" si="74"/>
        <v>119583.33333333433</v>
      </c>
      <c r="K76" s="15">
        <f t="shared" si="75"/>
        <v>1493.7951388889014</v>
      </c>
      <c r="L76" s="16">
        <f t="shared" si="60"/>
        <v>0</v>
      </c>
      <c r="M76" s="16">
        <f t="shared" si="61"/>
        <v>4410.4618055555675</v>
      </c>
      <c r="N76" s="17">
        <f t="shared" si="76"/>
        <v>84583.333333334274</v>
      </c>
      <c r="O76" s="15">
        <f t="shared" si="77"/>
        <v>1056.5868055555673</v>
      </c>
      <c r="P76" s="16">
        <f t="shared" si="62"/>
        <v>0</v>
      </c>
      <c r="Q76" s="16">
        <f t="shared" si="63"/>
        <v>3973.2534722222335</v>
      </c>
      <c r="R76" s="17">
        <f t="shared" si="78"/>
        <v>49583.33333333426</v>
      </c>
      <c r="S76" s="15">
        <f t="shared" si="79"/>
        <v>619.37847222223377</v>
      </c>
      <c r="T76" s="16">
        <f t="shared" si="64"/>
        <v>0</v>
      </c>
      <c r="U76" s="16">
        <f t="shared" si="65"/>
        <v>3536.0451388889005</v>
      </c>
      <c r="V76" s="17">
        <f t="shared" si="80"/>
        <v>14583.333333334265</v>
      </c>
      <c r="W76" s="15">
        <f t="shared" si="81"/>
        <v>182.17013888890054</v>
      </c>
      <c r="X76" s="16">
        <f t="shared" si="66"/>
        <v>0</v>
      </c>
      <c r="Y76" s="16">
        <f t="shared" si="67"/>
        <v>3098.836805555567</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46</v>
      </c>
      <c r="B77" s="17">
        <f t="shared" si="70"/>
        <v>186666.6666666675</v>
      </c>
      <c r="C77" s="15">
        <f t="shared" si="71"/>
        <v>2331.7777777777883</v>
      </c>
      <c r="D77" s="16">
        <f t="shared" si="56"/>
        <v>0</v>
      </c>
      <c r="E77" s="16">
        <f t="shared" si="57"/>
        <v>5248.4444444444543</v>
      </c>
      <c r="F77" s="17">
        <f t="shared" si="72"/>
        <v>151666.66666666762</v>
      </c>
      <c r="G77" s="15">
        <f t="shared" si="73"/>
        <v>1894.5694444444564</v>
      </c>
      <c r="H77" s="16">
        <f t="shared" si="58"/>
        <v>0</v>
      </c>
      <c r="I77" s="16">
        <f t="shared" si="59"/>
        <v>4811.2361111111231</v>
      </c>
      <c r="J77" s="17">
        <f t="shared" si="74"/>
        <v>116666.66666666766</v>
      </c>
      <c r="K77" s="15">
        <f t="shared" si="75"/>
        <v>1457.3611111111236</v>
      </c>
      <c r="L77" s="16">
        <f t="shared" si="60"/>
        <v>0</v>
      </c>
      <c r="M77" s="16">
        <f t="shared" si="61"/>
        <v>4374.0277777777901</v>
      </c>
      <c r="N77" s="17">
        <f t="shared" si="76"/>
        <v>81666.666666667603</v>
      </c>
      <c r="O77" s="15">
        <f t="shared" si="77"/>
        <v>1020.1527777777894</v>
      </c>
      <c r="P77" s="16">
        <f t="shared" si="62"/>
        <v>0</v>
      </c>
      <c r="Q77" s="16">
        <f t="shared" si="63"/>
        <v>3936.8194444444562</v>
      </c>
      <c r="R77" s="17">
        <f t="shared" si="78"/>
        <v>46666.666666667596</v>
      </c>
      <c r="S77" s="15">
        <f t="shared" si="79"/>
        <v>582.94444444445605</v>
      </c>
      <c r="T77" s="16">
        <f t="shared" si="64"/>
        <v>0</v>
      </c>
      <c r="U77" s="16">
        <f t="shared" si="65"/>
        <v>3499.6111111111227</v>
      </c>
      <c r="V77" s="17">
        <f t="shared" si="80"/>
        <v>11666.666666667599</v>
      </c>
      <c r="W77" s="15">
        <f t="shared" si="81"/>
        <v>145.73611111112277</v>
      </c>
      <c r="X77" s="16">
        <f t="shared" si="66"/>
        <v>0</v>
      </c>
      <c r="Y77" s="16">
        <f t="shared" si="67"/>
        <v>3062.4027777777892</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47</v>
      </c>
      <c r="B78" s="17">
        <f t="shared" si="70"/>
        <v>183750.00000000084</v>
      </c>
      <c r="C78" s="15">
        <f t="shared" si="71"/>
        <v>2295.3437500000105</v>
      </c>
      <c r="D78" s="16">
        <f t="shared" si="56"/>
        <v>0</v>
      </c>
      <c r="E78" s="16">
        <f t="shared" si="57"/>
        <v>5212.010416666677</v>
      </c>
      <c r="F78" s="17">
        <f t="shared" si="72"/>
        <v>148750.00000000096</v>
      </c>
      <c r="G78" s="15">
        <f t="shared" si="73"/>
        <v>1858.1354166666786</v>
      </c>
      <c r="H78" s="16">
        <f t="shared" si="58"/>
        <v>0</v>
      </c>
      <c r="I78" s="16">
        <f t="shared" si="59"/>
        <v>4774.8020833333449</v>
      </c>
      <c r="J78" s="17">
        <f t="shared" si="74"/>
        <v>113750.00000000099</v>
      </c>
      <c r="K78" s="15">
        <f t="shared" si="75"/>
        <v>1420.9270833333458</v>
      </c>
      <c r="L78" s="16">
        <f t="shared" si="60"/>
        <v>0</v>
      </c>
      <c r="M78" s="16">
        <f t="shared" si="61"/>
        <v>4337.5937500000127</v>
      </c>
      <c r="N78" s="17">
        <f t="shared" si="76"/>
        <v>78750.000000000931</v>
      </c>
      <c r="O78" s="15">
        <f t="shared" si="77"/>
        <v>983.7187500000116</v>
      </c>
      <c r="P78" s="16">
        <f t="shared" si="62"/>
        <v>0</v>
      </c>
      <c r="Q78" s="16">
        <f t="shared" si="63"/>
        <v>3900.3854166666779</v>
      </c>
      <c r="R78" s="17">
        <f t="shared" si="78"/>
        <v>43750.000000000931</v>
      </c>
      <c r="S78" s="15">
        <f t="shared" si="79"/>
        <v>546.51041666667834</v>
      </c>
      <c r="T78" s="16">
        <f t="shared" si="64"/>
        <v>0</v>
      </c>
      <c r="U78" s="16">
        <f t="shared" si="65"/>
        <v>3463.1770833333449</v>
      </c>
      <c r="V78" s="17">
        <f t="shared" si="80"/>
        <v>8750.0000000009331</v>
      </c>
      <c r="W78" s="15">
        <f t="shared" si="81"/>
        <v>109.302083333345</v>
      </c>
      <c r="X78" s="16">
        <f t="shared" si="66"/>
        <v>0</v>
      </c>
      <c r="Y78" s="16">
        <f t="shared" si="67"/>
        <v>3025.9687500000114</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48</v>
      </c>
      <c r="B79" s="17">
        <f t="shared" si="70"/>
        <v>180833.33333333419</v>
      </c>
      <c r="C79" s="15">
        <f t="shared" si="71"/>
        <v>2258.9097222222331</v>
      </c>
      <c r="D79" s="16">
        <f t="shared" si="56"/>
        <v>0</v>
      </c>
      <c r="E79" s="16">
        <f t="shared" si="57"/>
        <v>5175.5763888888996</v>
      </c>
      <c r="F79" s="17">
        <f t="shared" si="72"/>
        <v>145833.3333333343</v>
      </c>
      <c r="G79" s="15">
        <f t="shared" si="73"/>
        <v>1821.701388888901</v>
      </c>
      <c r="H79" s="16">
        <f t="shared" si="58"/>
        <v>0</v>
      </c>
      <c r="I79" s="16">
        <f t="shared" si="59"/>
        <v>4738.3680555555675</v>
      </c>
      <c r="J79" s="17">
        <f t="shared" si="74"/>
        <v>110833.33333333432</v>
      </c>
      <c r="K79" s="15">
        <f t="shared" si="75"/>
        <v>1384.4930555555679</v>
      </c>
      <c r="L79" s="16">
        <f t="shared" si="60"/>
        <v>0</v>
      </c>
      <c r="M79" s="16">
        <f t="shared" si="61"/>
        <v>4301.1597222222344</v>
      </c>
      <c r="N79" s="17">
        <f t="shared" si="76"/>
        <v>75833.33333333426</v>
      </c>
      <c r="O79" s="15">
        <f t="shared" si="77"/>
        <v>947.28472222223377</v>
      </c>
      <c r="P79" s="16">
        <f t="shared" si="62"/>
        <v>0</v>
      </c>
      <c r="Q79" s="16">
        <f t="shared" si="63"/>
        <v>3863.9513888889005</v>
      </c>
      <c r="R79" s="17">
        <f t="shared" si="78"/>
        <v>40833.333333334267</v>
      </c>
      <c r="S79" s="15">
        <f t="shared" si="79"/>
        <v>510.07638888890057</v>
      </c>
      <c r="T79" s="16">
        <f t="shared" si="64"/>
        <v>0</v>
      </c>
      <c r="U79" s="16">
        <f t="shared" si="65"/>
        <v>3426.743055555567</v>
      </c>
      <c r="V79" s="17">
        <f t="shared" si="80"/>
        <v>5833.3333333342671</v>
      </c>
      <c r="W79" s="15">
        <f t="shared" si="81"/>
        <v>72.868055555567224</v>
      </c>
      <c r="X79" s="16">
        <f t="shared" si="66"/>
        <v>0</v>
      </c>
      <c r="Y79" s="16">
        <f t="shared" si="67"/>
        <v>2989.5347222222335</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49</v>
      </c>
      <c r="B80" s="17">
        <f t="shared" si="70"/>
        <v>177916.66666666753</v>
      </c>
      <c r="C80" s="15">
        <f t="shared" si="71"/>
        <v>2222.4756944444553</v>
      </c>
      <c r="D80" s="16">
        <f t="shared" si="56"/>
        <v>0</v>
      </c>
      <c r="E80" s="16">
        <f t="shared" si="57"/>
        <v>5139.1423611111222</v>
      </c>
      <c r="F80" s="17">
        <f t="shared" si="72"/>
        <v>142916.66666666765</v>
      </c>
      <c r="G80" s="15">
        <f t="shared" si="73"/>
        <v>1785.2673611111234</v>
      </c>
      <c r="H80" s="16">
        <f t="shared" si="58"/>
        <v>0</v>
      </c>
      <c r="I80" s="16">
        <f t="shared" si="59"/>
        <v>4701.9340277777901</v>
      </c>
      <c r="J80" s="17">
        <f t="shared" si="74"/>
        <v>107916.66666666765</v>
      </c>
      <c r="K80" s="15">
        <f t="shared" si="75"/>
        <v>1348.0590277777901</v>
      </c>
      <c r="L80" s="16">
        <f t="shared" si="60"/>
        <v>0</v>
      </c>
      <c r="M80" s="16">
        <f t="shared" si="61"/>
        <v>4264.7256944444562</v>
      </c>
      <c r="N80" s="17">
        <f t="shared" si="76"/>
        <v>72916.666666667588</v>
      </c>
      <c r="O80" s="15">
        <f t="shared" si="77"/>
        <v>910.85069444445594</v>
      </c>
      <c r="P80" s="16">
        <f t="shared" si="62"/>
        <v>0</v>
      </c>
      <c r="Q80" s="16">
        <f t="shared" si="63"/>
        <v>3827.5173611111222</v>
      </c>
      <c r="R80" s="17">
        <f t="shared" si="78"/>
        <v>37916.666666667603</v>
      </c>
      <c r="S80" s="15">
        <f t="shared" si="79"/>
        <v>473.6423611111228</v>
      </c>
      <c r="T80" s="16">
        <f t="shared" si="64"/>
        <v>0</v>
      </c>
      <c r="U80" s="16">
        <f t="shared" si="65"/>
        <v>3390.3090277777892</v>
      </c>
      <c r="V80" s="17">
        <f t="shared" si="80"/>
        <v>2916.6666666676006</v>
      </c>
      <c r="W80" s="15">
        <f t="shared" si="81"/>
        <v>36.434027777789446</v>
      </c>
      <c r="X80" s="16">
        <f t="shared" si="66"/>
        <v>3430</v>
      </c>
      <c r="Y80" s="16">
        <f t="shared" si="67"/>
        <v>6383.1006944444562</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50</v>
      </c>
      <c r="B81" s="19"/>
      <c r="C81" s="20">
        <f>SUM(C69:C80)</f>
        <v>29074.354166666788</v>
      </c>
      <c r="D81" s="21">
        <f>SUM(D69:D80)</f>
        <v>4533.0000000000055</v>
      </c>
      <c r="E81" s="21">
        <f>SUM(E69:E80)</f>
        <v>68607.354166666788</v>
      </c>
      <c r="F81" s="19"/>
      <c r="G81" s="20">
        <f>SUM(G69:G80)</f>
        <v>23827.854166666806</v>
      </c>
      <c r="H81" s="21">
        <f>SUM(H69:H80)</f>
        <v>4277.5000000000064</v>
      </c>
      <c r="I81" s="21">
        <f>SUM(I69:I80)</f>
        <v>63105.354166666802</v>
      </c>
      <c r="J81" s="19"/>
      <c r="K81" s="20">
        <f>SUM(K69:K80)</f>
        <v>18581.354166666817</v>
      </c>
      <c r="L81" s="21">
        <f>SUM(L69:L80)</f>
        <v>4022.0000000000073</v>
      </c>
      <c r="M81" s="21">
        <f>SUM(M69:M80)</f>
        <v>57603.354166666817</v>
      </c>
      <c r="N81" s="19"/>
      <c r="O81" s="20">
        <f>SUM(O69:O80)</f>
        <v>13334.854166666808</v>
      </c>
      <c r="P81" s="21">
        <f>SUM(P69:P80)</f>
        <v>3766.5000000000073</v>
      </c>
      <c r="Q81" s="21">
        <f>SUM(Q69:Q80)</f>
        <v>52101.354166666817</v>
      </c>
      <c r="R81" s="19"/>
      <c r="S81" s="20">
        <f>SUM(S69:S80)</f>
        <v>8088.3541666668061</v>
      </c>
      <c r="T81" s="21">
        <f>SUM(T69:T80)</f>
        <v>3511.0000000000068</v>
      </c>
      <c r="U81" s="21">
        <f>SUM(U69:U80)</f>
        <v>46599.35416666681</v>
      </c>
      <c r="V81" s="19"/>
      <c r="W81" s="20">
        <f>SUM(W69:W80)</f>
        <v>2841.8541666668066</v>
      </c>
      <c r="X81" s="21">
        <f>SUM(X69:X80)</f>
        <v>6685.5000000000073</v>
      </c>
      <c r="Y81" s="21">
        <f>SUM(Y69:Y80)</f>
        <v>44527.354166666817</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137" t="s">
        <v>86</v>
      </c>
      <c r="B83" s="137"/>
      <c r="C83" s="137"/>
      <c r="D83" s="137"/>
      <c r="E83" s="137"/>
      <c r="F83" s="137"/>
      <c r="G83" s="137"/>
      <c r="H83" s="137"/>
      <c r="I83" s="137"/>
      <c r="J83" s="137"/>
      <c r="K83" s="24">
        <f>K84+K85</f>
        <v>1091751.3125000037</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137" t="s">
        <v>87</v>
      </c>
      <c r="B84" s="137"/>
      <c r="C84" s="137"/>
      <c r="D84" s="137"/>
      <c r="E84" s="137"/>
      <c r="F84" s="137"/>
      <c r="G84" s="137"/>
      <c r="H84" s="137"/>
      <c r="I84" s="137"/>
      <c r="J84" s="137"/>
      <c r="K84" s="24">
        <f>C51+G51+K51+O51+S51+W51+AA51+C66+G66+K66+O66+S66+W66+AA66+C81+G81+K81+O81+S81+W81+AA81+$J$21*sumkred2+$J$22+$J$24*sumkred2</f>
        <v>957986.31250000349</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137" t="s">
        <v>88</v>
      </c>
      <c r="B85" s="137"/>
      <c r="C85" s="137"/>
      <c r="D85" s="137"/>
      <c r="E85" s="137"/>
      <c r="F85" s="137"/>
      <c r="G85" s="137"/>
      <c r="H85" s="137"/>
      <c r="I85" s="137"/>
      <c r="J85" s="137"/>
      <c r="K85" s="24">
        <f>D51+H51+L51+P51+T51+X51+AB51+D66+H66+L66+P66+T66+X66+AB66+D81+H81+L81+P81+T81+X81+AB81-($J$21*sumkred2+$J$22+$J$24*sumkred2)</f>
        <v>133765.00000000015</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137" t="s">
        <v>65</v>
      </c>
      <c r="B86" s="137"/>
      <c r="C86" s="137"/>
      <c r="D86" s="137"/>
      <c r="E86" s="137"/>
      <c r="F86" s="137"/>
      <c r="G86" s="137"/>
      <c r="H86" s="137"/>
      <c r="I86" s="137"/>
      <c r="J86" s="137"/>
      <c r="K86" s="24">
        <f>E51+I51+M51+Q51+U51+Y51+AC51+E66+I66+M66+Q66+U66+Y66+AC66+E81+I81+M81+Q81+U81+Y81+AC81</f>
        <v>1791751.312500003</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141" t="s">
        <v>66</v>
      </c>
      <c r="B87" s="141"/>
      <c r="C87" s="141"/>
      <c r="D87" s="141"/>
      <c r="E87" s="141"/>
      <c r="F87" s="141"/>
      <c r="G87" s="141"/>
      <c r="H87" s="141"/>
      <c r="I87" s="141"/>
      <c r="J87" s="141"/>
      <c r="K87" s="25">
        <f ca="1">XIRR(C97:C337,B97:B337)</f>
        <v>0.15224178433418276</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137" t="s">
        <v>67</v>
      </c>
      <c r="B88" s="137"/>
      <c r="C88" s="137"/>
      <c r="D88" s="137"/>
      <c r="E88" s="137"/>
      <c r="F88" s="137"/>
      <c r="G88" s="137"/>
      <c r="H88" s="137"/>
      <c r="I88" s="137"/>
      <c r="J88" s="137"/>
      <c r="K88" s="137"/>
      <c r="L88" s="142"/>
      <c r="M88" s="142"/>
      <c r="N88" s="142"/>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137" t="s">
        <v>68</v>
      </c>
      <c r="B89" s="137"/>
      <c r="C89" s="137"/>
      <c r="D89" s="137"/>
      <c r="E89" s="137"/>
      <c r="F89" s="137"/>
      <c r="G89" s="137"/>
      <c r="H89" s="137"/>
      <c r="I89" s="137"/>
      <c r="J89" s="137"/>
      <c r="K89" s="137"/>
      <c r="L89" s="137"/>
      <c r="M89" s="137"/>
      <c r="N89" s="137"/>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137" t="s">
        <v>69</v>
      </c>
      <c r="B90" s="137"/>
      <c r="C90" s="137"/>
      <c r="D90" s="137"/>
      <c r="E90" s="137"/>
      <c r="F90" s="137"/>
      <c r="G90" s="137"/>
      <c r="H90" s="137"/>
      <c r="I90" s="137"/>
      <c r="J90" s="137"/>
      <c r="K90" s="137"/>
      <c r="L90" s="137"/>
      <c r="M90" s="137"/>
      <c r="N90" s="137"/>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140" t="s">
        <v>70</v>
      </c>
      <c r="B92" s="140"/>
      <c r="C92" s="143">
        <f ca="1">TODAY()</f>
        <v>44468</v>
      </c>
      <c r="D92" s="143"/>
      <c r="E92" s="143"/>
      <c r="F92" s="143"/>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138" t="s">
        <v>71</v>
      </c>
      <c r="B94" s="138"/>
      <c r="C94" s="139"/>
      <c r="D94" s="139"/>
      <c r="E94" s="139"/>
      <c r="F94" s="139"/>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138"/>
      <c r="B95" s="138"/>
      <c r="C95" s="140" t="s">
        <v>72</v>
      </c>
      <c r="D95" s="140"/>
      <c r="E95" s="140"/>
      <c r="F95" s="140"/>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44468</v>
      </c>
      <c r="C97" s="27">
        <f>-sumkred2+D39</f>
        <v>-675210</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44498</v>
      </c>
      <c r="C98" s="30">
        <f>E39-D39</f>
        <v>3500</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44529</v>
      </c>
      <c r="C99" s="30">
        <f t="shared" ref="C99:C109" si="84">E40</f>
        <v>3497.5694444444443</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44559</v>
      </c>
      <c r="C100" s="30">
        <f t="shared" si="84"/>
        <v>3495.1388888888887</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44590</v>
      </c>
      <c r="C101" s="30">
        <f t="shared" si="84"/>
        <v>3492.7083333333335</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44620</v>
      </c>
      <c r="C102" s="30">
        <f t="shared" si="84"/>
        <v>3490.2777777777778</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44648</v>
      </c>
      <c r="C103" s="30">
        <f t="shared" si="84"/>
        <v>3487.8472222222222</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44679</v>
      </c>
      <c r="C104" s="30">
        <f t="shared" si="84"/>
        <v>3485.416666666667</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44709</v>
      </c>
      <c r="C105" s="30">
        <f t="shared" si="84"/>
        <v>3482.9861111111113</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44740</v>
      </c>
      <c r="C106" s="30">
        <f t="shared" si="84"/>
        <v>3480.5555555555557</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44770</v>
      </c>
      <c r="C107" s="30">
        <f t="shared" si="84"/>
        <v>3478.125</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44801</v>
      </c>
      <c r="C108" s="30">
        <f t="shared" si="84"/>
        <v>3475.6944444444448</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44832</v>
      </c>
      <c r="C109" s="30">
        <f t="shared" si="84"/>
        <v>3473.2638888888891</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44862</v>
      </c>
      <c r="C110" s="27">
        <f t="shared" ref="C110:C121" si="86">I39</f>
        <v>19078.125000000011</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44893</v>
      </c>
      <c r="C111" s="27">
        <f t="shared" si="86"/>
        <v>11187.190972222228</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44923</v>
      </c>
      <c r="C112" s="27">
        <f t="shared" si="86"/>
        <v>11150.756944444451</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44954</v>
      </c>
      <c r="C113" s="27">
        <f t="shared" si="86"/>
        <v>11114.322916666673</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44985</v>
      </c>
      <c r="C114" s="27">
        <f t="shared" si="86"/>
        <v>11077.888888888896</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45013</v>
      </c>
      <c r="C115" s="27">
        <f t="shared" si="86"/>
        <v>11041.454861111119</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45044</v>
      </c>
      <c r="C116" s="27">
        <f t="shared" si="86"/>
        <v>11005.020833333341</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45074</v>
      </c>
      <c r="C117" s="27">
        <f t="shared" si="86"/>
        <v>10968.586805555564</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45105</v>
      </c>
      <c r="C118" s="27">
        <f t="shared" si="86"/>
        <v>10932.152777777786</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45135</v>
      </c>
      <c r="C119" s="27">
        <f t="shared" si="86"/>
        <v>10895.718750000009</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45166</v>
      </c>
      <c r="C120" s="27">
        <f t="shared" si="86"/>
        <v>10859.284722222234</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45197</v>
      </c>
      <c r="C121" s="27">
        <f t="shared" si="86"/>
        <v>10822.850694444456</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45227</v>
      </c>
      <c r="C122" s="27">
        <f t="shared" ref="C122:C133" si="87">M39</f>
        <v>18385.416666666686</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45258</v>
      </c>
      <c r="C123" s="27">
        <f t="shared" si="87"/>
        <v>10749.982638888901</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45288</v>
      </c>
      <c r="C124" s="27">
        <f t="shared" si="87"/>
        <v>10713.548611111124</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45319</v>
      </c>
      <c r="C125" s="27">
        <f t="shared" si="87"/>
        <v>10677.114583333347</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45350</v>
      </c>
      <c r="C126" s="27">
        <f t="shared" si="87"/>
        <v>10640.680555555569</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45379</v>
      </c>
      <c r="C127" s="27">
        <f t="shared" si="87"/>
        <v>10604.246527777792</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45410</v>
      </c>
      <c r="C128" s="27">
        <f t="shared" si="87"/>
        <v>10567.812500000015</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45440</v>
      </c>
      <c r="C129" s="27">
        <f t="shared" si="87"/>
        <v>10531.378472222237</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45471</v>
      </c>
      <c r="C130" s="27">
        <f t="shared" si="87"/>
        <v>10494.94444444446</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45501</v>
      </c>
      <c r="C131" s="27">
        <f t="shared" si="87"/>
        <v>10458.510416666682</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45532</v>
      </c>
      <c r="C132" s="27">
        <f t="shared" si="87"/>
        <v>10422.076388888905</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45563</v>
      </c>
      <c r="C133" s="27">
        <f t="shared" si="87"/>
        <v>10385.642361111128</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45593</v>
      </c>
      <c r="C134" s="27">
        <f t="shared" ref="C134:C145" si="88">Q39</f>
        <v>17692.708333333361</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45624</v>
      </c>
      <c r="C135" s="27">
        <f t="shared" si="88"/>
        <v>10312.774305555573</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45654</v>
      </c>
      <c r="C136" s="27">
        <f t="shared" si="88"/>
        <v>10276.340277777796</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45685</v>
      </c>
      <c r="C137" s="27">
        <f t="shared" si="88"/>
        <v>10239.906250000018</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45716</v>
      </c>
      <c r="C138" s="27">
        <f t="shared" si="88"/>
        <v>10203.472222222241</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45744</v>
      </c>
      <c r="C139" s="27">
        <f t="shared" si="88"/>
        <v>10167.038194444463</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45775</v>
      </c>
      <c r="C140" s="27">
        <f t="shared" si="88"/>
        <v>10130.604166666686</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45805</v>
      </c>
      <c r="C141" s="27">
        <f t="shared" si="88"/>
        <v>10094.170138888909</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45836</v>
      </c>
      <c r="C142" s="27">
        <f t="shared" si="88"/>
        <v>10057.736111111131</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45866</v>
      </c>
      <c r="C143" s="27">
        <f t="shared" si="88"/>
        <v>10021.302083333356</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45897</v>
      </c>
      <c r="C144" s="27">
        <f t="shared" si="88"/>
        <v>9984.8680555555784</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45928</v>
      </c>
      <c r="C145" s="27">
        <f t="shared" si="88"/>
        <v>9948.434027777801</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45958</v>
      </c>
      <c r="C146" s="27">
        <f t="shared" ref="C146:C157" si="89">U39</f>
        <v>17000.000000000036</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45989</v>
      </c>
      <c r="C147" s="27">
        <f t="shared" si="89"/>
        <v>9875.5659722222463</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46019</v>
      </c>
      <c r="C148" s="27">
        <f t="shared" si="89"/>
        <v>9839.1319444444689</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46050</v>
      </c>
      <c r="C149" s="27">
        <f t="shared" si="89"/>
        <v>9802.6979166666915</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46081</v>
      </c>
      <c r="C150" s="27">
        <f t="shared" si="89"/>
        <v>9766.2638888889142</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46109</v>
      </c>
      <c r="C151" s="27">
        <f t="shared" si="89"/>
        <v>9729.8298611111368</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46140</v>
      </c>
      <c r="C152" s="27">
        <f t="shared" si="89"/>
        <v>9693.3958333333594</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46170</v>
      </c>
      <c r="C153" s="27">
        <f t="shared" si="89"/>
        <v>9656.961805555582</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46201</v>
      </c>
      <c r="C154" s="27">
        <f t="shared" si="89"/>
        <v>9620.5277777778047</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46231</v>
      </c>
      <c r="C155" s="27">
        <f t="shared" si="89"/>
        <v>9584.0937500000273</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46262</v>
      </c>
      <c r="C156" s="27">
        <f t="shared" si="89"/>
        <v>9547.6597222222499</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46293</v>
      </c>
      <c r="C157" s="27">
        <f t="shared" si="89"/>
        <v>9511.2256944444725</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46323</v>
      </c>
      <c r="C158" s="27">
        <f t="shared" ref="C158:C169" si="90">Y39</f>
        <v>16307.291666666712</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46354</v>
      </c>
      <c r="C159" s="27">
        <f t="shared" si="90"/>
        <v>9438.3576388889178</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46384</v>
      </c>
      <c r="C160" s="27">
        <f t="shared" si="90"/>
        <v>9401.9236111111386</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46415</v>
      </c>
      <c r="C161" s="27">
        <f t="shared" si="90"/>
        <v>9365.4895833333612</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46446</v>
      </c>
      <c r="C162" s="27">
        <f t="shared" si="90"/>
        <v>9329.0555555555839</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46474</v>
      </c>
      <c r="C163" s="27">
        <f t="shared" si="90"/>
        <v>9292.6215277778047</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46505</v>
      </c>
      <c r="C164" s="27">
        <f t="shared" si="90"/>
        <v>9256.1875000000273</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46535</v>
      </c>
      <c r="C165" s="27">
        <f t="shared" si="90"/>
        <v>9219.7534722222499</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46566</v>
      </c>
      <c r="C166" s="27">
        <f t="shared" si="90"/>
        <v>9183.3194444444707</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46596</v>
      </c>
      <c r="C167" s="27">
        <f t="shared" si="90"/>
        <v>9146.8854166666933</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46627</v>
      </c>
      <c r="C168" s="27">
        <f t="shared" si="90"/>
        <v>9110.451388888916</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46658</v>
      </c>
      <c r="C169" s="27">
        <f t="shared" si="90"/>
        <v>9074.0173611111368</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46688</v>
      </c>
      <c r="C170" s="27">
        <f t="shared" ref="C170:C181" si="92">AC39</f>
        <v>15614.583333333374</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46719</v>
      </c>
      <c r="C171" s="27">
        <f t="shared" si="92"/>
        <v>9001.149305555582</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46749</v>
      </c>
      <c r="C172" s="27">
        <f t="shared" si="92"/>
        <v>8964.7152777778028</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46780</v>
      </c>
      <c r="C173" s="27">
        <f t="shared" si="92"/>
        <v>8928.2812500000255</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46811</v>
      </c>
      <c r="C174" s="27">
        <f t="shared" si="92"/>
        <v>8891.8472222222481</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46840</v>
      </c>
      <c r="C175" s="27">
        <f t="shared" si="92"/>
        <v>8855.4131944444689</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46871</v>
      </c>
      <c r="C176" s="27">
        <f t="shared" si="92"/>
        <v>8818.9791666666915</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46901</v>
      </c>
      <c r="C177" s="27">
        <f t="shared" si="92"/>
        <v>8782.5451388889123</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46932</v>
      </c>
      <c r="C178" s="27">
        <f t="shared" si="92"/>
        <v>8746.111111111135</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46962</v>
      </c>
      <c r="C179" s="27">
        <f t="shared" si="92"/>
        <v>8709.6770833333576</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46993</v>
      </c>
      <c r="C180" s="27">
        <f t="shared" si="92"/>
        <v>8673.2430555555784</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47024</v>
      </c>
      <c r="C181" s="27">
        <f t="shared" si="92"/>
        <v>8636.809027777801</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47054</v>
      </c>
      <c r="C182" s="27">
        <f t="shared" ref="C182:C193" si="93">E54</f>
        <v>14921.875000000036</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47085</v>
      </c>
      <c r="C183" s="27">
        <f t="shared" si="93"/>
        <v>8563.9409722222445</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47115</v>
      </c>
      <c r="C184" s="27">
        <f t="shared" si="93"/>
        <v>8527.5069444444671</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47146</v>
      </c>
      <c r="C185" s="27">
        <f t="shared" si="93"/>
        <v>8491.0729166666897</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47177</v>
      </c>
      <c r="C186" s="27">
        <f t="shared" si="93"/>
        <v>8454.6388888889105</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47205</v>
      </c>
      <c r="C187" s="27">
        <f t="shared" si="93"/>
        <v>8418.2048611111331</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47236</v>
      </c>
      <c r="C188" s="27">
        <f t="shared" si="93"/>
        <v>8381.7708333333558</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47266</v>
      </c>
      <c r="C189" s="27">
        <f t="shared" si="93"/>
        <v>8345.3368055555766</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47297</v>
      </c>
      <c r="C190" s="27">
        <f t="shared" si="93"/>
        <v>8308.9027777777992</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47327</v>
      </c>
      <c r="C191" s="27">
        <f t="shared" si="93"/>
        <v>8272.46875000002</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47358</v>
      </c>
      <c r="C192" s="27">
        <f t="shared" si="93"/>
        <v>8236.0347222222426</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47389</v>
      </c>
      <c r="C193" s="27">
        <f t="shared" si="93"/>
        <v>8199.6006944444653</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47419</v>
      </c>
      <c r="C194" s="27">
        <f t="shared" ref="C194:C205" si="94">I54</f>
        <v>14229.166666666699</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47450</v>
      </c>
      <c r="C195" s="27">
        <f t="shared" si="94"/>
        <v>8126.7326388889087</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47480</v>
      </c>
      <c r="C196" s="27">
        <f t="shared" si="94"/>
        <v>8090.2986111111313</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47511</v>
      </c>
      <c r="C197" s="27">
        <f t="shared" si="94"/>
        <v>8053.8645833333521</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47542</v>
      </c>
      <c r="C198" s="27">
        <f t="shared" si="94"/>
        <v>8017.4305555555748</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47570</v>
      </c>
      <c r="C199" s="27">
        <f t="shared" si="94"/>
        <v>7980.9965277777974</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47601</v>
      </c>
      <c r="C200" s="27">
        <f t="shared" si="94"/>
        <v>7944.5625000000182</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47631</v>
      </c>
      <c r="C201" s="27">
        <f t="shared" si="94"/>
        <v>7908.1284722222408</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47662</v>
      </c>
      <c r="C202" s="27">
        <f t="shared" si="94"/>
        <v>7871.6944444444634</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47692</v>
      </c>
      <c r="C203" s="27">
        <f t="shared" si="94"/>
        <v>7835.2604166666843</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47723</v>
      </c>
      <c r="C204" s="27">
        <f t="shared" si="94"/>
        <v>7798.8263888889069</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47754</v>
      </c>
      <c r="C205" s="27">
        <f t="shared" si="94"/>
        <v>7762.3923611111295</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47784</v>
      </c>
      <c r="C206" s="27">
        <f t="shared" ref="C206:C217" si="95">M54</f>
        <v>13536.458333333359</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47815</v>
      </c>
      <c r="C207" s="27">
        <f t="shared" si="95"/>
        <v>7689.5243055555729</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47845</v>
      </c>
      <c r="C208" s="27">
        <f t="shared" si="95"/>
        <v>7653.0902777777937</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47876</v>
      </c>
      <c r="C209" s="27">
        <f t="shared" si="95"/>
        <v>7616.6562500000164</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47907</v>
      </c>
      <c r="C210" s="27">
        <f t="shared" si="95"/>
        <v>7580.222222222239</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47935</v>
      </c>
      <c r="C211" s="27">
        <f t="shared" si="95"/>
        <v>7543.7881944444598</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47966</v>
      </c>
      <c r="C212" s="27">
        <f t="shared" si="95"/>
        <v>7507.3541666666824</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47996</v>
      </c>
      <c r="C213" s="27">
        <f t="shared" si="95"/>
        <v>7470.9201388889051</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48027</v>
      </c>
      <c r="C214" s="27">
        <f t="shared" si="95"/>
        <v>7434.4861111111259</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48057</v>
      </c>
      <c r="C215" s="27">
        <f t="shared" si="95"/>
        <v>7398.0520833333485</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48088</v>
      </c>
      <c r="C216" s="27">
        <f t="shared" si="95"/>
        <v>7361.6180555555711</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48119</v>
      </c>
      <c r="C217" s="27">
        <f t="shared" si="95"/>
        <v>7325.1840277777919</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48149</v>
      </c>
      <c r="C218" s="16">
        <f t="shared" ref="C218:C229" si="96">Q54</f>
        <v>12843.750000000024</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48180</v>
      </c>
      <c r="C219" s="16">
        <f t="shared" si="96"/>
        <v>7252.3159722222372</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48210</v>
      </c>
      <c r="C220" s="16">
        <f t="shared" si="96"/>
        <v>7215.881944444458</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48241</v>
      </c>
      <c r="C221" s="16">
        <f t="shared" si="96"/>
        <v>7179.4479166666806</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48272</v>
      </c>
      <c r="C222" s="16">
        <f t="shared" si="96"/>
        <v>7143.0138888889014</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48301</v>
      </c>
      <c r="C223" s="16">
        <f t="shared" si="96"/>
        <v>7106.579861111124</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48332</v>
      </c>
      <c r="C224" s="16">
        <f t="shared" si="96"/>
        <v>7070.1458333333467</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48362</v>
      </c>
      <c r="C225" s="16">
        <f t="shared" si="96"/>
        <v>7033.7118055555675</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48393</v>
      </c>
      <c r="C226" s="16">
        <f t="shared" si="96"/>
        <v>6997.2777777777901</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48423</v>
      </c>
      <c r="C227" s="16">
        <f t="shared" si="96"/>
        <v>6960.8437500000127</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48454</v>
      </c>
      <c r="C228" s="16">
        <f t="shared" si="96"/>
        <v>6924.4097222222335</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48485</v>
      </c>
      <c r="C229" s="16">
        <f t="shared" si="96"/>
        <v>6887.9756944444562</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48515</v>
      </c>
      <c r="C230" s="16">
        <f t="shared" ref="C230:C241" si="98">U54</f>
        <v>12151.041666666684</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48546</v>
      </c>
      <c r="C231" s="16">
        <f t="shared" si="98"/>
        <v>6815.1076388888996</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48576</v>
      </c>
      <c r="C232" s="16">
        <f t="shared" si="98"/>
        <v>6778.6736111111222</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48607</v>
      </c>
      <c r="C233" s="16">
        <f t="shared" si="98"/>
        <v>6742.2395833333439</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48638</v>
      </c>
      <c r="C234" s="16">
        <f t="shared" si="98"/>
        <v>6705.8055555555657</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48666</v>
      </c>
      <c r="C235" s="16">
        <f t="shared" si="98"/>
        <v>6669.3715277777883</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48697</v>
      </c>
      <c r="C236" s="16">
        <f t="shared" si="98"/>
        <v>6632.93750000001</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48727</v>
      </c>
      <c r="C237" s="16">
        <f t="shared" si="98"/>
        <v>6596.5034722222317</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48758</v>
      </c>
      <c r="C238" s="16">
        <f t="shared" si="98"/>
        <v>6560.0694444444543</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48788</v>
      </c>
      <c r="C239" s="16">
        <f t="shared" si="98"/>
        <v>6523.6354166666761</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48819</v>
      </c>
      <c r="C240" s="16">
        <f t="shared" si="98"/>
        <v>6487.2013888888978</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48850</v>
      </c>
      <c r="C241" s="16">
        <f t="shared" si="98"/>
        <v>6450.7673611111204</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48880</v>
      </c>
      <c r="C242" s="16">
        <f t="shared" ref="C242:C253" si="99">Y54</f>
        <v>11458.333333333347</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48911</v>
      </c>
      <c r="C243" s="16">
        <f t="shared" si="99"/>
        <v>6377.8993055555638</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48941</v>
      </c>
      <c r="C244" s="16">
        <f t="shared" si="99"/>
        <v>6341.4652777777865</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48972</v>
      </c>
      <c r="C245" s="16">
        <f t="shared" si="99"/>
        <v>6305.0312500000073</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49003</v>
      </c>
      <c r="C246" s="16">
        <f t="shared" si="99"/>
        <v>6268.5972222222299</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49031</v>
      </c>
      <c r="C247" s="16">
        <f t="shared" si="99"/>
        <v>6232.1631944444516</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49062</v>
      </c>
      <c r="C248" s="16">
        <f t="shared" si="99"/>
        <v>6195.7291666666733</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49092</v>
      </c>
      <c r="C249" s="16">
        <f t="shared" si="99"/>
        <v>6159.295138888896</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49123</v>
      </c>
      <c r="C250" s="16">
        <f t="shared" si="99"/>
        <v>6122.8611111111186</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49153</v>
      </c>
      <c r="C251" s="16">
        <f t="shared" si="99"/>
        <v>6086.4270833333412</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49184</v>
      </c>
      <c r="C252" s="16">
        <f t="shared" si="99"/>
        <v>6049.9930555555629</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49215</v>
      </c>
      <c r="C253" s="16">
        <f t="shared" si="99"/>
        <v>6013.5590277777856</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49245</v>
      </c>
      <c r="C254" s="16">
        <f t="shared" ref="C254:C265" si="100">AC54</f>
        <v>10765.625000000013</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49276</v>
      </c>
      <c r="C255" s="16">
        <f t="shared" si="100"/>
        <v>5940.6909722222299</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49306</v>
      </c>
      <c r="C256" s="16">
        <f t="shared" si="100"/>
        <v>5904.2569444444525</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49337</v>
      </c>
      <c r="C257" s="16">
        <f t="shared" si="100"/>
        <v>5867.8229166666752</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49368</v>
      </c>
      <c r="C258" s="16">
        <f t="shared" si="100"/>
        <v>5831.3888888888978</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49396</v>
      </c>
      <c r="C259" s="16">
        <f t="shared" si="100"/>
        <v>5794.9548611111195</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49427</v>
      </c>
      <c r="C260" s="16">
        <f t="shared" si="100"/>
        <v>5758.5208333333412</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49457</v>
      </c>
      <c r="C261" s="16">
        <f t="shared" si="100"/>
        <v>5722.0868055555638</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49488</v>
      </c>
      <c r="C262" s="16">
        <f t="shared" si="100"/>
        <v>5685.6527777777865</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49518</v>
      </c>
      <c r="C263" s="16">
        <f t="shared" si="100"/>
        <v>5649.2187500000091</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49549</v>
      </c>
      <c r="C264" s="16">
        <f t="shared" si="100"/>
        <v>5612.7847222222317</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49580</v>
      </c>
      <c r="C265" s="16">
        <f t="shared" si="100"/>
        <v>5576.3506944444534</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49610</v>
      </c>
      <c r="C266" s="16">
        <f t="shared" ref="C266:C277" si="101">E69</f>
        <v>10072.916666666681</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49641</v>
      </c>
      <c r="C267" s="16">
        <f t="shared" si="101"/>
        <v>5503.4826388888978</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49671</v>
      </c>
      <c r="C268" s="16">
        <f t="shared" si="101"/>
        <v>5467.0486111111204</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49702</v>
      </c>
      <c r="C269" s="16">
        <f t="shared" si="101"/>
        <v>5430.614583333343</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49733</v>
      </c>
      <c r="C270" s="16">
        <f t="shared" si="101"/>
        <v>5394.1805555555657</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49762</v>
      </c>
      <c r="C271" s="16">
        <f t="shared" si="101"/>
        <v>5357.7465277777883</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49793</v>
      </c>
      <c r="C272" s="16">
        <f t="shared" si="101"/>
        <v>5321.31250000001</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49823</v>
      </c>
      <c r="C273" s="16">
        <f t="shared" si="101"/>
        <v>5284.8784722222317</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49854</v>
      </c>
      <c r="C274" s="16">
        <f t="shared" si="101"/>
        <v>5248.4444444444543</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49884</v>
      </c>
      <c r="C275" s="16">
        <f t="shared" si="101"/>
        <v>5212.010416666677</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49915</v>
      </c>
      <c r="C276" s="16">
        <f t="shared" si="101"/>
        <v>5175.5763888888996</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49946</v>
      </c>
      <c r="C277" s="16">
        <f t="shared" si="101"/>
        <v>5139.1423611111222</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49976</v>
      </c>
      <c r="C278" s="16">
        <f t="shared" ref="C278:C289" si="102">I69</f>
        <v>9380.2083333333503</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50007</v>
      </c>
      <c r="C279" s="16">
        <f t="shared" si="102"/>
        <v>5066.2743055555666</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50037</v>
      </c>
      <c r="C280" s="16">
        <f t="shared" si="102"/>
        <v>5029.8402777777883</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50068</v>
      </c>
      <c r="C281" s="16">
        <f t="shared" si="102"/>
        <v>4993.4062500000109</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50099</v>
      </c>
      <c r="C282" s="16">
        <f t="shared" si="102"/>
        <v>4956.9722222222335</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50127</v>
      </c>
      <c r="C283" s="16">
        <f t="shared" si="102"/>
        <v>4920.5381944444562</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50158</v>
      </c>
      <c r="C284" s="16">
        <f t="shared" si="102"/>
        <v>4884.1041666666779</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50188</v>
      </c>
      <c r="C285" s="16">
        <f t="shared" si="102"/>
        <v>4847.6701388889005</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50219</v>
      </c>
      <c r="C286" s="16">
        <f t="shared" si="102"/>
        <v>4811.2361111111231</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50249</v>
      </c>
      <c r="C287" s="16">
        <f t="shared" si="102"/>
        <v>4774.8020833333449</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50280</v>
      </c>
      <c r="C288" s="16">
        <f t="shared" si="102"/>
        <v>4738.3680555555675</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50311</v>
      </c>
      <c r="C289" s="16">
        <f t="shared" si="102"/>
        <v>4701.9340277777901</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50341</v>
      </c>
      <c r="C290" s="16">
        <f t="shared" ref="C290:C301" si="103">M69</f>
        <v>8687.50000000002</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50372</v>
      </c>
      <c r="C291" s="16">
        <f t="shared" si="103"/>
        <v>4629.0659722222344</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50402</v>
      </c>
      <c r="C292" s="16">
        <f t="shared" si="103"/>
        <v>4592.6319444444571</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50433</v>
      </c>
      <c r="C293" s="16">
        <f t="shared" si="103"/>
        <v>4556.1979166666788</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50464</v>
      </c>
      <c r="C294" s="16">
        <f t="shared" si="103"/>
        <v>4519.7638888889014</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50492</v>
      </c>
      <c r="C295" s="16">
        <f t="shared" si="103"/>
        <v>4483.329861111124</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50523</v>
      </c>
      <c r="C296" s="16">
        <f t="shared" si="103"/>
        <v>4446.8958333333458</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50553</v>
      </c>
      <c r="C297" s="16">
        <f t="shared" si="103"/>
        <v>4410.4618055555675</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50584</v>
      </c>
      <c r="C298" s="16">
        <f t="shared" si="103"/>
        <v>4374.0277777777901</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50614</v>
      </c>
      <c r="C299" s="16">
        <f t="shared" si="103"/>
        <v>4337.5937500000127</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50645</v>
      </c>
      <c r="C300" s="16">
        <f t="shared" si="103"/>
        <v>4301.1597222222344</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50676</v>
      </c>
      <c r="C301" s="16">
        <f t="shared" si="103"/>
        <v>4264.7256944444562</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50706</v>
      </c>
      <c r="C302" s="16">
        <f t="shared" ref="C302:C313" si="105">Q69</f>
        <v>7994.7916666666861</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50737</v>
      </c>
      <c r="C303" s="16">
        <f t="shared" si="105"/>
        <v>4191.8576388889005</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50767</v>
      </c>
      <c r="C304" s="16">
        <f t="shared" si="105"/>
        <v>4155.4236111111231</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50798</v>
      </c>
      <c r="C305" s="16">
        <f t="shared" si="105"/>
        <v>4118.9895833333449</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50829</v>
      </c>
      <c r="C306" s="16">
        <f t="shared" si="105"/>
        <v>4082.5555555555675</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50857</v>
      </c>
      <c r="C307" s="16">
        <f t="shared" si="105"/>
        <v>4046.1215277777892</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50888</v>
      </c>
      <c r="C308" s="16">
        <f t="shared" si="105"/>
        <v>4009.6875000000118</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50918</v>
      </c>
      <c r="C309" s="16">
        <f t="shared" si="105"/>
        <v>3973.2534722222335</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50949</v>
      </c>
      <c r="C310" s="16">
        <f t="shared" si="105"/>
        <v>3936.8194444444562</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50979</v>
      </c>
      <c r="C311" s="16">
        <f t="shared" si="105"/>
        <v>3900.3854166666779</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51010</v>
      </c>
      <c r="C312" s="16">
        <f t="shared" si="105"/>
        <v>3863.9513888889005</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51041</v>
      </c>
      <c r="C313" s="16">
        <f t="shared" si="105"/>
        <v>3827.5173611111222</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51071</v>
      </c>
      <c r="C314" s="27">
        <f t="shared" ref="C314:C325" si="106">U69</f>
        <v>7302.0833333333521</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51102</v>
      </c>
      <c r="C315" s="27">
        <f t="shared" si="106"/>
        <v>3754.6493055555666</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51132</v>
      </c>
      <c r="C316" s="27">
        <f t="shared" si="106"/>
        <v>3718.2152777777892</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51163</v>
      </c>
      <c r="C317" s="27">
        <f t="shared" si="106"/>
        <v>3681.7812500000114</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51194</v>
      </c>
      <c r="C318" s="27">
        <f t="shared" si="106"/>
        <v>3645.3472222222335</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51223</v>
      </c>
      <c r="C319" s="27">
        <f t="shared" si="106"/>
        <v>3608.9131944444557</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51254</v>
      </c>
      <c r="C320" s="27">
        <f t="shared" si="106"/>
        <v>3572.4791666666779</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51284</v>
      </c>
      <c r="C321" s="27">
        <f t="shared" si="106"/>
        <v>3536.0451388889005</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51315</v>
      </c>
      <c r="C322" s="27">
        <f t="shared" si="106"/>
        <v>3499.6111111111227</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51345</v>
      </c>
      <c r="C323" s="27">
        <f t="shared" si="106"/>
        <v>3463.1770833333449</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51376</v>
      </c>
      <c r="C324" s="27">
        <f t="shared" si="106"/>
        <v>3426.743055555567</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51407</v>
      </c>
      <c r="C325" s="27">
        <f t="shared" si="106"/>
        <v>3390.3090277777892</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51437</v>
      </c>
      <c r="C326" s="27">
        <f t="shared" ref="C326:C337" si="107">Y69</f>
        <v>6609.3750000000182</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51468</v>
      </c>
      <c r="C327" s="27">
        <f t="shared" si="107"/>
        <v>3317.4409722222335</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51498</v>
      </c>
      <c r="C328" s="27">
        <f t="shared" si="107"/>
        <v>3281.0069444444562</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51529</v>
      </c>
      <c r="C329" s="27">
        <f t="shared" si="107"/>
        <v>3244.5729166666783</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51560</v>
      </c>
      <c r="C330" s="27">
        <f t="shared" si="107"/>
        <v>3208.1388888889005</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51588</v>
      </c>
      <c r="C331" s="27">
        <f t="shared" si="107"/>
        <v>3171.7048611111227</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51619</v>
      </c>
      <c r="C332" s="27">
        <f t="shared" si="107"/>
        <v>3135.2708333333449</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51649</v>
      </c>
      <c r="C333" s="27">
        <f t="shared" si="107"/>
        <v>3098.836805555567</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51680</v>
      </c>
      <c r="C334" s="27">
        <f t="shared" si="107"/>
        <v>3062.4027777777892</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51710</v>
      </c>
      <c r="C335" s="27">
        <f t="shared" si="107"/>
        <v>3025.9687500000114</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51741</v>
      </c>
      <c r="C336" s="27">
        <f t="shared" si="107"/>
        <v>2989.5347222222335</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51772</v>
      </c>
      <c r="C337" s="27">
        <f t="shared" si="107"/>
        <v>6383.1006944444562</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FflG3iR8O6sfI2YBenNVywD7Hcr1MqcJ+F3lLhPV7LoXnK9QmXKwKqQBzNs9pMQ1XgZpUGxoJeZq0ImlUANlSw==" saltValue="MMbge1m8H4ryZiPc7r8y1w==" spinCount="100000" sheet="1" objects="1" scenarios="1"/>
  <mergeCells count="100">
    <mergeCell ref="A94:B95"/>
    <mergeCell ref="C94:F94"/>
    <mergeCell ref="C95:F95"/>
    <mergeCell ref="A87:J87"/>
    <mergeCell ref="A88:N88"/>
    <mergeCell ref="A89:N89"/>
    <mergeCell ref="A90:N90"/>
    <mergeCell ref="A92:B92"/>
    <mergeCell ref="C92:F92"/>
    <mergeCell ref="V67:Y67"/>
    <mergeCell ref="Z67:AC67"/>
    <mergeCell ref="A83:J83"/>
    <mergeCell ref="A84:J84"/>
    <mergeCell ref="A85:J85"/>
    <mergeCell ref="N67:Q67"/>
    <mergeCell ref="R67:U67"/>
    <mergeCell ref="A86:J86"/>
    <mergeCell ref="A67:A68"/>
    <mergeCell ref="B67:E67"/>
    <mergeCell ref="F67:H67"/>
    <mergeCell ref="J67:M67"/>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35:I35"/>
    <mergeCell ref="J35:K35"/>
    <mergeCell ref="A29:I29"/>
    <mergeCell ref="J29:K29"/>
    <mergeCell ref="A30:I30"/>
    <mergeCell ref="J30:K30"/>
    <mergeCell ref="A31:I31"/>
    <mergeCell ref="J31:K31"/>
    <mergeCell ref="A32:I32"/>
    <mergeCell ref="A33:I33"/>
    <mergeCell ref="J33:K33"/>
    <mergeCell ref="A34:I34"/>
    <mergeCell ref="J34:K34"/>
    <mergeCell ref="A28:I28"/>
    <mergeCell ref="J28:K28"/>
    <mergeCell ref="A22:I22"/>
    <mergeCell ref="J22:K22"/>
    <mergeCell ref="A23:I23"/>
    <mergeCell ref="J23:K23"/>
    <mergeCell ref="A24:I24"/>
    <mergeCell ref="J24:K24"/>
    <mergeCell ref="A25:K25"/>
    <mergeCell ref="A26:I26"/>
    <mergeCell ref="J26:K26"/>
    <mergeCell ref="A27:I27"/>
    <mergeCell ref="J27:K27"/>
    <mergeCell ref="A21:I21"/>
    <mergeCell ref="J21:K21"/>
    <mergeCell ref="A15:I15"/>
    <mergeCell ref="J15:K15"/>
    <mergeCell ref="A16:I16"/>
    <mergeCell ref="J16:K16"/>
    <mergeCell ref="A17:I17"/>
    <mergeCell ref="J17:K17"/>
    <mergeCell ref="A18:I18"/>
    <mergeCell ref="J18:K18"/>
    <mergeCell ref="A19:G19"/>
    <mergeCell ref="J19:K19"/>
    <mergeCell ref="A20:K20"/>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from>
                    <xdr:col>9</xdr:col>
                    <xdr:colOff>0</xdr:colOff>
                    <xdr:row>16</xdr:row>
                    <xdr:rowOff>190500</xdr:rowOff>
                  </from>
                  <to>
                    <xdr:col>11</xdr:col>
                    <xdr:colOff>19050</xdr:colOff>
                    <xdr:row>19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view="pageBreakPreview" topLeftCell="A3" zoomScale="80" zoomScaleNormal="70" zoomScaleSheetLayoutView="80" workbookViewId="0">
      <selection activeCell="J31" sqref="J31:K31"/>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5.42578125" customWidth="1"/>
    <col min="12" max="13" width="12.42578125" customWidth="1"/>
    <col min="14" max="14" width="12.140625" customWidth="1"/>
    <col min="15" max="15" width="13.140625" customWidth="1"/>
    <col min="16" max="17" width="12" customWidth="1"/>
    <col min="18" max="18" width="13.140625" customWidth="1"/>
    <col min="19" max="19" width="12.28515625" customWidth="1"/>
    <col min="20" max="20" width="11.5703125" customWidth="1"/>
    <col min="21" max="22" width="13.28515625" customWidth="1"/>
    <col min="23" max="23" width="12.5703125" customWidth="1"/>
    <col min="24" max="25" width="12.7109375" customWidth="1"/>
    <col min="26" max="26" width="11.7109375" customWidth="1"/>
    <col min="27" max="27" width="14" customWidth="1"/>
    <col min="28" max="28" width="11.5703125" customWidth="1"/>
    <col min="29" max="29" width="15.4257812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50" t="s">
        <v>0</v>
      </c>
      <c r="B1" s="50"/>
      <c r="C1" s="50"/>
      <c r="D1" s="50"/>
      <c r="E1" s="50"/>
      <c r="F1" s="50"/>
      <c r="G1" s="50"/>
      <c r="H1" s="50"/>
      <c r="I1" s="50"/>
      <c r="J1" s="50"/>
      <c r="K1" s="50"/>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51" t="s">
        <v>1</v>
      </c>
      <c r="B2" s="51"/>
      <c r="C2" s="51"/>
      <c r="D2" s="51"/>
      <c r="E2" s="51"/>
      <c r="F2" s="51"/>
      <c r="G2" s="51"/>
      <c r="H2" s="51"/>
      <c r="I2" s="51"/>
      <c r="J2" s="51"/>
      <c r="K2" s="51"/>
      <c r="L2" s="1"/>
      <c r="M2" s="1"/>
      <c r="N2" s="1"/>
      <c r="O2" s="1"/>
      <c r="P2" s="1"/>
      <c r="Q2" s="1"/>
      <c r="R2" s="1"/>
      <c r="S2" s="3"/>
      <c r="T2" s="3"/>
      <c r="U2" s="3"/>
      <c r="V2" s="3"/>
      <c r="W2" s="2"/>
      <c r="X2" s="2"/>
      <c r="Y2" s="2"/>
      <c r="Z2" s="2"/>
      <c r="AA2" s="2"/>
      <c r="AB2" s="2"/>
      <c r="AC2" s="2"/>
      <c r="AD2" s="2"/>
      <c r="AE2" s="2"/>
      <c r="AF2" s="2"/>
      <c r="AG2" s="2"/>
      <c r="AH2" s="2"/>
    </row>
    <row r="3" spans="1:247" ht="47.25" customHeight="1" x14ac:dyDescent="0.25">
      <c r="A3" s="52" t="s">
        <v>77</v>
      </c>
      <c r="B3" s="53"/>
      <c r="C3" s="53"/>
      <c r="D3" s="53"/>
      <c r="E3" s="53"/>
      <c r="F3" s="53"/>
      <c r="G3" s="53"/>
      <c r="H3" s="53"/>
      <c r="I3" s="53"/>
      <c r="J3" s="53"/>
      <c r="K3" s="53"/>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54" t="s">
        <v>2</v>
      </c>
      <c r="B4" s="54"/>
      <c r="C4" s="54"/>
      <c r="D4" s="54"/>
      <c r="E4" s="54"/>
      <c r="F4" s="54"/>
      <c r="G4" s="54"/>
      <c r="H4" s="54"/>
      <c r="I4" s="54"/>
      <c r="J4" s="54"/>
      <c r="K4" s="54"/>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55" t="s">
        <v>3</v>
      </c>
      <c r="B5" s="56"/>
      <c r="C5" s="56"/>
      <c r="D5" s="56"/>
      <c r="E5" s="56"/>
      <c r="F5" s="56"/>
      <c r="G5" s="56"/>
      <c r="H5" s="56"/>
      <c r="I5" s="57"/>
      <c r="J5" s="58" t="s">
        <v>4</v>
      </c>
      <c r="K5" s="59"/>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60" t="s">
        <v>5</v>
      </c>
      <c r="B6" s="61"/>
      <c r="C6" s="61"/>
      <c r="D6" s="61"/>
      <c r="E6" s="61"/>
      <c r="F6" s="61"/>
      <c r="G6" s="61"/>
      <c r="H6" s="61"/>
      <c r="I6" s="62"/>
      <c r="J6" s="63">
        <v>1000000</v>
      </c>
      <c r="K6" s="63"/>
      <c r="L6" s="5"/>
      <c r="M6" s="38"/>
      <c r="N6" s="39" t="s">
        <v>76</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64" t="s">
        <v>7</v>
      </c>
      <c r="B7" s="65"/>
      <c r="C7" s="65"/>
      <c r="D7" s="65"/>
      <c r="E7" s="65"/>
      <c r="F7" s="65"/>
      <c r="G7" s="65"/>
      <c r="H7" s="65"/>
      <c r="I7" s="66"/>
      <c r="J7" s="67">
        <v>0.3</v>
      </c>
      <c r="K7" s="67"/>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68" t="s">
        <v>10</v>
      </c>
      <c r="B8" s="69"/>
      <c r="C8" s="69"/>
      <c r="D8" s="69"/>
      <c r="E8" s="69"/>
      <c r="F8" s="69"/>
      <c r="G8" s="69"/>
      <c r="H8" s="69"/>
      <c r="I8" s="70"/>
      <c r="J8" s="71">
        <f>J6*(1-avans2)</f>
        <v>700000</v>
      </c>
      <c r="K8" s="71"/>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72" t="s">
        <v>13</v>
      </c>
      <c r="B9" s="73"/>
      <c r="C9" s="73"/>
      <c r="D9" s="73"/>
      <c r="E9" s="73"/>
      <c r="F9" s="73"/>
      <c r="G9" s="73"/>
      <c r="H9" s="74"/>
      <c r="I9" s="40"/>
      <c r="J9" s="63">
        <v>100000</v>
      </c>
      <c r="K9" s="63"/>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72" t="s">
        <v>14</v>
      </c>
      <c r="B10" s="73"/>
      <c r="C10" s="73"/>
      <c r="D10" s="73"/>
      <c r="E10" s="73"/>
      <c r="F10" s="73"/>
      <c r="G10" s="73"/>
      <c r="H10" s="74"/>
      <c r="I10" s="40"/>
      <c r="J10" s="63">
        <f>J9*J25</f>
        <v>0</v>
      </c>
      <c r="K10" s="63"/>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75" t="s">
        <v>15</v>
      </c>
      <c r="B11" s="76"/>
      <c r="C11" s="76"/>
      <c r="D11" s="76"/>
      <c r="E11" s="76"/>
      <c r="F11" s="76"/>
      <c r="G11" s="76"/>
      <c r="H11" s="77"/>
      <c r="I11" s="41"/>
      <c r="J11" s="63">
        <v>0</v>
      </c>
      <c r="K11" s="63"/>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75" t="s">
        <v>16</v>
      </c>
      <c r="B12" s="76"/>
      <c r="C12" s="76"/>
      <c r="D12" s="76"/>
      <c r="E12" s="76"/>
      <c r="F12" s="76"/>
      <c r="G12" s="76"/>
      <c r="H12" s="77"/>
      <c r="I12" s="41"/>
      <c r="J12" s="63">
        <v>0</v>
      </c>
      <c r="K12" s="63"/>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78" t="s">
        <v>17</v>
      </c>
      <c r="B13" s="79"/>
      <c r="C13" s="79"/>
      <c r="D13" s="79"/>
      <c r="E13" s="79"/>
      <c r="F13" s="79"/>
      <c r="G13" s="79"/>
      <c r="H13" s="79"/>
      <c r="I13" s="80"/>
      <c r="J13" s="81">
        <v>240</v>
      </c>
      <c r="K13" s="82"/>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83" t="s">
        <v>73</v>
      </c>
      <c r="B14" s="84"/>
      <c r="C14" s="84"/>
      <c r="D14" s="84"/>
      <c r="E14" s="84"/>
      <c r="F14" s="84"/>
      <c r="G14" s="84"/>
      <c r="H14" s="84"/>
      <c r="I14" s="85"/>
      <c r="J14" s="86">
        <v>8.7999999999999995E-2</v>
      </c>
      <c r="K14" s="87"/>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92" t="s">
        <v>74</v>
      </c>
      <c r="B15" s="93"/>
      <c r="C15" s="93"/>
      <c r="D15" s="93"/>
      <c r="E15" s="93"/>
      <c r="F15" s="93"/>
      <c r="G15" s="93"/>
      <c r="H15" s="93"/>
      <c r="I15" s="94"/>
      <c r="J15" s="96">
        <v>12</v>
      </c>
      <c r="K15" s="97"/>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83" t="s">
        <v>73</v>
      </c>
      <c r="B16" s="84"/>
      <c r="C16" s="84"/>
      <c r="D16" s="84"/>
      <c r="E16" s="84"/>
      <c r="F16" s="84"/>
      <c r="G16" s="84"/>
      <c r="H16" s="84"/>
      <c r="I16" s="85"/>
      <c r="J16" s="86">
        <v>0.1399</v>
      </c>
      <c r="K16" s="87"/>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92" t="s">
        <v>74</v>
      </c>
      <c r="B17" s="93"/>
      <c r="C17" s="93"/>
      <c r="D17" s="93"/>
      <c r="E17" s="93"/>
      <c r="F17" s="93"/>
      <c r="G17" s="93"/>
      <c r="H17" s="93"/>
      <c r="I17" s="94"/>
      <c r="J17" s="96">
        <f>strok2-J15</f>
        <v>228</v>
      </c>
      <c r="K17" s="97"/>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68" t="s">
        <v>18</v>
      </c>
      <c r="B18" s="69"/>
      <c r="C18" s="69"/>
      <c r="D18" s="69"/>
      <c r="E18" s="69"/>
      <c r="F18" s="69"/>
      <c r="G18" s="69"/>
      <c r="H18" s="69"/>
      <c r="I18" s="70"/>
      <c r="J18" s="98">
        <v>1</v>
      </c>
      <c r="K18" s="99"/>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88" t="str">
        <f>CONCATENATE("Месячный платеж по кредиту, ",O36)</f>
        <v xml:space="preserve">Месячный платеж по кредиту, </v>
      </c>
      <c r="B19" s="89"/>
      <c r="C19" s="89"/>
      <c r="D19" s="89"/>
      <c r="E19" s="89"/>
      <c r="F19" s="89"/>
      <c r="G19" s="89"/>
      <c r="H19" s="10"/>
      <c r="I19" s="11"/>
      <c r="J19" s="100">
        <f>IF(data2=1,sumkred2/strok2,sumkred2*J14/100/((1-POWER(1+J14/1200,-strok2))*12))</f>
        <v>2916.6666666666665</v>
      </c>
      <c r="K19" s="101"/>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2" t="s">
        <v>84</v>
      </c>
      <c r="B20" s="103"/>
      <c r="C20" s="103"/>
      <c r="D20" s="103"/>
      <c r="E20" s="103"/>
      <c r="F20" s="103"/>
      <c r="G20" s="103"/>
      <c r="H20" s="103"/>
      <c r="I20" s="103"/>
      <c r="J20" s="103"/>
      <c r="K20" s="104"/>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88" t="s">
        <v>75</v>
      </c>
      <c r="B21" s="89"/>
      <c r="C21" s="89"/>
      <c r="D21" s="89"/>
      <c r="E21" s="89"/>
      <c r="F21" s="89"/>
      <c r="G21" s="89"/>
      <c r="H21" s="89"/>
      <c r="I21" s="90"/>
      <c r="J21" s="91">
        <v>1.0999999999999999E-2</v>
      </c>
      <c r="K21" s="91"/>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88" t="s">
        <v>19</v>
      </c>
      <c r="B22" s="89"/>
      <c r="C22" s="89"/>
      <c r="D22" s="89"/>
      <c r="E22" s="89"/>
      <c r="F22" s="89"/>
      <c r="G22" s="89"/>
      <c r="H22" s="89"/>
      <c r="I22" s="90"/>
      <c r="J22" s="108">
        <v>0</v>
      </c>
      <c r="K22" s="109"/>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88" t="s">
        <v>21</v>
      </c>
      <c r="B23" s="89"/>
      <c r="C23" s="89"/>
      <c r="D23" s="89"/>
      <c r="E23" s="89"/>
      <c r="F23" s="89"/>
      <c r="G23" s="89"/>
      <c r="H23" s="89"/>
      <c r="I23" s="90"/>
      <c r="J23" s="110" t="s">
        <v>22</v>
      </c>
      <c r="K23" s="111"/>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88" t="s">
        <v>20</v>
      </c>
      <c r="B24" s="89"/>
      <c r="C24" s="89"/>
      <c r="D24" s="89"/>
      <c r="E24" s="89"/>
      <c r="F24" s="89"/>
      <c r="G24" s="89"/>
      <c r="H24" s="89"/>
      <c r="I24" s="90"/>
      <c r="J24" s="112">
        <v>0</v>
      </c>
      <c r="K24" s="113"/>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114" t="s">
        <v>85</v>
      </c>
      <c r="B25" s="115"/>
      <c r="C25" s="115"/>
      <c r="D25" s="115"/>
      <c r="E25" s="115"/>
      <c r="F25" s="115"/>
      <c r="G25" s="115"/>
      <c r="H25" s="115"/>
      <c r="I25" s="115"/>
      <c r="J25" s="115"/>
      <c r="K25" s="116"/>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117" t="s">
        <v>78</v>
      </c>
      <c r="B26" s="118"/>
      <c r="C26" s="118"/>
      <c r="D26" s="118"/>
      <c r="E26" s="118"/>
      <c r="F26" s="118"/>
      <c r="G26" s="118"/>
      <c r="H26" s="118"/>
      <c r="I26" s="119"/>
      <c r="J26" s="71">
        <v>12880</v>
      </c>
      <c r="K26" s="71"/>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117" t="s">
        <v>23</v>
      </c>
      <c r="B27" s="106"/>
      <c r="C27" s="106"/>
      <c r="D27" s="106"/>
      <c r="E27" s="106"/>
      <c r="F27" s="106"/>
      <c r="G27" s="106"/>
      <c r="H27" s="106"/>
      <c r="I27" s="107"/>
      <c r="J27" s="91">
        <v>1E-3</v>
      </c>
      <c r="K27" s="91"/>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105" t="s">
        <v>79</v>
      </c>
      <c r="B28" s="106"/>
      <c r="C28" s="106"/>
      <c r="D28" s="106"/>
      <c r="E28" s="106"/>
      <c r="F28" s="106"/>
      <c r="G28" s="106"/>
      <c r="H28" s="106"/>
      <c r="I28" s="107"/>
      <c r="J28" s="91">
        <v>3.0000000000000001E-3</v>
      </c>
      <c r="K28" s="91"/>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117">
        <v>0.73</v>
      </c>
      <c r="B29" s="106"/>
      <c r="C29" s="106"/>
      <c r="D29" s="106"/>
      <c r="E29" s="106"/>
      <c r="F29" s="106"/>
      <c r="G29" s="106"/>
      <c r="H29" s="106"/>
      <c r="I29" s="107"/>
      <c r="J29" s="91">
        <v>7.3000000000000001E-3</v>
      </c>
      <c r="K29" s="91"/>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117" t="s">
        <v>81</v>
      </c>
      <c r="B30" s="106"/>
      <c r="C30" s="106"/>
      <c r="D30" s="106"/>
      <c r="E30" s="106"/>
      <c r="F30" s="106"/>
      <c r="G30" s="106"/>
      <c r="H30" s="106"/>
      <c r="I30" s="107"/>
      <c r="J30" s="71">
        <v>2800</v>
      </c>
      <c r="K30" s="71"/>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117" t="s">
        <v>82</v>
      </c>
      <c r="B31" s="106"/>
      <c r="C31" s="106"/>
      <c r="D31" s="106"/>
      <c r="E31" s="106"/>
      <c r="F31" s="106"/>
      <c r="G31" s="106"/>
      <c r="H31" s="106"/>
      <c r="I31" s="107"/>
      <c r="J31" s="71">
        <v>3430</v>
      </c>
      <c r="K31" s="71"/>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117"/>
      <c r="B32" s="106"/>
      <c r="C32" s="106"/>
      <c r="D32" s="106"/>
      <c r="E32" s="106"/>
      <c r="F32" s="106"/>
      <c r="G32" s="106"/>
      <c r="H32" s="106"/>
      <c r="I32" s="107"/>
      <c r="J32" s="42"/>
      <c r="K32" s="43"/>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125" t="s">
        <v>85</v>
      </c>
      <c r="B33" s="126"/>
      <c r="C33" s="126"/>
      <c r="D33" s="126"/>
      <c r="E33" s="126"/>
      <c r="F33" s="126"/>
      <c r="G33" s="126"/>
      <c r="H33" s="126"/>
      <c r="I33" s="127"/>
      <c r="J33" s="128">
        <v>0</v>
      </c>
      <c r="K33" s="128"/>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129" t="s">
        <v>24</v>
      </c>
      <c r="B34" s="118"/>
      <c r="C34" s="118"/>
      <c r="D34" s="118"/>
      <c r="E34" s="118"/>
      <c r="F34" s="118"/>
      <c r="G34" s="118"/>
      <c r="H34" s="118"/>
      <c r="I34" s="119"/>
      <c r="J34" s="130">
        <v>0</v>
      </c>
      <c r="K34" s="131"/>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120"/>
      <c r="B35" s="121"/>
      <c r="C35" s="121"/>
      <c r="D35" s="121"/>
      <c r="E35" s="121"/>
      <c r="F35" s="121"/>
      <c r="G35" s="121"/>
      <c r="H35" s="121"/>
      <c r="I35" s="122"/>
      <c r="J35" s="123"/>
      <c r="K35" s="124"/>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25</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135" t="s">
        <v>26</v>
      </c>
      <c r="B37" s="132" t="s">
        <v>27</v>
      </c>
      <c r="C37" s="133"/>
      <c r="D37" s="133"/>
      <c r="E37" s="134"/>
      <c r="F37" s="132" t="s">
        <v>28</v>
      </c>
      <c r="G37" s="133"/>
      <c r="H37" s="133"/>
      <c r="I37" s="134"/>
      <c r="J37" s="132" t="s">
        <v>29</v>
      </c>
      <c r="K37" s="133"/>
      <c r="L37" s="133"/>
      <c r="M37" s="134"/>
      <c r="N37" s="132" t="s">
        <v>30</v>
      </c>
      <c r="O37" s="133"/>
      <c r="P37" s="133"/>
      <c r="Q37" s="134"/>
      <c r="R37" s="132" t="s">
        <v>31</v>
      </c>
      <c r="S37" s="133"/>
      <c r="T37" s="133"/>
      <c r="U37" s="134"/>
      <c r="V37" s="132" t="s">
        <v>32</v>
      </c>
      <c r="W37" s="133"/>
      <c r="X37" s="133"/>
      <c r="Y37" s="134"/>
      <c r="Z37" s="132" t="s">
        <v>33</v>
      </c>
      <c r="AA37" s="133"/>
      <c r="AB37" s="133"/>
      <c r="AC37" s="13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136"/>
      <c r="B38" s="13" t="s">
        <v>34</v>
      </c>
      <c r="C38" s="13" t="s">
        <v>35</v>
      </c>
      <c r="D38" s="13" t="s">
        <v>36</v>
      </c>
      <c r="E38" s="13" t="s">
        <v>37</v>
      </c>
      <c r="F38" s="13" t="s">
        <v>34</v>
      </c>
      <c r="G38" s="13" t="s">
        <v>35</v>
      </c>
      <c r="H38" s="13" t="s">
        <v>36</v>
      </c>
      <c r="I38" s="13" t="s">
        <v>37</v>
      </c>
      <c r="J38" s="13" t="s">
        <v>34</v>
      </c>
      <c r="K38" s="13" t="s">
        <v>35</v>
      </c>
      <c r="L38" s="13" t="s">
        <v>36</v>
      </c>
      <c r="M38" s="13" t="s">
        <v>37</v>
      </c>
      <c r="N38" s="13" t="s">
        <v>34</v>
      </c>
      <c r="O38" s="13" t="s">
        <v>35</v>
      </c>
      <c r="P38" s="13" t="s">
        <v>36</v>
      </c>
      <c r="Q38" s="13" t="s">
        <v>37</v>
      </c>
      <c r="R38" s="13" t="s">
        <v>34</v>
      </c>
      <c r="S38" s="13" t="s">
        <v>35</v>
      </c>
      <c r="T38" s="13" t="s">
        <v>36</v>
      </c>
      <c r="U38" s="13" t="s">
        <v>37</v>
      </c>
      <c r="V38" s="13" t="s">
        <v>34</v>
      </c>
      <c r="W38" s="13" t="s">
        <v>35</v>
      </c>
      <c r="X38" s="13" t="s">
        <v>36</v>
      </c>
      <c r="Y38" s="13" t="s">
        <v>37</v>
      </c>
      <c r="Z38" s="13" t="s">
        <v>34</v>
      </c>
      <c r="AA38" s="13" t="s">
        <v>35</v>
      </c>
      <c r="AB38" s="13" t="s">
        <v>36</v>
      </c>
      <c r="AC38" s="13" t="s">
        <v>37</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38</v>
      </c>
      <c r="B39" s="15">
        <f>sumkred2</f>
        <v>700000</v>
      </c>
      <c r="C39" s="15">
        <f t="shared" ref="C39:C50" si="0">IF(LEFT($A39,1)*1+LEFT(B$37,1)*12-12&lt;=$J$15,B39*($J$14/12),B39*($J$16/12))</f>
        <v>5133.333333333333</v>
      </c>
      <c r="D39" s="16">
        <f>IF($A39="1 міс.",$J$28*$J$6+$J$29*B39,0)+$J$21*sumkred2+$J$22+$J$24*sumkred2+$J$26+$J$30+J27*J6</f>
        <v>32490</v>
      </c>
      <c r="E39" s="16">
        <f>IF(data2=2,C39+D39,IF(data2=1,IF(C39&gt;0,C39+D39+sumproplat2,0),IF(B39&gt;sumproplat2*2,sumproplat2,B39+C39+D39)))</f>
        <v>40540</v>
      </c>
      <c r="F39" s="17">
        <f>IF(data2=1,IF((B50-sumproplat2)&gt;1,B50-sumproplat2,0),IF(B50-(sumproplat2-C50-D50)&gt;0,B50-(E50-C50-D50),0))</f>
        <v>665000.00000000047</v>
      </c>
      <c r="G39" s="15">
        <f t="shared" ref="G39:G50" si="1">IF(LEFT($A39,1)*1+LEFT(F$37,1)*12-12&lt;=$J$15,F39*($J$14/12),F39*($J$16/12))</f>
        <v>7752.7916666666715</v>
      </c>
      <c r="H39" s="16">
        <f t="shared" ref="H39:H50" si="2">IF(AND($A39="1 міс.",F39&gt;0),$J$28*$J$6+$J$29*F39,0)+IF(F39-IF(data2=1,IF(G39&gt;0.001,G39+sumproplat2,0),IF(F39&gt;sumproplat2*2,sumproplat2,F39+G39))&lt;0,$J$31,0)</f>
        <v>7854.5000000000036</v>
      </c>
      <c r="I39" s="16">
        <f t="shared" ref="I39:I50" si="3">IF(data2=1,IF(G39&gt;0.001,G39+H39+sumproplat2,0),IF(F39&gt;sumproplat2*2,sumproplat2+H39,F39+G39+H39))</f>
        <v>18523.958333333343</v>
      </c>
      <c r="J39" s="17">
        <f>IF(data2=1,IF((F50-sumproplat2)&gt;1,F50-sumproplat2,0),IF(F50-(sumproplat2-G50-H50)&gt;0,F50-(I50-G50-H50),0))</f>
        <v>630000.00000000093</v>
      </c>
      <c r="K39" s="15">
        <f t="shared" ref="K39:K50" si="4">IF(LEFT($A39,1)*1+LEFT(J$37,1)*12-12&lt;=$J$15,J39*($J$14/12),J39*($J$16/12))</f>
        <v>7344.7500000000109</v>
      </c>
      <c r="L39" s="16">
        <f t="shared" ref="L39:L50" si="5">IF(AND($A39="1 міс.",J39&gt;0),$J$28*$J$6+$J$29*J39,0)+IF(J39-IF(data2=1,IF(K39&gt;0.001,K39+sumproplat2,0),IF(J39&gt;sumproplat2*2,sumproplat2,J39+K39))&lt;0,$J$31,0)</f>
        <v>7599.0000000000073</v>
      </c>
      <c r="M39" s="16">
        <f t="shared" ref="M39:M50" si="6">IF(data2=1,IF(K39&gt;0.001,K39+L39+sumproplat2,0),IF(J39&gt;sumproplat2*2,sumproplat2+L39,J39+K39+L39))</f>
        <v>17860.416666666686</v>
      </c>
      <c r="N39" s="17">
        <f>IF(data2=1,IF((J50-sumproplat2)&gt;1,J50-sumproplat2,0),IF(J50-(sumproplat2-K50-L50)&gt;0,J50-(M50-K50-L50),0))</f>
        <v>595000.0000000014</v>
      </c>
      <c r="O39" s="15">
        <f t="shared" ref="O39:O50" si="7">IF(LEFT($A39,1)*1+LEFT(N$37,1)*12-12&lt;=$J$15,N39*($J$14/12),N39*($J$16/12))</f>
        <v>6936.7083333333494</v>
      </c>
      <c r="P39" s="16">
        <f t="shared" ref="P39:P50" si="8">IF(AND($A39="1 міс.",N39&gt;0),$J$28*$J$6+$J$29*N39,0)+IF(N39-IF(data2=1,IF(O39&gt;0.001,O39+sumproplat2,0),IF(N39&gt;sumproplat2*2,sumproplat2,N39+O39))&lt;0,$J$31,0)</f>
        <v>7343.50000000001</v>
      </c>
      <c r="Q39" s="16">
        <f t="shared" ref="Q39:Q50" si="9">IF(data2=1,IF(O39&gt;0.001,O39+P39+sumproplat2,0),IF(N39&gt;sumproplat2*2,sumproplat2+P39,N39+O39+P39))</f>
        <v>17196.875000000025</v>
      </c>
      <c r="R39" s="17">
        <f>IF(data2=1,IF((N50-sumproplat2)&gt;1,N50-sumproplat2,0),IF(N50-(sumproplat2-O50-P50)&gt;0,N50-(Q50-O50-P50),0))</f>
        <v>560000.00000000186</v>
      </c>
      <c r="S39" s="15">
        <f t="shared" ref="S39:S50" si="10">IF(LEFT($A39,1)*1+LEFT(R$37,1)*12-12&lt;=$J$15,R39*($J$14/12),R39*($J$16/12))</f>
        <v>6528.6666666666879</v>
      </c>
      <c r="T39" s="16">
        <f t="shared" ref="T39:T50" si="11">IF(AND($A39="1 міс.",R39&gt;0),$J$28*$J$6+$J$29*R39,0)+IF(R39-IF(data2=1,IF(S39&gt;0.001,S39+sumproplat2,0),IF(R39&gt;sumproplat2*2,sumproplat2,R39+S39))&lt;0,$J$31,0)</f>
        <v>7088.0000000000136</v>
      </c>
      <c r="U39" s="16">
        <f t="shared" ref="U39:U50" si="12">IF(data2=1,IF(S39&gt;0.001,S39+T39+sumproplat2,0),IF(R39&gt;sumproplat2*2,sumproplat2+T39,R39+S39+T39))</f>
        <v>16533.333333333369</v>
      </c>
      <c r="V39" s="17">
        <f>IF(data2=1,IF((R50-sumproplat2)&gt;1,R50-sumproplat2,0),IF(R50-(sumproplat2-S50-T50)&gt;0,R50-(U50-S50-T50),0))</f>
        <v>525000.00000000233</v>
      </c>
      <c r="W39" s="15">
        <f t="shared" ref="W39:W50" si="13">IF(LEFT($A39,1)*1+LEFT(V$37,1)*12-12&lt;=$J$15,V39*($J$14/12),V39*($J$16/12))</f>
        <v>6120.6250000000273</v>
      </c>
      <c r="X39" s="16">
        <f t="shared" ref="X39:X50" si="14">IF(AND($A39="1 міс.",V39&gt;0),$J$28*$J$6+$J$29*V39,0)+IF(V39-IF(data2=1,IF(W39&gt;0.001,W39+sumproplat2,0),IF(V39&gt;sumproplat2*2,sumproplat2,V39+W39))&lt;0,$J$31,0)</f>
        <v>6832.5000000000164</v>
      </c>
      <c r="Y39" s="16">
        <f t="shared" ref="Y39:Y50" si="15">IF(data2=1,IF(W39&gt;0.001,W39+X39+sumproplat2,0),IF(V39&gt;sumproplat2*2,sumproplat2+X39,V39+W39+X39))</f>
        <v>15869.79166666671</v>
      </c>
      <c r="Z39" s="17">
        <f>IF(data2=1,IF((V50-sumproplat2)&gt;1,V50-sumproplat2,0),IF(V50-(sumproplat2-W50-X50)&gt;0,V50-(Y50-W50-X50),0))</f>
        <v>490000.0000000021</v>
      </c>
      <c r="AA39" s="15">
        <f t="shared" ref="AA39:AA50" si="16">IF(LEFT($A39,1)*1+LEFT(Z$37,1)*12-12&lt;=$J$15,Z39*($J$14/12),Z39*($J$16/12))</f>
        <v>5712.5833333333576</v>
      </c>
      <c r="AB39" s="16">
        <f t="shared" ref="AB39:AB50" si="17">IF(AND($A39="1 міс.",Z39&gt;0),$J$28*$J$6+$J$29*Z39,0)+IF(Z39-IF(data2=1,IF(AA39&gt;0.001,AA39+sumproplat2,0),IF(Z39&gt;sumproplat2*2,sumproplat2,Z39+AA39))&lt;0,$J$31,0)</f>
        <v>6577.0000000000155</v>
      </c>
      <c r="AC39" s="16">
        <f t="shared" ref="AC39:AC50" si="18">IF(data2=1,IF(AA39&gt;0.001,AA39+AB39+sumproplat2,0),IF(Z39&gt;sumproplat2*2,sumproplat2+AB39,Z39+AA39+AB39))</f>
        <v>15206.250000000038</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39</v>
      </c>
      <c r="B40" s="17">
        <f t="shared" ref="B40:B50" si="19">IF(data2=1,IF((B39-sumproplat2)&gt;1,B39-sumproplat2,0),IF(B39-(sumproplat2-C39-D39)&gt;0,B39-(E39-C39-D39),0))</f>
        <v>697083.33333333337</v>
      </c>
      <c r="C40" s="15">
        <f t="shared" si="0"/>
        <v>5111.9444444444443</v>
      </c>
      <c r="D40" s="16">
        <f t="shared" ref="D40:D50" si="20">IF($A40="1 міс.",$J$28*$J$6+$J$29*B40,0)+IF(B40-IF(data2=1,IF(C40&gt;0.001,C40+sumproplat2,0),IF(B40&gt;sumproplat2*2,sumproplat2,B40+C40))&lt;0,$J$31,0)</f>
        <v>0</v>
      </c>
      <c r="E40" s="16">
        <f t="shared" ref="E40:E50" si="21">IF(data2=1,IF(C40&gt;0.001,C40+D40+sumproplat2,0),IF(B40&gt;sumproplat2*2,sumproplat2+D40,B40+C40+D40))</f>
        <v>8028.6111111111113</v>
      </c>
      <c r="F40" s="17">
        <f t="shared" ref="F40:F50" si="22">IF(data2=1,IF((F39-sumproplat2)&gt;1,F39-sumproplat2,0),IF(F39-(sumproplat2-G39-H39)&gt;0,F39-(I39-G39-H39),0))</f>
        <v>662083.33333333384</v>
      </c>
      <c r="G40" s="15">
        <f t="shared" si="1"/>
        <v>7718.7881944444498</v>
      </c>
      <c r="H40" s="16">
        <f t="shared" si="2"/>
        <v>0</v>
      </c>
      <c r="I40" s="16">
        <f t="shared" si="3"/>
        <v>10635.454861111117</v>
      </c>
      <c r="J40" s="17">
        <f t="shared" ref="J40:J50" si="23">IF(data2=1,IF((J39-sumproplat2)&gt;1,J39-sumproplat2,0),IF(J39-(sumproplat2-K39-L39)&gt;0,J39-(M39-K39-L39),0))</f>
        <v>627083.3333333343</v>
      </c>
      <c r="K40" s="15">
        <f t="shared" si="4"/>
        <v>7310.7465277777892</v>
      </c>
      <c r="L40" s="16">
        <f t="shared" si="5"/>
        <v>0</v>
      </c>
      <c r="M40" s="16">
        <f t="shared" si="6"/>
        <v>10227.413194444456</v>
      </c>
      <c r="N40" s="17">
        <f t="shared" ref="N40:N50" si="24">IF(data2=1,IF((N39-sumproplat2)&gt;1,N39-sumproplat2,0),IF(N39-(sumproplat2-O39-P39)&gt;0,N39-(Q39-O39-P39),0))</f>
        <v>592083.33333333477</v>
      </c>
      <c r="O40" s="15">
        <f t="shared" si="7"/>
        <v>6902.7048611111277</v>
      </c>
      <c r="P40" s="16">
        <f t="shared" si="8"/>
        <v>0</v>
      </c>
      <c r="Q40" s="16">
        <f t="shared" si="9"/>
        <v>9819.3715277777937</v>
      </c>
      <c r="R40" s="17">
        <f t="shared" ref="R40:R50" si="25">IF(data2=1,IF((R39-sumproplat2)&gt;1,R39-sumproplat2,0),IF(R39-(sumproplat2-S39-T39)&gt;0,R39-(U39-S39-T39),0))</f>
        <v>557083.33333333523</v>
      </c>
      <c r="S40" s="15">
        <f t="shared" si="10"/>
        <v>6494.6631944444662</v>
      </c>
      <c r="T40" s="16">
        <f t="shared" si="11"/>
        <v>0</v>
      </c>
      <c r="U40" s="16">
        <f t="shared" si="12"/>
        <v>9411.3298611111331</v>
      </c>
      <c r="V40" s="17">
        <f t="shared" ref="V40:V50" si="26">IF(data2=1,IF((V39-sumproplat2)&gt;1,V39-sumproplat2,0),IF(V39-(sumproplat2-W39-X39)&gt;0,V39-(Y39-W39-X39),0))</f>
        <v>522083.33333333564</v>
      </c>
      <c r="W40" s="15">
        <f t="shared" si="13"/>
        <v>6086.6215277778047</v>
      </c>
      <c r="X40" s="16">
        <f t="shared" si="14"/>
        <v>0</v>
      </c>
      <c r="Y40" s="16">
        <f t="shared" si="15"/>
        <v>9003.2881944444707</v>
      </c>
      <c r="Z40" s="17">
        <f t="shared" ref="Z40:Z50" si="27">IF(data2=1,IF((Z39-sumproplat2)&gt;1,Z39-sumproplat2,0),IF(Z39-(sumproplat2-AA39-AB39)&gt;0,Z39-(AC39-AA39-AB39),0))</f>
        <v>487083.33333333541</v>
      </c>
      <c r="AA40" s="15">
        <f t="shared" si="16"/>
        <v>5678.579861111135</v>
      </c>
      <c r="AB40" s="16">
        <f t="shared" si="17"/>
        <v>0</v>
      </c>
      <c r="AC40" s="16">
        <f t="shared" si="18"/>
        <v>8595.246527777801</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40</v>
      </c>
      <c r="B41" s="17">
        <f t="shared" si="19"/>
        <v>694166.66666666674</v>
      </c>
      <c r="C41" s="15">
        <f t="shared" si="0"/>
        <v>5090.5555555555557</v>
      </c>
      <c r="D41" s="16">
        <f t="shared" si="20"/>
        <v>0</v>
      </c>
      <c r="E41" s="16">
        <f t="shared" si="21"/>
        <v>8007.2222222222226</v>
      </c>
      <c r="F41" s="17">
        <f t="shared" si="22"/>
        <v>659166.66666666721</v>
      </c>
      <c r="G41" s="15">
        <f t="shared" si="1"/>
        <v>7684.7847222222281</v>
      </c>
      <c r="H41" s="16">
        <f t="shared" si="2"/>
        <v>0</v>
      </c>
      <c r="I41" s="16">
        <f t="shared" si="3"/>
        <v>10601.451388888894</v>
      </c>
      <c r="J41" s="17">
        <f t="shared" si="23"/>
        <v>624166.66666666768</v>
      </c>
      <c r="K41" s="15">
        <f t="shared" si="4"/>
        <v>7276.7430555555675</v>
      </c>
      <c r="L41" s="16">
        <f t="shared" si="5"/>
        <v>0</v>
      </c>
      <c r="M41" s="16">
        <f t="shared" si="6"/>
        <v>10193.409722222234</v>
      </c>
      <c r="N41" s="17">
        <f t="shared" si="24"/>
        <v>589166.66666666814</v>
      </c>
      <c r="O41" s="15">
        <f t="shared" si="7"/>
        <v>6868.701388888906</v>
      </c>
      <c r="P41" s="16">
        <f t="shared" si="8"/>
        <v>0</v>
      </c>
      <c r="Q41" s="16">
        <f t="shared" si="9"/>
        <v>9785.3680555555729</v>
      </c>
      <c r="R41" s="17">
        <f t="shared" si="25"/>
        <v>554166.66666666861</v>
      </c>
      <c r="S41" s="15">
        <f t="shared" si="10"/>
        <v>6460.6597222222445</v>
      </c>
      <c r="T41" s="16">
        <f t="shared" si="11"/>
        <v>0</v>
      </c>
      <c r="U41" s="16">
        <f t="shared" si="12"/>
        <v>9377.3263888889105</v>
      </c>
      <c r="V41" s="17">
        <f t="shared" si="26"/>
        <v>519166.66666666896</v>
      </c>
      <c r="W41" s="15">
        <f t="shared" si="13"/>
        <v>6052.618055555582</v>
      </c>
      <c r="X41" s="16">
        <f t="shared" si="14"/>
        <v>0</v>
      </c>
      <c r="Y41" s="16">
        <f t="shared" si="15"/>
        <v>8969.2847222222481</v>
      </c>
      <c r="Z41" s="17">
        <f t="shared" si="27"/>
        <v>484166.66666666872</v>
      </c>
      <c r="AA41" s="15">
        <f t="shared" si="16"/>
        <v>5644.5763888889123</v>
      </c>
      <c r="AB41" s="16">
        <f t="shared" si="17"/>
        <v>0</v>
      </c>
      <c r="AC41" s="16">
        <f t="shared" si="18"/>
        <v>8561.2430555555784</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41</v>
      </c>
      <c r="B42" s="17">
        <f t="shared" si="19"/>
        <v>691250.00000000012</v>
      </c>
      <c r="C42" s="15">
        <f t="shared" si="0"/>
        <v>5069.1666666666679</v>
      </c>
      <c r="D42" s="16">
        <f t="shared" si="20"/>
        <v>0</v>
      </c>
      <c r="E42" s="16">
        <f t="shared" si="21"/>
        <v>7985.8333333333339</v>
      </c>
      <c r="F42" s="17">
        <f t="shared" si="22"/>
        <v>656250.00000000058</v>
      </c>
      <c r="G42" s="15">
        <f t="shared" si="1"/>
        <v>7650.7812500000064</v>
      </c>
      <c r="H42" s="16">
        <f t="shared" si="2"/>
        <v>0</v>
      </c>
      <c r="I42" s="16">
        <f t="shared" si="3"/>
        <v>10567.447916666673</v>
      </c>
      <c r="J42" s="17">
        <f t="shared" si="23"/>
        <v>621250.00000000105</v>
      </c>
      <c r="K42" s="15">
        <f t="shared" si="4"/>
        <v>7242.7395833333458</v>
      </c>
      <c r="L42" s="16">
        <f t="shared" si="5"/>
        <v>0</v>
      </c>
      <c r="M42" s="16">
        <f t="shared" si="6"/>
        <v>10159.406250000013</v>
      </c>
      <c r="N42" s="17">
        <f t="shared" si="24"/>
        <v>586250.00000000151</v>
      </c>
      <c r="O42" s="15">
        <f t="shared" si="7"/>
        <v>6834.6979166666843</v>
      </c>
      <c r="P42" s="16">
        <f t="shared" si="8"/>
        <v>0</v>
      </c>
      <c r="Q42" s="16">
        <f t="shared" si="9"/>
        <v>9751.3645833333503</v>
      </c>
      <c r="R42" s="17">
        <f t="shared" si="25"/>
        <v>551250.00000000198</v>
      </c>
      <c r="S42" s="15">
        <f t="shared" si="10"/>
        <v>6426.6562500000227</v>
      </c>
      <c r="T42" s="16">
        <f t="shared" si="11"/>
        <v>0</v>
      </c>
      <c r="U42" s="16">
        <f t="shared" si="12"/>
        <v>9343.3229166666897</v>
      </c>
      <c r="V42" s="17">
        <f t="shared" si="26"/>
        <v>516250.00000000227</v>
      </c>
      <c r="W42" s="15">
        <f t="shared" si="13"/>
        <v>6018.6145833333594</v>
      </c>
      <c r="X42" s="16">
        <f t="shared" si="14"/>
        <v>0</v>
      </c>
      <c r="Y42" s="16">
        <f t="shared" si="15"/>
        <v>8935.2812500000255</v>
      </c>
      <c r="Z42" s="17">
        <f t="shared" si="27"/>
        <v>481250.00000000204</v>
      </c>
      <c r="AA42" s="15">
        <f t="shared" si="16"/>
        <v>5610.5729166666906</v>
      </c>
      <c r="AB42" s="16">
        <f t="shared" si="17"/>
        <v>0</v>
      </c>
      <c r="AC42" s="16">
        <f t="shared" si="18"/>
        <v>8527.2395833333576</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42</v>
      </c>
      <c r="B43" s="17">
        <f t="shared" si="19"/>
        <v>688333.33333333349</v>
      </c>
      <c r="C43" s="15">
        <f>IF(LEFT($A43,1)*1+LEFT(B$37,1)*12-12&lt;=$J$15,B43*($J$14/12),B43*($J$16/12))</f>
        <v>5047.7777777777792</v>
      </c>
      <c r="D43" s="16">
        <f t="shared" si="20"/>
        <v>0</v>
      </c>
      <c r="E43" s="16">
        <f t="shared" si="21"/>
        <v>7964.4444444444453</v>
      </c>
      <c r="F43" s="17">
        <f t="shared" si="22"/>
        <v>653333.33333333395</v>
      </c>
      <c r="G43" s="15">
        <f t="shared" si="1"/>
        <v>7616.7777777777846</v>
      </c>
      <c r="H43" s="16">
        <f t="shared" si="2"/>
        <v>0</v>
      </c>
      <c r="I43" s="16">
        <f t="shared" si="3"/>
        <v>10533.444444444451</v>
      </c>
      <c r="J43" s="17">
        <f t="shared" si="23"/>
        <v>618333.33333333442</v>
      </c>
      <c r="K43" s="15">
        <f t="shared" si="4"/>
        <v>7208.736111111124</v>
      </c>
      <c r="L43" s="16">
        <f t="shared" si="5"/>
        <v>0</v>
      </c>
      <c r="M43" s="16">
        <f t="shared" si="6"/>
        <v>10125.40277777779</v>
      </c>
      <c r="N43" s="17">
        <f t="shared" si="24"/>
        <v>583333.33333333489</v>
      </c>
      <c r="O43" s="15">
        <f t="shared" si="7"/>
        <v>6800.6944444444625</v>
      </c>
      <c r="P43" s="16">
        <f t="shared" si="8"/>
        <v>0</v>
      </c>
      <c r="Q43" s="16">
        <f t="shared" si="9"/>
        <v>9717.3611111111295</v>
      </c>
      <c r="R43" s="17">
        <f t="shared" si="25"/>
        <v>548333.33333333535</v>
      </c>
      <c r="S43" s="15">
        <f t="shared" si="10"/>
        <v>6392.652777777801</v>
      </c>
      <c r="T43" s="16">
        <f t="shared" si="11"/>
        <v>0</v>
      </c>
      <c r="U43" s="16">
        <f t="shared" si="12"/>
        <v>9309.3194444444671</v>
      </c>
      <c r="V43" s="17">
        <f t="shared" si="26"/>
        <v>513333.33333333558</v>
      </c>
      <c r="W43" s="15">
        <f t="shared" si="13"/>
        <v>5984.6111111111368</v>
      </c>
      <c r="X43" s="16">
        <f t="shared" si="14"/>
        <v>0</v>
      </c>
      <c r="Y43" s="16">
        <f t="shared" si="15"/>
        <v>8901.2777777778028</v>
      </c>
      <c r="Z43" s="17">
        <f t="shared" si="27"/>
        <v>478333.33333333535</v>
      </c>
      <c r="AA43" s="15">
        <f t="shared" si="16"/>
        <v>5576.569444444468</v>
      </c>
      <c r="AB43" s="16">
        <f t="shared" si="17"/>
        <v>0</v>
      </c>
      <c r="AC43" s="16">
        <f t="shared" si="18"/>
        <v>8493.236111111135</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43</v>
      </c>
      <c r="B44" s="17">
        <f t="shared" si="19"/>
        <v>685416.66666666686</v>
      </c>
      <c r="C44" s="15">
        <f t="shared" si="0"/>
        <v>5026.3888888888905</v>
      </c>
      <c r="D44" s="16">
        <f t="shared" si="20"/>
        <v>0</v>
      </c>
      <c r="E44" s="16">
        <f t="shared" si="21"/>
        <v>7943.0555555555566</v>
      </c>
      <c r="F44" s="17">
        <f t="shared" si="22"/>
        <v>650416.66666666733</v>
      </c>
      <c r="G44" s="15">
        <f t="shared" si="1"/>
        <v>7582.7743055555629</v>
      </c>
      <c r="H44" s="16">
        <f t="shared" si="2"/>
        <v>0</v>
      </c>
      <c r="I44" s="16">
        <f t="shared" si="3"/>
        <v>10499.44097222223</v>
      </c>
      <c r="J44" s="17">
        <f t="shared" si="23"/>
        <v>615416.66666666779</v>
      </c>
      <c r="K44" s="15">
        <f t="shared" si="4"/>
        <v>7174.7326388889014</v>
      </c>
      <c r="L44" s="16">
        <f t="shared" si="5"/>
        <v>0</v>
      </c>
      <c r="M44" s="16">
        <f t="shared" si="6"/>
        <v>10091.399305555567</v>
      </c>
      <c r="N44" s="17">
        <f t="shared" si="24"/>
        <v>580416.66666666826</v>
      </c>
      <c r="O44" s="15">
        <f t="shared" si="7"/>
        <v>6766.6909722222408</v>
      </c>
      <c r="P44" s="16">
        <f t="shared" si="8"/>
        <v>0</v>
      </c>
      <c r="Q44" s="16">
        <f t="shared" si="9"/>
        <v>9683.3576388889069</v>
      </c>
      <c r="R44" s="17">
        <f t="shared" si="25"/>
        <v>545416.66666666872</v>
      </c>
      <c r="S44" s="15">
        <f t="shared" si="10"/>
        <v>6358.6493055555793</v>
      </c>
      <c r="T44" s="16">
        <f t="shared" si="11"/>
        <v>0</v>
      </c>
      <c r="U44" s="16">
        <f t="shared" si="12"/>
        <v>9275.3159722222463</v>
      </c>
      <c r="V44" s="17">
        <f t="shared" si="26"/>
        <v>510416.6666666689</v>
      </c>
      <c r="W44" s="15">
        <f t="shared" si="13"/>
        <v>5950.6076388889151</v>
      </c>
      <c r="X44" s="16">
        <f t="shared" si="14"/>
        <v>0</v>
      </c>
      <c r="Y44" s="16">
        <f t="shared" si="15"/>
        <v>8867.274305555582</v>
      </c>
      <c r="Z44" s="17">
        <f t="shared" si="27"/>
        <v>475416.66666666867</v>
      </c>
      <c r="AA44" s="15">
        <f t="shared" si="16"/>
        <v>5542.5659722222454</v>
      </c>
      <c r="AB44" s="16">
        <f t="shared" si="17"/>
        <v>0</v>
      </c>
      <c r="AC44" s="16">
        <f t="shared" si="18"/>
        <v>8459.2326388889123</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44</v>
      </c>
      <c r="B45" s="17">
        <f t="shared" si="19"/>
        <v>682500.00000000023</v>
      </c>
      <c r="C45" s="15">
        <f t="shared" si="0"/>
        <v>5005.0000000000018</v>
      </c>
      <c r="D45" s="16">
        <f t="shared" si="20"/>
        <v>0</v>
      </c>
      <c r="E45" s="16">
        <f t="shared" si="21"/>
        <v>7921.6666666666679</v>
      </c>
      <c r="F45" s="17">
        <f t="shared" si="22"/>
        <v>647500.0000000007</v>
      </c>
      <c r="G45" s="15">
        <f t="shared" si="1"/>
        <v>7548.7708333333412</v>
      </c>
      <c r="H45" s="16">
        <f t="shared" si="2"/>
        <v>0</v>
      </c>
      <c r="I45" s="16">
        <f t="shared" si="3"/>
        <v>10465.437500000007</v>
      </c>
      <c r="J45" s="17">
        <f t="shared" si="23"/>
        <v>612500.00000000116</v>
      </c>
      <c r="K45" s="15">
        <f t="shared" si="4"/>
        <v>7140.7291666666797</v>
      </c>
      <c r="L45" s="16">
        <f t="shared" si="5"/>
        <v>0</v>
      </c>
      <c r="M45" s="16">
        <f t="shared" si="6"/>
        <v>10057.395833333347</v>
      </c>
      <c r="N45" s="17">
        <f t="shared" si="24"/>
        <v>577500.00000000163</v>
      </c>
      <c r="O45" s="15">
        <f t="shared" si="7"/>
        <v>6732.6875000000191</v>
      </c>
      <c r="P45" s="16">
        <f t="shared" si="8"/>
        <v>0</v>
      </c>
      <c r="Q45" s="16">
        <f t="shared" si="9"/>
        <v>9649.3541666666861</v>
      </c>
      <c r="R45" s="17">
        <f t="shared" si="25"/>
        <v>542500.0000000021</v>
      </c>
      <c r="S45" s="15">
        <f t="shared" si="10"/>
        <v>6324.6458333333576</v>
      </c>
      <c r="T45" s="16">
        <f t="shared" si="11"/>
        <v>0</v>
      </c>
      <c r="U45" s="16">
        <f t="shared" si="12"/>
        <v>9241.3125000000236</v>
      </c>
      <c r="V45" s="17">
        <f t="shared" si="26"/>
        <v>507500.00000000221</v>
      </c>
      <c r="W45" s="15">
        <f t="shared" si="13"/>
        <v>5916.6041666666924</v>
      </c>
      <c r="X45" s="16">
        <f t="shared" si="14"/>
        <v>0</v>
      </c>
      <c r="Y45" s="16">
        <f t="shared" si="15"/>
        <v>8833.2708333333594</v>
      </c>
      <c r="Z45" s="17">
        <f t="shared" si="27"/>
        <v>472500.00000000198</v>
      </c>
      <c r="AA45" s="15">
        <f t="shared" si="16"/>
        <v>5508.5625000000227</v>
      </c>
      <c r="AB45" s="16">
        <f t="shared" si="17"/>
        <v>0</v>
      </c>
      <c r="AC45" s="16">
        <f t="shared" si="18"/>
        <v>8425.2291666666897</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45</v>
      </c>
      <c r="B46" s="17">
        <f t="shared" si="19"/>
        <v>679583.3333333336</v>
      </c>
      <c r="C46" s="15">
        <f t="shared" si="0"/>
        <v>4983.6111111111131</v>
      </c>
      <c r="D46" s="16">
        <f t="shared" si="20"/>
        <v>0</v>
      </c>
      <c r="E46" s="16">
        <f t="shared" si="21"/>
        <v>7900.2777777777792</v>
      </c>
      <c r="F46" s="17">
        <f t="shared" si="22"/>
        <v>644583.33333333407</v>
      </c>
      <c r="G46" s="15">
        <f t="shared" si="1"/>
        <v>7514.7673611111195</v>
      </c>
      <c r="H46" s="16">
        <f t="shared" si="2"/>
        <v>0</v>
      </c>
      <c r="I46" s="16">
        <f t="shared" si="3"/>
        <v>10431.434027777786</v>
      </c>
      <c r="J46" s="17">
        <f t="shared" si="23"/>
        <v>609583.33333333454</v>
      </c>
      <c r="K46" s="15">
        <f t="shared" si="4"/>
        <v>7106.725694444458</v>
      </c>
      <c r="L46" s="16">
        <f t="shared" si="5"/>
        <v>0</v>
      </c>
      <c r="M46" s="16">
        <f t="shared" si="6"/>
        <v>10023.392361111124</v>
      </c>
      <c r="N46" s="17">
        <f t="shared" si="24"/>
        <v>574583.333333335</v>
      </c>
      <c r="O46" s="15">
        <f t="shared" si="7"/>
        <v>6698.6840277777974</v>
      </c>
      <c r="P46" s="16">
        <f t="shared" si="8"/>
        <v>0</v>
      </c>
      <c r="Q46" s="16">
        <f t="shared" si="9"/>
        <v>9615.3506944444634</v>
      </c>
      <c r="R46" s="17">
        <f t="shared" si="25"/>
        <v>539583.33333333547</v>
      </c>
      <c r="S46" s="15">
        <f t="shared" si="10"/>
        <v>6290.6423611111359</v>
      </c>
      <c r="T46" s="16">
        <f t="shared" si="11"/>
        <v>0</v>
      </c>
      <c r="U46" s="16">
        <f t="shared" si="12"/>
        <v>9207.3090277778028</v>
      </c>
      <c r="V46" s="17">
        <f t="shared" si="26"/>
        <v>504583.33333333553</v>
      </c>
      <c r="W46" s="15">
        <f t="shared" si="13"/>
        <v>5882.6006944444698</v>
      </c>
      <c r="X46" s="16">
        <f t="shared" si="14"/>
        <v>0</v>
      </c>
      <c r="Y46" s="16">
        <f t="shared" si="15"/>
        <v>8799.2673611111368</v>
      </c>
      <c r="Z46" s="17">
        <f t="shared" si="27"/>
        <v>469583.33333333529</v>
      </c>
      <c r="AA46" s="15">
        <f t="shared" si="16"/>
        <v>5474.5590277778001</v>
      </c>
      <c r="AB46" s="16">
        <f t="shared" si="17"/>
        <v>0</v>
      </c>
      <c r="AC46" s="16">
        <f t="shared" si="18"/>
        <v>8391.2256944444671</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46</v>
      </c>
      <c r="B47" s="17">
        <f t="shared" si="19"/>
        <v>676666.66666666698</v>
      </c>
      <c r="C47" s="15">
        <f t="shared" si="0"/>
        <v>4962.2222222222244</v>
      </c>
      <c r="D47" s="16">
        <f t="shared" si="20"/>
        <v>0</v>
      </c>
      <c r="E47" s="16">
        <f t="shared" si="21"/>
        <v>7878.8888888888905</v>
      </c>
      <c r="F47" s="17">
        <f t="shared" si="22"/>
        <v>641666.66666666744</v>
      </c>
      <c r="G47" s="15">
        <f t="shared" si="1"/>
        <v>7480.7638888888978</v>
      </c>
      <c r="H47" s="16">
        <f t="shared" si="2"/>
        <v>0</v>
      </c>
      <c r="I47" s="16">
        <f t="shared" si="3"/>
        <v>10397.430555555564</v>
      </c>
      <c r="J47" s="17">
        <f t="shared" si="23"/>
        <v>606666.66666666791</v>
      </c>
      <c r="K47" s="15">
        <f t="shared" si="4"/>
        <v>7072.7222222222363</v>
      </c>
      <c r="L47" s="16">
        <f t="shared" si="5"/>
        <v>0</v>
      </c>
      <c r="M47" s="16">
        <f t="shared" si="6"/>
        <v>9989.3888888889032</v>
      </c>
      <c r="N47" s="17">
        <f t="shared" si="24"/>
        <v>571666.66666666837</v>
      </c>
      <c r="O47" s="15">
        <f t="shared" si="7"/>
        <v>6664.6805555555757</v>
      </c>
      <c r="P47" s="16">
        <f t="shared" si="8"/>
        <v>0</v>
      </c>
      <c r="Q47" s="16">
        <f t="shared" si="9"/>
        <v>9581.3472222222426</v>
      </c>
      <c r="R47" s="17">
        <f t="shared" si="25"/>
        <v>536666.66666666884</v>
      </c>
      <c r="S47" s="15">
        <f t="shared" si="10"/>
        <v>6256.6388888889142</v>
      </c>
      <c r="T47" s="16">
        <f t="shared" si="11"/>
        <v>0</v>
      </c>
      <c r="U47" s="16">
        <f t="shared" si="12"/>
        <v>9173.3055555555802</v>
      </c>
      <c r="V47" s="17">
        <f t="shared" si="26"/>
        <v>501666.66666666884</v>
      </c>
      <c r="W47" s="15">
        <f t="shared" si="13"/>
        <v>5848.5972222222472</v>
      </c>
      <c r="X47" s="16">
        <f t="shared" si="14"/>
        <v>0</v>
      </c>
      <c r="Y47" s="16">
        <f t="shared" si="15"/>
        <v>8765.2638888889142</v>
      </c>
      <c r="Z47" s="17">
        <f t="shared" si="27"/>
        <v>466666.66666666861</v>
      </c>
      <c r="AA47" s="15">
        <f t="shared" si="16"/>
        <v>5440.5555555555784</v>
      </c>
      <c r="AB47" s="16">
        <f t="shared" si="17"/>
        <v>0</v>
      </c>
      <c r="AC47" s="16">
        <f t="shared" si="18"/>
        <v>8357.2222222222445</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47</v>
      </c>
      <c r="B48" s="17">
        <f t="shared" si="19"/>
        <v>673750.00000000035</v>
      </c>
      <c r="C48" s="15">
        <f t="shared" si="0"/>
        <v>4940.8333333333358</v>
      </c>
      <c r="D48" s="16">
        <f t="shared" si="20"/>
        <v>0</v>
      </c>
      <c r="E48" s="16">
        <f t="shared" si="21"/>
        <v>7857.5000000000018</v>
      </c>
      <c r="F48" s="17">
        <f t="shared" si="22"/>
        <v>638750.00000000081</v>
      </c>
      <c r="G48" s="15">
        <f t="shared" si="1"/>
        <v>7446.7604166666761</v>
      </c>
      <c r="H48" s="16">
        <f t="shared" si="2"/>
        <v>0</v>
      </c>
      <c r="I48" s="16">
        <f t="shared" si="3"/>
        <v>10363.427083333343</v>
      </c>
      <c r="J48" s="17">
        <f t="shared" si="23"/>
        <v>603750.00000000128</v>
      </c>
      <c r="K48" s="15">
        <f t="shared" si="4"/>
        <v>7038.7187500000146</v>
      </c>
      <c r="L48" s="16">
        <f t="shared" si="5"/>
        <v>0</v>
      </c>
      <c r="M48" s="16">
        <f t="shared" si="6"/>
        <v>9955.3854166666806</v>
      </c>
      <c r="N48" s="17">
        <f t="shared" si="24"/>
        <v>568750.00000000175</v>
      </c>
      <c r="O48" s="15">
        <f t="shared" si="7"/>
        <v>6630.6770833333539</v>
      </c>
      <c r="P48" s="16">
        <f t="shared" si="8"/>
        <v>0</v>
      </c>
      <c r="Q48" s="16">
        <f t="shared" si="9"/>
        <v>9547.34375000002</v>
      </c>
      <c r="R48" s="17">
        <f t="shared" si="25"/>
        <v>533750.00000000221</v>
      </c>
      <c r="S48" s="15">
        <f t="shared" si="10"/>
        <v>6222.6354166666924</v>
      </c>
      <c r="T48" s="16">
        <f t="shared" si="11"/>
        <v>0</v>
      </c>
      <c r="U48" s="16">
        <f t="shared" si="12"/>
        <v>9139.3020833333594</v>
      </c>
      <c r="V48" s="17">
        <f t="shared" si="26"/>
        <v>498750.00000000215</v>
      </c>
      <c r="W48" s="15">
        <f t="shared" si="13"/>
        <v>5814.5937500000246</v>
      </c>
      <c r="X48" s="16">
        <f t="shared" si="14"/>
        <v>0</v>
      </c>
      <c r="Y48" s="16">
        <f t="shared" si="15"/>
        <v>8731.2604166666915</v>
      </c>
      <c r="Z48" s="17">
        <f t="shared" si="27"/>
        <v>463750.00000000192</v>
      </c>
      <c r="AA48" s="15">
        <f t="shared" si="16"/>
        <v>5406.5520833333558</v>
      </c>
      <c r="AB48" s="16">
        <f t="shared" si="17"/>
        <v>0</v>
      </c>
      <c r="AC48" s="16">
        <f t="shared" si="18"/>
        <v>8323.2187500000218</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48</v>
      </c>
      <c r="B49" s="17">
        <f t="shared" si="19"/>
        <v>670833.33333333372</v>
      </c>
      <c r="C49" s="15">
        <f t="shared" si="0"/>
        <v>4919.4444444444471</v>
      </c>
      <c r="D49" s="16">
        <f t="shared" si="20"/>
        <v>0</v>
      </c>
      <c r="E49" s="16">
        <f t="shared" si="21"/>
        <v>7836.1111111111131</v>
      </c>
      <c r="F49" s="17">
        <f t="shared" si="22"/>
        <v>635833.33333333419</v>
      </c>
      <c r="G49" s="15">
        <f t="shared" si="1"/>
        <v>7412.7569444444543</v>
      </c>
      <c r="H49" s="16">
        <f t="shared" si="2"/>
        <v>0</v>
      </c>
      <c r="I49" s="16">
        <f t="shared" si="3"/>
        <v>10329.42361111112</v>
      </c>
      <c r="J49" s="17">
        <f t="shared" si="23"/>
        <v>600833.33333333465</v>
      </c>
      <c r="K49" s="15">
        <f t="shared" si="4"/>
        <v>7004.7152777777928</v>
      </c>
      <c r="L49" s="16">
        <f t="shared" si="5"/>
        <v>0</v>
      </c>
      <c r="M49" s="16">
        <f t="shared" si="6"/>
        <v>9921.3819444444598</v>
      </c>
      <c r="N49" s="17">
        <f t="shared" si="24"/>
        <v>565833.33333333512</v>
      </c>
      <c r="O49" s="15">
        <f t="shared" si="7"/>
        <v>6596.6736111111313</v>
      </c>
      <c r="P49" s="16">
        <f t="shared" si="8"/>
        <v>0</v>
      </c>
      <c r="Q49" s="16">
        <f t="shared" si="9"/>
        <v>9513.3402777777974</v>
      </c>
      <c r="R49" s="17">
        <f t="shared" si="25"/>
        <v>530833.33333333558</v>
      </c>
      <c r="S49" s="15">
        <f t="shared" si="10"/>
        <v>6188.6319444444707</v>
      </c>
      <c r="T49" s="16">
        <f t="shared" si="11"/>
        <v>0</v>
      </c>
      <c r="U49" s="16">
        <f t="shared" si="12"/>
        <v>9105.2986111111368</v>
      </c>
      <c r="V49" s="17">
        <f t="shared" si="26"/>
        <v>495833.33333333547</v>
      </c>
      <c r="W49" s="15">
        <f t="shared" si="13"/>
        <v>5780.5902777778028</v>
      </c>
      <c r="X49" s="16">
        <f t="shared" si="14"/>
        <v>0</v>
      </c>
      <c r="Y49" s="16">
        <f t="shared" si="15"/>
        <v>8697.2569444444689</v>
      </c>
      <c r="Z49" s="17">
        <f t="shared" si="27"/>
        <v>460833.33333333523</v>
      </c>
      <c r="AA49" s="15">
        <f t="shared" si="16"/>
        <v>5372.5486111111331</v>
      </c>
      <c r="AB49" s="16">
        <f t="shared" si="17"/>
        <v>0</v>
      </c>
      <c r="AC49" s="16">
        <f t="shared" si="18"/>
        <v>8289.2152777777992</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49</v>
      </c>
      <c r="B50" s="17">
        <f t="shared" si="19"/>
        <v>667916.66666666709</v>
      </c>
      <c r="C50" s="15">
        <f t="shared" si="0"/>
        <v>4898.0555555555584</v>
      </c>
      <c r="D50" s="16">
        <f t="shared" si="20"/>
        <v>0</v>
      </c>
      <c r="E50" s="16">
        <f t="shared" si="21"/>
        <v>7814.7222222222244</v>
      </c>
      <c r="F50" s="17">
        <f t="shared" si="22"/>
        <v>632916.66666666756</v>
      </c>
      <c r="G50" s="15">
        <f t="shared" si="1"/>
        <v>7378.7534722222326</v>
      </c>
      <c r="H50" s="16">
        <f t="shared" si="2"/>
        <v>0</v>
      </c>
      <c r="I50" s="16">
        <f t="shared" si="3"/>
        <v>10295.4201388889</v>
      </c>
      <c r="J50" s="17">
        <f t="shared" si="23"/>
        <v>597916.66666666802</v>
      </c>
      <c r="K50" s="15">
        <f t="shared" si="4"/>
        <v>6970.7118055555711</v>
      </c>
      <c r="L50" s="16">
        <f t="shared" si="5"/>
        <v>0</v>
      </c>
      <c r="M50" s="16">
        <f t="shared" si="6"/>
        <v>9887.3784722222372</v>
      </c>
      <c r="N50" s="17">
        <f t="shared" si="24"/>
        <v>562916.66666666849</v>
      </c>
      <c r="O50" s="15">
        <f t="shared" si="7"/>
        <v>6562.6701388889096</v>
      </c>
      <c r="P50" s="16">
        <f t="shared" si="8"/>
        <v>0</v>
      </c>
      <c r="Q50" s="16">
        <f t="shared" si="9"/>
        <v>9479.3368055555766</v>
      </c>
      <c r="R50" s="17">
        <f t="shared" si="25"/>
        <v>527916.66666666896</v>
      </c>
      <c r="S50" s="15">
        <f t="shared" si="10"/>
        <v>6154.628472222249</v>
      </c>
      <c r="T50" s="16">
        <f t="shared" si="11"/>
        <v>0</v>
      </c>
      <c r="U50" s="16">
        <f t="shared" si="12"/>
        <v>9071.295138888916</v>
      </c>
      <c r="V50" s="17">
        <f t="shared" si="26"/>
        <v>492916.66666666878</v>
      </c>
      <c r="W50" s="15">
        <f t="shared" si="13"/>
        <v>5746.5868055555802</v>
      </c>
      <c r="X50" s="16">
        <f t="shared" si="14"/>
        <v>0</v>
      </c>
      <c r="Y50" s="16">
        <f t="shared" si="15"/>
        <v>8663.2534722222463</v>
      </c>
      <c r="Z50" s="17">
        <f t="shared" si="27"/>
        <v>457916.66666666855</v>
      </c>
      <c r="AA50" s="15">
        <f t="shared" si="16"/>
        <v>5338.5451388889105</v>
      </c>
      <c r="AB50" s="16">
        <f t="shared" si="17"/>
        <v>0</v>
      </c>
      <c r="AC50" s="16">
        <f t="shared" si="18"/>
        <v>8255.2118055555766</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50</v>
      </c>
      <c r="B51" s="19"/>
      <c r="C51" s="20">
        <f>SUM(C39:C50)</f>
        <v>60188.333333333343</v>
      </c>
      <c r="D51" s="21">
        <f>SUM(D39:D50)</f>
        <v>32490</v>
      </c>
      <c r="E51" s="21">
        <f>SUM(E39:E50)</f>
        <v>127678.33333333334</v>
      </c>
      <c r="F51" s="19"/>
      <c r="G51" s="20">
        <f>SUM(G39:G50)</f>
        <v>90789.270833333416</v>
      </c>
      <c r="H51" s="21">
        <f>SUM(H39:H50)</f>
        <v>7854.5000000000036</v>
      </c>
      <c r="I51" s="21">
        <f>SUM(I39:I50)</f>
        <v>133643.77083333343</v>
      </c>
      <c r="J51" s="19"/>
      <c r="K51" s="20">
        <f>SUM(K39:K50)</f>
        <v>85892.770833333503</v>
      </c>
      <c r="L51" s="21">
        <f>SUM(L39:L50)</f>
        <v>7599.0000000000073</v>
      </c>
      <c r="M51" s="21">
        <f>SUM(M39:M50)</f>
        <v>128491.7708333335</v>
      </c>
      <c r="N51" s="19"/>
      <c r="O51" s="20">
        <f>SUM(O39:O50)</f>
        <v>80996.270833333547</v>
      </c>
      <c r="P51" s="21">
        <f>SUM(P39:P50)</f>
        <v>7343.50000000001</v>
      </c>
      <c r="Q51" s="21">
        <f>SUM(Q39:Q50)</f>
        <v>123339.77083333356</v>
      </c>
      <c r="R51" s="19"/>
      <c r="S51" s="20">
        <f>SUM(S39:S50)</f>
        <v>76099.77083333362</v>
      </c>
      <c r="T51" s="21">
        <f>SUM(T39:T50)</f>
        <v>7088.0000000000136</v>
      </c>
      <c r="U51" s="21">
        <f>SUM(U39:U50)</f>
        <v>118187.77083333363</v>
      </c>
      <c r="V51" s="19"/>
      <c r="W51" s="20">
        <f>SUM(W39:W50)</f>
        <v>71203.270833333634</v>
      </c>
      <c r="X51" s="21">
        <f>SUM(X39:X50)</f>
        <v>6832.5000000000164</v>
      </c>
      <c r="Y51" s="21">
        <f>SUM(Y39:Y50)</f>
        <v>113035.77083333366</v>
      </c>
      <c r="Z51" s="19"/>
      <c r="AA51" s="20">
        <f>SUM(AA39:AA50)</f>
        <v>66306.770833333605</v>
      </c>
      <c r="AB51" s="21">
        <f>SUM(AB39:AB50)</f>
        <v>6577.0000000000155</v>
      </c>
      <c r="AC51" s="21">
        <f>SUM(AC39:AC50)</f>
        <v>107883.77083333363</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135" t="s">
        <v>26</v>
      </c>
      <c r="B52" s="132" t="s">
        <v>51</v>
      </c>
      <c r="C52" s="133"/>
      <c r="D52" s="134"/>
      <c r="E52" s="44"/>
      <c r="F52" s="132" t="s">
        <v>52</v>
      </c>
      <c r="G52" s="133"/>
      <c r="H52" s="133"/>
      <c r="I52" s="134"/>
      <c r="J52" s="132" t="s">
        <v>53</v>
      </c>
      <c r="K52" s="133"/>
      <c r="L52" s="133"/>
      <c r="M52" s="134"/>
      <c r="N52" s="132" t="s">
        <v>54</v>
      </c>
      <c r="O52" s="133"/>
      <c r="P52" s="133"/>
      <c r="Q52" s="134"/>
      <c r="R52" s="132" t="s">
        <v>55</v>
      </c>
      <c r="S52" s="133"/>
      <c r="T52" s="133"/>
      <c r="U52" s="134"/>
      <c r="V52" s="132" t="s">
        <v>56</v>
      </c>
      <c r="W52" s="133"/>
      <c r="X52" s="133"/>
      <c r="Y52" s="134"/>
      <c r="Z52" s="132" t="s">
        <v>57</v>
      </c>
      <c r="AA52" s="133"/>
      <c r="AB52" s="133"/>
      <c r="AC52" s="13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136"/>
      <c r="B53" s="13" t="s">
        <v>34</v>
      </c>
      <c r="C53" s="13" t="s">
        <v>35</v>
      </c>
      <c r="D53" s="13" t="s">
        <v>36</v>
      </c>
      <c r="E53" s="13" t="s">
        <v>37</v>
      </c>
      <c r="F53" s="13" t="s">
        <v>34</v>
      </c>
      <c r="G53" s="13" t="s">
        <v>35</v>
      </c>
      <c r="H53" s="13" t="s">
        <v>36</v>
      </c>
      <c r="I53" s="13" t="s">
        <v>37</v>
      </c>
      <c r="J53" s="13" t="s">
        <v>34</v>
      </c>
      <c r="K53" s="13" t="s">
        <v>35</v>
      </c>
      <c r="L53" s="13" t="s">
        <v>36</v>
      </c>
      <c r="M53" s="13" t="s">
        <v>37</v>
      </c>
      <c r="N53" s="13" t="s">
        <v>34</v>
      </c>
      <c r="O53" s="13" t="s">
        <v>35</v>
      </c>
      <c r="P53" s="13" t="s">
        <v>36</v>
      </c>
      <c r="Q53" s="13" t="s">
        <v>37</v>
      </c>
      <c r="R53" s="13" t="s">
        <v>34</v>
      </c>
      <c r="S53" s="13" t="s">
        <v>35</v>
      </c>
      <c r="T53" s="13" t="s">
        <v>36</v>
      </c>
      <c r="U53" s="13" t="s">
        <v>37</v>
      </c>
      <c r="V53" s="13" t="s">
        <v>34</v>
      </c>
      <c r="W53" s="13" t="s">
        <v>35</v>
      </c>
      <c r="X53" s="13" t="s">
        <v>36</v>
      </c>
      <c r="Y53" s="13" t="s">
        <v>37</v>
      </c>
      <c r="Z53" s="13" t="s">
        <v>34</v>
      </c>
      <c r="AA53" s="13" t="s">
        <v>35</v>
      </c>
      <c r="AB53" s="13" t="s">
        <v>36</v>
      </c>
      <c r="AC53" s="13" t="s">
        <v>37</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38</v>
      </c>
      <c r="B54" s="17">
        <f>IF(data2=1,IF((Z50-sumproplat2)&gt;1,Z50-sumproplat2,0),IF(Z50-(sumproplat2-AA50-AB50)&gt;0,Z50-(AC50-AA50-AB50),0))</f>
        <v>455000.00000000186</v>
      </c>
      <c r="C54" s="15">
        <f t="shared" ref="C54:C65" si="28">IF(LEFT($A54,1)*1+LEFT(B$52,1)*12-12&lt;=$J$15,B54*($J$14/12),B54*($J$16/12))</f>
        <v>5304.5416666666879</v>
      </c>
      <c r="D54" s="16">
        <f t="shared" ref="D54:D65" si="29">IF(AND($A54="1 міс.",B54&gt;0),$J$28*$J$6+$J$29*B54,0)+IF(B54-IF(data2=1,IF(C54&gt;0.001,C54+sumproplat2,0),IF(B54&gt;sumproplat2*2,sumproplat2,B54+C54))&lt;0,$J$31,0)</f>
        <v>6321.5000000000136</v>
      </c>
      <c r="E54" s="16">
        <f t="shared" ref="E54:E65" si="30">IF(data2=1,IF(C54&gt;0.001,C54+D54+sumproplat2,0),IF(B54&gt;sumproplat2*2,sumproplat2+D54,B54+C54+D54))</f>
        <v>14542.708333333367</v>
      </c>
      <c r="F54" s="17">
        <f>IF(data2=1,IF((B65-sumproplat2)&gt;1,B65-sumproplat2,0),IF(B65-(sumproplat2-C65-D65)&gt;0,B65-(E65-C65-D65),0))</f>
        <v>420000.00000000163</v>
      </c>
      <c r="G54" s="15">
        <f>IF(LEFT($A54,1)*1+LEFT(F$52,1)*12-12&lt;=$J$15,F54*($J$14/12),F54*($J$16/12))</f>
        <v>4896.5000000000191</v>
      </c>
      <c r="H54" s="16">
        <f t="shared" ref="H54:H65" si="31">IF(AND($A54="1 міс.",F54&gt;0),$J$28*$J$6+$J$29*F54,0)+IF(F54-IF(data2=1,IF(G54&gt;0.001,G54+sumproplat2,0),IF(F54&gt;sumproplat2*2,sumproplat2,F54+G54))&lt;0,$J$31,0)</f>
        <v>6066.0000000000118</v>
      </c>
      <c r="I54" s="16">
        <f t="shared" ref="I54:I65" si="32">IF(data2=1,IF(G54&gt;0.001,G54+H54+sumproplat2,0),IF(F54&gt;sumproplat2*2,sumproplat2+H54,F54+G54+H54))</f>
        <v>13879.166666666697</v>
      </c>
      <c r="J54" s="17">
        <f>IF(data2=1,IF((F65-sumproplat2)&gt;1,F65-sumproplat2,0),IF(F65-(sumproplat2-G65-H65)&gt;0,F65-(I65-G65-H65),0))</f>
        <v>385000.0000000014</v>
      </c>
      <c r="K54" s="15">
        <f>IF(LEFT($A54,1)*1+LEFT(J$52,2)*12-12&lt;=$J$15,J54*($J$14/12),J54*($J$16/12))</f>
        <v>4488.4583333333494</v>
      </c>
      <c r="L54" s="16">
        <f t="shared" ref="L54:L65" si="33">IF(AND($A54="1 міс.",J54&gt;0),$J$28*$J$6+$J$29*J54,0)+IF(J54-IF(data2=1,IF(K54&gt;0.001,K54+sumproplat2,0),IF(J54&gt;sumproplat2*2,sumproplat2,J54+K54))&lt;0,$J$31,0)</f>
        <v>5810.50000000001</v>
      </c>
      <c r="M54" s="16">
        <f t="shared" ref="M54:M65" si="34">IF(data2=1,IF(K54&gt;0.001,K54+L54+sumproplat2,0),IF(J54&gt;sumproplat2*2,sumproplat2+L54,J54+K54+L54))</f>
        <v>13215.625000000025</v>
      </c>
      <c r="N54" s="17">
        <f>IF(data2=1,IF((J65-sumproplat2)&gt;1,J65-sumproplat2,0),IF(J65-(sumproplat2-K65-L65)&gt;0,J65-(M65-K65-L65),0))</f>
        <v>350000.00000000116</v>
      </c>
      <c r="O54" s="15">
        <f>IF(LEFT($A54,1)*1+LEFT(N$52,2)*12-12&lt;=$J$15,N54*($J$14/12),N54*($J$16/12))</f>
        <v>4080.4166666666802</v>
      </c>
      <c r="P54" s="16">
        <f t="shared" ref="P54:P65" si="35">IF(AND($A54="1 міс.",N54&gt;0),$J$28*$J$6+$J$29*N54,0)+IF(N54-IF(data2=1,IF(O54&gt;0.001,O54+sumproplat2,0),IF(N54&gt;sumproplat2*2,sumproplat2,N54+O54))&lt;0,$J$31,0)</f>
        <v>5555.0000000000091</v>
      </c>
      <c r="Q54" s="16">
        <f t="shared" ref="Q54:Q65" si="36">IF(data2=1,IF(O54&gt;0.001,O54+P54+sumproplat2,0),IF(N54&gt;sumproplat2*2,sumproplat2+P54,N54+O54+P54))</f>
        <v>12552.083333333356</v>
      </c>
      <c r="R54" s="17">
        <f>IF(data2=1,IF((N65-sumproplat2)&gt;1,N65-sumproplat2,0),IF(N65-(sumproplat2-O65-P65)&gt;0,N65-(Q65-O65-P65),0))</f>
        <v>315000.00000000093</v>
      </c>
      <c r="S54" s="15">
        <f>IF(LEFT($A54,1)*1+LEFT(R$52,2)*12-12&lt;=$J$15,R54*($J$14/12),R54*($J$16/12))</f>
        <v>3672.3750000000109</v>
      </c>
      <c r="T54" s="16">
        <f t="shared" ref="T54:T65" si="37">IF(AND($A54="1 міс.",R54&gt;0),$J$28*$J$6+$J$29*R54,0)+IF(R54-IF(data2=1,IF(S54&gt;0.001,S54+sumproplat2,0),IF(R54&gt;sumproplat2*2,sumproplat2,R54+S54))&lt;0,$J$31,0)</f>
        <v>5299.5000000000073</v>
      </c>
      <c r="U54" s="16">
        <f t="shared" ref="U54:U65" si="38">IF(data2=1,IF(S54&gt;0.001,S54+T54+sumproplat2,0),IF(R54&gt;sumproplat2*2,sumproplat2+T54,R54+S54+T54))</f>
        <v>11888.541666666684</v>
      </c>
      <c r="V54" s="17">
        <f>IF(data2=1,IF((R65-sumproplat2)&gt;1,R65-sumproplat2,0),IF(R65-(sumproplat2-S65-T65)&gt;0,R65-(U65-S65-T65),0))</f>
        <v>280000.0000000007</v>
      </c>
      <c r="W54" s="15">
        <f>IF(LEFT($A54,1)*1+LEFT(V$52,2)*12-12&lt;=$J$15,V54*($J$14/12),V54*($J$16/12))</f>
        <v>3264.3333333333412</v>
      </c>
      <c r="X54" s="16">
        <f t="shared" ref="X54:X65" si="39">IF(AND($A54="1 міс.",V54&gt;0),$J$28*$J$6+$J$29*V54,0)+IF(V54-IF(data2=1,IF(W54&gt;0.001,W54+sumproplat2,0),IF(V54&gt;sumproplat2*2,sumproplat2,V54+W54))&lt;0,$J$31,0)</f>
        <v>5044.0000000000055</v>
      </c>
      <c r="Y54" s="16">
        <f t="shared" ref="Y54:Y65" si="40">IF(data2=1,IF(W54&gt;0.001,W54+X54+sumproplat2,0),IF(V54&gt;sumproplat2*2,sumproplat2+X54,V54+W54+X54))</f>
        <v>11225.000000000013</v>
      </c>
      <c r="Z54" s="17">
        <f>IF(data2=1,IF((V65-sumproplat2)&gt;1,V65-sumproplat2,0),IF(V65-(sumproplat2-W65-X65)&gt;0,V65-(Y65-W65-X65),0))</f>
        <v>245000.00000000064</v>
      </c>
      <c r="AA54" s="15">
        <f>IF(LEFT($A54,1)*1+LEFT(Z$52,2)*12-12&lt;=$J$15,Z54*($J$14/12),Z54*($J$16/12))</f>
        <v>2856.2916666666742</v>
      </c>
      <c r="AB54" s="16">
        <f t="shared" ref="AB54:AB65" si="41">IF(AND($A54="1 міс.",Z54&gt;0),$J$28*$J$6+$J$29*Z54,0)+IF(Z54-IF(data2=1,IF(AA54&gt;0.001,AA54+sumproplat2,0),IF(Z54&gt;sumproplat2*2,sumproplat2,Z54+AA54))&lt;0,$J$31,0)</f>
        <v>4788.5000000000045</v>
      </c>
      <c r="AC54" s="16">
        <f t="shared" ref="AC54:AC65" si="42">IF(data2=1,IF(AA54&gt;0.001,AA54+AB54+sumproplat2,0),IF(Z54&gt;sumproplat2*2,sumproplat2+AB54,Z54+AA54+AB54))</f>
        <v>10561.458333333345</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39</v>
      </c>
      <c r="B55" s="17">
        <f t="shared" ref="B55:B65" si="43">IF(data2=1,IF((B54-sumproplat2)&gt;1,B54-sumproplat2,0),IF(B54-(sumproplat2-C54-D54)&gt;0,B54-(E54-C54-D54),0))</f>
        <v>452083.33333333518</v>
      </c>
      <c r="C55" s="15">
        <f t="shared" si="28"/>
        <v>5270.5381944444662</v>
      </c>
      <c r="D55" s="16">
        <f t="shared" si="29"/>
        <v>0</v>
      </c>
      <c r="E55" s="16">
        <f t="shared" si="30"/>
        <v>8187.2048611111331</v>
      </c>
      <c r="F55" s="17">
        <f t="shared" ref="F55:F65" si="44">IF(data2=1,IF((F54-sumproplat2)&gt;1,F54-sumproplat2,0),IF(F54-(sumproplat2-G54-H54)&gt;0,F54-(I54-G54-H54),0))</f>
        <v>417083.33333333494</v>
      </c>
      <c r="G55" s="15">
        <f t="shared" ref="G55:G64" si="45">IF(LEFT($A55,1)*1+LEFT(F$52,1)*12-12&lt;=$J$15,F55*($J$14/12),F55*($J$16/12))</f>
        <v>4862.4965277777965</v>
      </c>
      <c r="H55" s="16">
        <f t="shared" si="31"/>
        <v>0</v>
      </c>
      <c r="I55" s="16">
        <f t="shared" si="32"/>
        <v>7779.1631944444634</v>
      </c>
      <c r="J55" s="17">
        <f t="shared" ref="J55:J65" si="46">IF(data2=1,IF((J54-sumproplat2)&gt;1,J54-sumproplat2,0),IF(J54-(sumproplat2-K54-L54)&gt;0,J54-(M54-K54-L54),0))</f>
        <v>382083.33333333471</v>
      </c>
      <c r="K55" s="15">
        <f t="shared" ref="K55:K65" si="47">IF(LEFT($A55,1)*1+LEFT(J$52,2)*12-12&lt;=$J$15,J55*($J$14/12),J55*($J$16/12))</f>
        <v>4454.4548611111268</v>
      </c>
      <c r="L55" s="16">
        <f t="shared" si="33"/>
        <v>0</v>
      </c>
      <c r="M55" s="16">
        <f t="shared" si="34"/>
        <v>7371.1215277777937</v>
      </c>
      <c r="N55" s="17">
        <f t="shared" ref="N55:N65" si="48">IF(data2=1,IF((N54-sumproplat2)&gt;1,N54-sumproplat2,0),IF(N54-(sumproplat2-O54-P54)&gt;0,N54-(Q54-O54-P54),0))</f>
        <v>347083.33333333448</v>
      </c>
      <c r="O55" s="15">
        <f t="shared" ref="O55:O65" si="49">IF(LEFT($A55,1)*1+LEFT(N$52,2)*12-12&lt;=$J$15,N55*($J$14/12),N55*($J$16/12))</f>
        <v>4046.4131944444575</v>
      </c>
      <c r="P55" s="16">
        <f t="shared" si="35"/>
        <v>0</v>
      </c>
      <c r="Q55" s="16">
        <f t="shared" si="36"/>
        <v>6963.079861111124</v>
      </c>
      <c r="R55" s="17">
        <f t="shared" ref="R55:R65" si="50">IF(data2=1,IF((R54-sumproplat2)&gt;1,R54-sumproplat2,0),IF(R54-(sumproplat2-S54-T54)&gt;0,R54-(U54-S54-T54),0))</f>
        <v>312083.33333333425</v>
      </c>
      <c r="S55" s="15">
        <f t="shared" ref="S55:S65" si="51">IF(LEFT($A55,1)*1+LEFT(R$52,2)*12-12&lt;=$J$15,R55*($J$14/12),R55*($J$16/12))</f>
        <v>3638.3715277777883</v>
      </c>
      <c r="T55" s="16">
        <f t="shared" si="37"/>
        <v>0</v>
      </c>
      <c r="U55" s="16">
        <f t="shared" si="38"/>
        <v>6555.0381944444543</v>
      </c>
      <c r="V55" s="17">
        <f t="shared" ref="V55:V65" si="52">IF(data2=1,IF((V54-sumproplat2)&gt;1,V54-sumproplat2,0),IF(V54-(sumproplat2-W54-X54)&gt;0,V54-(Y54-W54-X54),0))</f>
        <v>277083.33333333401</v>
      </c>
      <c r="W55" s="15">
        <f t="shared" ref="W55:W65" si="53">IF(LEFT($A55,1)*1+LEFT(V$52,2)*12-12&lt;=$J$15,V55*($J$14/12),V55*($J$16/12))</f>
        <v>3230.329861111119</v>
      </c>
      <c r="X55" s="16">
        <f t="shared" si="39"/>
        <v>0</v>
      </c>
      <c r="Y55" s="16">
        <f t="shared" si="40"/>
        <v>6146.9965277777856</v>
      </c>
      <c r="Z55" s="17">
        <f t="shared" ref="Z55:Z65" si="54">IF(data2=1,IF((Z54-sumproplat2)&gt;1,Z54-sumproplat2,0),IF(Z54-(sumproplat2-AA54-AB54)&gt;0,Z54-(AC54-AA54-AB54),0))</f>
        <v>242083.33333333398</v>
      </c>
      <c r="AA55" s="15">
        <f t="shared" ref="AA55:AA65" si="55">IF(LEFT($A55,1)*1+LEFT(Z$52,2)*12-12&lt;=$J$15,Z55*($J$14/12),Z55*($J$16/12))</f>
        <v>2822.2881944444521</v>
      </c>
      <c r="AB55" s="16">
        <f t="shared" si="41"/>
        <v>0</v>
      </c>
      <c r="AC55" s="16">
        <f t="shared" si="42"/>
        <v>5738.9548611111186</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40</v>
      </c>
      <c r="B56" s="17">
        <f t="shared" si="43"/>
        <v>449166.66666666849</v>
      </c>
      <c r="C56" s="15">
        <f t="shared" si="28"/>
        <v>5236.5347222222435</v>
      </c>
      <c r="D56" s="16">
        <f t="shared" si="29"/>
        <v>0</v>
      </c>
      <c r="E56" s="16">
        <f t="shared" si="30"/>
        <v>8153.2013888889105</v>
      </c>
      <c r="F56" s="17">
        <f t="shared" si="44"/>
        <v>414166.66666666826</v>
      </c>
      <c r="G56" s="15">
        <f t="shared" si="45"/>
        <v>4828.4930555555738</v>
      </c>
      <c r="H56" s="16">
        <f t="shared" si="31"/>
        <v>0</v>
      </c>
      <c r="I56" s="16">
        <f t="shared" si="32"/>
        <v>7745.1597222222408</v>
      </c>
      <c r="J56" s="17">
        <f t="shared" si="46"/>
        <v>379166.66666666802</v>
      </c>
      <c r="K56" s="15">
        <f t="shared" si="47"/>
        <v>4420.4513888889051</v>
      </c>
      <c r="L56" s="16">
        <f t="shared" si="33"/>
        <v>0</v>
      </c>
      <c r="M56" s="16">
        <f t="shared" si="34"/>
        <v>7337.1180555555711</v>
      </c>
      <c r="N56" s="17">
        <f t="shared" si="48"/>
        <v>344166.66666666779</v>
      </c>
      <c r="O56" s="15">
        <f t="shared" si="49"/>
        <v>4012.4097222222354</v>
      </c>
      <c r="P56" s="16">
        <f t="shared" si="35"/>
        <v>0</v>
      </c>
      <c r="Q56" s="16">
        <f t="shared" si="36"/>
        <v>6929.0763888889014</v>
      </c>
      <c r="R56" s="17">
        <f t="shared" si="50"/>
        <v>309166.66666666756</v>
      </c>
      <c r="S56" s="15">
        <f t="shared" si="51"/>
        <v>3604.3680555555657</v>
      </c>
      <c r="T56" s="16">
        <f t="shared" si="37"/>
        <v>0</v>
      </c>
      <c r="U56" s="16">
        <f t="shared" si="38"/>
        <v>6521.0347222222317</v>
      </c>
      <c r="V56" s="17">
        <f t="shared" si="52"/>
        <v>274166.66666666733</v>
      </c>
      <c r="W56" s="15">
        <f t="shared" si="53"/>
        <v>3196.3263888888964</v>
      </c>
      <c r="X56" s="16">
        <f t="shared" si="39"/>
        <v>0</v>
      </c>
      <c r="Y56" s="16">
        <f t="shared" si="40"/>
        <v>6112.9930555555629</v>
      </c>
      <c r="Z56" s="17">
        <f t="shared" si="54"/>
        <v>239166.66666666733</v>
      </c>
      <c r="AA56" s="15">
        <f t="shared" si="55"/>
        <v>2788.2847222222299</v>
      </c>
      <c r="AB56" s="16">
        <f t="shared" si="41"/>
        <v>0</v>
      </c>
      <c r="AC56" s="16">
        <f t="shared" si="42"/>
        <v>5704.951388888896</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41</v>
      </c>
      <c r="B57" s="17">
        <f t="shared" si="43"/>
        <v>446250.0000000018</v>
      </c>
      <c r="C57" s="15">
        <f t="shared" si="28"/>
        <v>5202.5312500000209</v>
      </c>
      <c r="D57" s="16">
        <f t="shared" si="29"/>
        <v>0</v>
      </c>
      <c r="E57" s="16">
        <f t="shared" si="30"/>
        <v>8119.1979166666879</v>
      </c>
      <c r="F57" s="17">
        <f t="shared" si="44"/>
        <v>411250.00000000157</v>
      </c>
      <c r="G57" s="15">
        <f t="shared" si="45"/>
        <v>4794.4895833333512</v>
      </c>
      <c r="H57" s="16">
        <f t="shared" si="31"/>
        <v>0</v>
      </c>
      <c r="I57" s="16">
        <f t="shared" si="32"/>
        <v>7711.1562500000182</v>
      </c>
      <c r="J57" s="17">
        <f t="shared" si="46"/>
        <v>376250.00000000134</v>
      </c>
      <c r="K57" s="15">
        <f t="shared" si="47"/>
        <v>4386.4479166666824</v>
      </c>
      <c r="L57" s="16">
        <f t="shared" si="33"/>
        <v>0</v>
      </c>
      <c r="M57" s="16">
        <f t="shared" si="34"/>
        <v>7303.1145833333485</v>
      </c>
      <c r="N57" s="17">
        <f t="shared" si="48"/>
        <v>341250.00000000111</v>
      </c>
      <c r="O57" s="15">
        <f t="shared" si="49"/>
        <v>3978.4062500000127</v>
      </c>
      <c r="P57" s="16">
        <f t="shared" si="35"/>
        <v>0</v>
      </c>
      <c r="Q57" s="16">
        <f t="shared" si="36"/>
        <v>6895.0729166666788</v>
      </c>
      <c r="R57" s="17">
        <f t="shared" si="50"/>
        <v>306250.00000000087</v>
      </c>
      <c r="S57" s="15">
        <f t="shared" si="51"/>
        <v>3570.3645833333435</v>
      </c>
      <c r="T57" s="16">
        <f t="shared" si="37"/>
        <v>0</v>
      </c>
      <c r="U57" s="16">
        <f t="shared" si="38"/>
        <v>6487.03125000001</v>
      </c>
      <c r="V57" s="17">
        <f t="shared" si="52"/>
        <v>271250.00000000064</v>
      </c>
      <c r="W57" s="15">
        <f t="shared" si="53"/>
        <v>3162.3229166666742</v>
      </c>
      <c r="X57" s="16">
        <f t="shared" si="39"/>
        <v>0</v>
      </c>
      <c r="Y57" s="16">
        <f t="shared" si="40"/>
        <v>6078.9895833333412</v>
      </c>
      <c r="Z57" s="17">
        <f t="shared" si="54"/>
        <v>236250.00000000067</v>
      </c>
      <c r="AA57" s="15">
        <f t="shared" si="55"/>
        <v>2754.2812500000077</v>
      </c>
      <c r="AB57" s="16">
        <f t="shared" si="41"/>
        <v>0</v>
      </c>
      <c r="AC57" s="16">
        <f t="shared" si="42"/>
        <v>5670.9479166666742</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42</v>
      </c>
      <c r="B58" s="17">
        <f t="shared" si="43"/>
        <v>443333.33333333512</v>
      </c>
      <c r="C58" s="15">
        <f t="shared" si="28"/>
        <v>5168.5277777777983</v>
      </c>
      <c r="D58" s="16">
        <f t="shared" si="29"/>
        <v>0</v>
      </c>
      <c r="E58" s="16">
        <f t="shared" si="30"/>
        <v>8085.1944444444653</v>
      </c>
      <c r="F58" s="17">
        <f t="shared" si="44"/>
        <v>408333.33333333489</v>
      </c>
      <c r="G58" s="15">
        <f t="shared" si="45"/>
        <v>4760.4861111111295</v>
      </c>
      <c r="H58" s="16">
        <f t="shared" si="31"/>
        <v>0</v>
      </c>
      <c r="I58" s="16">
        <f t="shared" si="32"/>
        <v>7677.1527777777956</v>
      </c>
      <c r="J58" s="17">
        <f t="shared" si="46"/>
        <v>373333.33333333465</v>
      </c>
      <c r="K58" s="15">
        <f t="shared" si="47"/>
        <v>4352.4444444444598</v>
      </c>
      <c r="L58" s="16">
        <f t="shared" si="33"/>
        <v>0</v>
      </c>
      <c r="M58" s="16">
        <f t="shared" si="34"/>
        <v>7269.1111111111259</v>
      </c>
      <c r="N58" s="17">
        <f t="shared" si="48"/>
        <v>338333.33333333442</v>
      </c>
      <c r="O58" s="15">
        <f t="shared" si="49"/>
        <v>3944.4027777777906</v>
      </c>
      <c r="P58" s="16">
        <f t="shared" si="35"/>
        <v>0</v>
      </c>
      <c r="Q58" s="16">
        <f t="shared" si="36"/>
        <v>6861.0694444444571</v>
      </c>
      <c r="R58" s="17">
        <f t="shared" si="50"/>
        <v>303333.33333333419</v>
      </c>
      <c r="S58" s="15">
        <f t="shared" si="51"/>
        <v>3536.3611111111209</v>
      </c>
      <c r="T58" s="16">
        <f t="shared" si="37"/>
        <v>0</v>
      </c>
      <c r="U58" s="16">
        <f t="shared" si="38"/>
        <v>6453.0277777777874</v>
      </c>
      <c r="V58" s="17">
        <f t="shared" si="52"/>
        <v>268333.33333333395</v>
      </c>
      <c r="W58" s="15">
        <f t="shared" si="53"/>
        <v>3128.3194444444516</v>
      </c>
      <c r="X58" s="16">
        <f t="shared" si="39"/>
        <v>0</v>
      </c>
      <c r="Y58" s="16">
        <f t="shared" si="40"/>
        <v>6044.9861111111186</v>
      </c>
      <c r="Z58" s="17">
        <f t="shared" si="54"/>
        <v>233333.33333333401</v>
      </c>
      <c r="AA58" s="15">
        <f t="shared" si="55"/>
        <v>2720.2777777777856</v>
      </c>
      <c r="AB58" s="16">
        <f t="shared" si="41"/>
        <v>0</v>
      </c>
      <c r="AC58" s="16">
        <f t="shared" si="42"/>
        <v>5636.9444444444525</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43</v>
      </c>
      <c r="B59" s="17">
        <f t="shared" si="43"/>
        <v>440416.66666666843</v>
      </c>
      <c r="C59" s="15">
        <f t="shared" si="28"/>
        <v>5134.5243055555757</v>
      </c>
      <c r="D59" s="16">
        <f t="shared" si="29"/>
        <v>0</v>
      </c>
      <c r="E59" s="16">
        <f t="shared" si="30"/>
        <v>8051.1909722222426</v>
      </c>
      <c r="F59" s="17">
        <f t="shared" si="44"/>
        <v>405416.6666666682</v>
      </c>
      <c r="G59" s="15">
        <f t="shared" si="45"/>
        <v>4726.4826388889069</v>
      </c>
      <c r="H59" s="16">
        <f t="shared" si="31"/>
        <v>0</v>
      </c>
      <c r="I59" s="16">
        <f t="shared" si="32"/>
        <v>7643.1493055555729</v>
      </c>
      <c r="J59" s="17">
        <f t="shared" si="46"/>
        <v>370416.66666666797</v>
      </c>
      <c r="K59" s="15">
        <f t="shared" si="47"/>
        <v>4318.4409722222372</v>
      </c>
      <c r="L59" s="16">
        <f t="shared" si="33"/>
        <v>0</v>
      </c>
      <c r="M59" s="16">
        <f t="shared" si="34"/>
        <v>7235.1076388889032</v>
      </c>
      <c r="N59" s="17">
        <f t="shared" si="48"/>
        <v>335416.66666666773</v>
      </c>
      <c r="O59" s="15">
        <f t="shared" si="49"/>
        <v>3910.3993055555679</v>
      </c>
      <c r="P59" s="16">
        <f t="shared" si="35"/>
        <v>0</v>
      </c>
      <c r="Q59" s="16">
        <f t="shared" si="36"/>
        <v>6827.0659722222344</v>
      </c>
      <c r="R59" s="17">
        <f t="shared" si="50"/>
        <v>300416.6666666675</v>
      </c>
      <c r="S59" s="15">
        <f t="shared" si="51"/>
        <v>3502.3576388888987</v>
      </c>
      <c r="T59" s="16">
        <f t="shared" si="37"/>
        <v>0</v>
      </c>
      <c r="U59" s="16">
        <f t="shared" si="38"/>
        <v>6419.0243055555657</v>
      </c>
      <c r="V59" s="17">
        <f t="shared" si="52"/>
        <v>265416.66666666727</v>
      </c>
      <c r="W59" s="15">
        <f t="shared" si="53"/>
        <v>3094.315972222229</v>
      </c>
      <c r="X59" s="16">
        <f t="shared" si="39"/>
        <v>0</v>
      </c>
      <c r="Y59" s="16">
        <f t="shared" si="40"/>
        <v>6010.982638888896</v>
      </c>
      <c r="Z59" s="17">
        <f t="shared" si="54"/>
        <v>230416.66666666736</v>
      </c>
      <c r="AA59" s="15">
        <f t="shared" si="55"/>
        <v>2686.2743055555634</v>
      </c>
      <c r="AB59" s="16">
        <f t="shared" si="41"/>
        <v>0</v>
      </c>
      <c r="AC59" s="16">
        <f t="shared" si="42"/>
        <v>5602.9409722222299</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44</v>
      </c>
      <c r="B60" s="17">
        <f t="shared" si="43"/>
        <v>437500.00000000175</v>
      </c>
      <c r="C60" s="15">
        <f t="shared" si="28"/>
        <v>5100.5208333333539</v>
      </c>
      <c r="D60" s="16">
        <f t="shared" si="29"/>
        <v>0</v>
      </c>
      <c r="E60" s="16">
        <f t="shared" si="30"/>
        <v>8017.18750000002</v>
      </c>
      <c r="F60" s="17">
        <f t="shared" si="44"/>
        <v>402500.00000000151</v>
      </c>
      <c r="G60" s="15">
        <f t="shared" si="45"/>
        <v>4692.4791666666843</v>
      </c>
      <c r="H60" s="16">
        <f t="shared" si="31"/>
        <v>0</v>
      </c>
      <c r="I60" s="16">
        <f t="shared" si="32"/>
        <v>7609.1458333333503</v>
      </c>
      <c r="J60" s="17">
        <f t="shared" si="46"/>
        <v>367500.00000000128</v>
      </c>
      <c r="K60" s="15">
        <f t="shared" si="47"/>
        <v>4284.4375000000146</v>
      </c>
      <c r="L60" s="16">
        <f t="shared" si="33"/>
        <v>0</v>
      </c>
      <c r="M60" s="16">
        <f t="shared" si="34"/>
        <v>7201.1041666666806</v>
      </c>
      <c r="N60" s="17">
        <f t="shared" si="48"/>
        <v>332500.00000000105</v>
      </c>
      <c r="O60" s="15">
        <f t="shared" si="49"/>
        <v>3876.3958333333453</v>
      </c>
      <c r="P60" s="16">
        <f t="shared" si="35"/>
        <v>0</v>
      </c>
      <c r="Q60" s="16">
        <f t="shared" si="36"/>
        <v>6793.0625000000118</v>
      </c>
      <c r="R60" s="17">
        <f t="shared" si="50"/>
        <v>297500.00000000081</v>
      </c>
      <c r="S60" s="15">
        <f t="shared" si="51"/>
        <v>3468.3541666666761</v>
      </c>
      <c r="T60" s="16">
        <f t="shared" si="37"/>
        <v>0</v>
      </c>
      <c r="U60" s="16">
        <f t="shared" si="38"/>
        <v>6385.020833333343</v>
      </c>
      <c r="V60" s="17">
        <f t="shared" si="52"/>
        <v>262500.00000000058</v>
      </c>
      <c r="W60" s="15">
        <f t="shared" si="53"/>
        <v>3060.3125000000068</v>
      </c>
      <c r="X60" s="16">
        <f t="shared" si="39"/>
        <v>0</v>
      </c>
      <c r="Y60" s="16">
        <f t="shared" si="40"/>
        <v>5976.9791666666733</v>
      </c>
      <c r="Z60" s="17">
        <f t="shared" si="54"/>
        <v>227500.0000000007</v>
      </c>
      <c r="AA60" s="15">
        <f t="shared" si="55"/>
        <v>2652.2708333333412</v>
      </c>
      <c r="AB60" s="16">
        <f t="shared" si="41"/>
        <v>0</v>
      </c>
      <c r="AC60" s="16">
        <f t="shared" si="42"/>
        <v>5568.9375000000073</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45</v>
      </c>
      <c r="B61" s="17">
        <f t="shared" si="43"/>
        <v>434583.33333333506</v>
      </c>
      <c r="C61" s="15">
        <f t="shared" si="28"/>
        <v>5066.5173611111313</v>
      </c>
      <c r="D61" s="16">
        <f t="shared" si="29"/>
        <v>0</v>
      </c>
      <c r="E61" s="16">
        <f t="shared" si="30"/>
        <v>7983.1840277777974</v>
      </c>
      <c r="F61" s="17">
        <f t="shared" si="44"/>
        <v>399583.33333333483</v>
      </c>
      <c r="G61" s="15">
        <f t="shared" si="45"/>
        <v>4658.4756944444616</v>
      </c>
      <c r="H61" s="16">
        <f t="shared" si="31"/>
        <v>0</v>
      </c>
      <c r="I61" s="16">
        <f t="shared" si="32"/>
        <v>7575.1423611111277</v>
      </c>
      <c r="J61" s="17">
        <f t="shared" si="46"/>
        <v>364583.33333333459</v>
      </c>
      <c r="K61" s="15">
        <f t="shared" si="47"/>
        <v>4250.4340277777919</v>
      </c>
      <c r="L61" s="16">
        <f t="shared" si="33"/>
        <v>0</v>
      </c>
      <c r="M61" s="16">
        <f t="shared" si="34"/>
        <v>7167.100694444458</v>
      </c>
      <c r="N61" s="17">
        <f t="shared" si="48"/>
        <v>329583.33333333436</v>
      </c>
      <c r="O61" s="15">
        <f t="shared" si="49"/>
        <v>3842.3923611111231</v>
      </c>
      <c r="P61" s="16">
        <f t="shared" si="35"/>
        <v>0</v>
      </c>
      <c r="Q61" s="16">
        <f t="shared" si="36"/>
        <v>6759.0590277777901</v>
      </c>
      <c r="R61" s="17">
        <f t="shared" si="50"/>
        <v>294583.33333333413</v>
      </c>
      <c r="S61" s="15">
        <f t="shared" si="51"/>
        <v>3434.3506944444534</v>
      </c>
      <c r="T61" s="16">
        <f t="shared" si="37"/>
        <v>0</v>
      </c>
      <c r="U61" s="16">
        <f t="shared" si="38"/>
        <v>6351.0173611111204</v>
      </c>
      <c r="V61" s="17">
        <f t="shared" si="52"/>
        <v>259583.33333333393</v>
      </c>
      <c r="W61" s="15">
        <f t="shared" si="53"/>
        <v>3026.3090277777846</v>
      </c>
      <c r="X61" s="16">
        <f t="shared" si="39"/>
        <v>0</v>
      </c>
      <c r="Y61" s="16">
        <f t="shared" si="40"/>
        <v>5942.9756944444507</v>
      </c>
      <c r="Z61" s="17">
        <f t="shared" si="54"/>
        <v>224583.33333333404</v>
      </c>
      <c r="AA61" s="15">
        <f t="shared" si="55"/>
        <v>2618.2673611111195</v>
      </c>
      <c r="AB61" s="16">
        <f t="shared" si="41"/>
        <v>0</v>
      </c>
      <c r="AC61" s="16">
        <f t="shared" si="42"/>
        <v>5534.9340277777865</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46</v>
      </c>
      <c r="B62" s="17">
        <f t="shared" si="43"/>
        <v>431666.66666666837</v>
      </c>
      <c r="C62" s="15">
        <f t="shared" si="28"/>
        <v>5032.5138888889087</v>
      </c>
      <c r="D62" s="16">
        <f t="shared" si="29"/>
        <v>0</v>
      </c>
      <c r="E62" s="16">
        <f t="shared" si="30"/>
        <v>7949.1805555555748</v>
      </c>
      <c r="F62" s="17">
        <f t="shared" si="44"/>
        <v>396666.66666666814</v>
      </c>
      <c r="G62" s="15">
        <f t="shared" si="45"/>
        <v>4624.472222222239</v>
      </c>
      <c r="H62" s="16">
        <f t="shared" si="31"/>
        <v>0</v>
      </c>
      <c r="I62" s="16">
        <f t="shared" si="32"/>
        <v>7541.1388888889051</v>
      </c>
      <c r="J62" s="17">
        <f t="shared" si="46"/>
        <v>361666.66666666791</v>
      </c>
      <c r="K62" s="15">
        <f t="shared" si="47"/>
        <v>4216.4305555555702</v>
      </c>
      <c r="L62" s="16">
        <f t="shared" si="33"/>
        <v>0</v>
      </c>
      <c r="M62" s="16">
        <f t="shared" si="34"/>
        <v>7133.0972222222372</v>
      </c>
      <c r="N62" s="17">
        <f t="shared" si="48"/>
        <v>326666.66666666768</v>
      </c>
      <c r="O62" s="15">
        <f t="shared" si="49"/>
        <v>3808.3888888889005</v>
      </c>
      <c r="P62" s="16">
        <f t="shared" si="35"/>
        <v>0</v>
      </c>
      <c r="Q62" s="16">
        <f t="shared" si="36"/>
        <v>6725.0555555555675</v>
      </c>
      <c r="R62" s="17">
        <f t="shared" si="50"/>
        <v>291666.66666666744</v>
      </c>
      <c r="S62" s="15">
        <f t="shared" si="51"/>
        <v>3400.3472222222313</v>
      </c>
      <c r="T62" s="16">
        <f t="shared" si="37"/>
        <v>0</v>
      </c>
      <c r="U62" s="16">
        <f t="shared" si="38"/>
        <v>6317.0138888888978</v>
      </c>
      <c r="V62" s="17">
        <f t="shared" si="52"/>
        <v>256666.66666666727</v>
      </c>
      <c r="W62" s="15">
        <f t="shared" si="53"/>
        <v>2992.3055555555625</v>
      </c>
      <c r="X62" s="16">
        <f t="shared" si="39"/>
        <v>0</v>
      </c>
      <c r="Y62" s="16">
        <f t="shared" si="40"/>
        <v>5908.972222222229</v>
      </c>
      <c r="Z62" s="17">
        <f t="shared" si="54"/>
        <v>221666.66666666738</v>
      </c>
      <c r="AA62" s="15">
        <f t="shared" si="55"/>
        <v>2584.2638888888973</v>
      </c>
      <c r="AB62" s="16">
        <f t="shared" si="41"/>
        <v>0</v>
      </c>
      <c r="AC62" s="16">
        <f t="shared" si="42"/>
        <v>5500.9305555555638</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47</v>
      </c>
      <c r="B63" s="17">
        <f t="shared" si="43"/>
        <v>428750.00000000169</v>
      </c>
      <c r="C63" s="15">
        <f t="shared" si="28"/>
        <v>4998.5104166666861</v>
      </c>
      <c r="D63" s="16">
        <f t="shared" si="29"/>
        <v>0</v>
      </c>
      <c r="E63" s="16">
        <f t="shared" si="30"/>
        <v>7915.1770833333521</v>
      </c>
      <c r="F63" s="17">
        <f t="shared" si="44"/>
        <v>393750.00000000146</v>
      </c>
      <c r="G63" s="15">
        <f t="shared" si="45"/>
        <v>4590.4687500000173</v>
      </c>
      <c r="H63" s="16">
        <f t="shared" si="31"/>
        <v>0</v>
      </c>
      <c r="I63" s="16">
        <f t="shared" si="32"/>
        <v>7507.1354166666843</v>
      </c>
      <c r="J63" s="17">
        <f t="shared" si="46"/>
        <v>358750.00000000122</v>
      </c>
      <c r="K63" s="15">
        <f t="shared" si="47"/>
        <v>4182.4270833333476</v>
      </c>
      <c r="L63" s="16">
        <f t="shared" si="33"/>
        <v>0</v>
      </c>
      <c r="M63" s="16">
        <f t="shared" si="34"/>
        <v>7099.0937500000146</v>
      </c>
      <c r="N63" s="17">
        <f t="shared" si="48"/>
        <v>323750.00000000099</v>
      </c>
      <c r="O63" s="15">
        <f t="shared" si="49"/>
        <v>3774.3854166666779</v>
      </c>
      <c r="P63" s="16">
        <f t="shared" si="35"/>
        <v>0</v>
      </c>
      <c r="Q63" s="16">
        <f t="shared" si="36"/>
        <v>6691.0520833333449</v>
      </c>
      <c r="R63" s="17">
        <f t="shared" si="50"/>
        <v>288750.00000000076</v>
      </c>
      <c r="S63" s="15">
        <f t="shared" si="51"/>
        <v>3366.3437500000086</v>
      </c>
      <c r="T63" s="16">
        <f t="shared" si="37"/>
        <v>0</v>
      </c>
      <c r="U63" s="16">
        <f t="shared" si="38"/>
        <v>6283.0104166666752</v>
      </c>
      <c r="V63" s="17">
        <f t="shared" si="52"/>
        <v>253750.00000000061</v>
      </c>
      <c r="W63" s="15">
        <f t="shared" si="53"/>
        <v>2958.3020833333403</v>
      </c>
      <c r="X63" s="16">
        <f t="shared" si="39"/>
        <v>0</v>
      </c>
      <c r="Y63" s="16">
        <f t="shared" si="40"/>
        <v>5874.9687500000073</v>
      </c>
      <c r="Z63" s="17">
        <f t="shared" si="54"/>
        <v>218750.00000000073</v>
      </c>
      <c r="AA63" s="15">
        <f t="shared" si="55"/>
        <v>2550.2604166666752</v>
      </c>
      <c r="AB63" s="16">
        <f t="shared" si="41"/>
        <v>0</v>
      </c>
      <c r="AC63" s="16">
        <f t="shared" si="42"/>
        <v>5466.9270833333412</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48</v>
      </c>
      <c r="B64" s="17">
        <f t="shared" si="43"/>
        <v>425833.333333335</v>
      </c>
      <c r="C64" s="15">
        <f t="shared" si="28"/>
        <v>4964.5069444444634</v>
      </c>
      <c r="D64" s="16">
        <f t="shared" si="29"/>
        <v>0</v>
      </c>
      <c r="E64" s="16">
        <f t="shared" si="30"/>
        <v>7881.1736111111295</v>
      </c>
      <c r="F64" s="17">
        <f t="shared" si="44"/>
        <v>390833.33333333477</v>
      </c>
      <c r="G64" s="15">
        <f t="shared" si="45"/>
        <v>4556.4652777777947</v>
      </c>
      <c r="H64" s="16">
        <f t="shared" si="31"/>
        <v>0</v>
      </c>
      <c r="I64" s="16">
        <f t="shared" si="32"/>
        <v>7473.1319444444616</v>
      </c>
      <c r="J64" s="17">
        <f t="shared" si="46"/>
        <v>355833.33333333454</v>
      </c>
      <c r="K64" s="15">
        <f t="shared" si="47"/>
        <v>4148.423611111125</v>
      </c>
      <c r="L64" s="16">
        <f t="shared" si="33"/>
        <v>0</v>
      </c>
      <c r="M64" s="16">
        <f t="shared" si="34"/>
        <v>7065.0902777777919</v>
      </c>
      <c r="N64" s="17">
        <f t="shared" si="48"/>
        <v>320833.3333333343</v>
      </c>
      <c r="O64" s="15">
        <f t="shared" si="49"/>
        <v>3740.3819444444557</v>
      </c>
      <c r="P64" s="16">
        <f t="shared" si="35"/>
        <v>0</v>
      </c>
      <c r="Q64" s="16">
        <f t="shared" si="36"/>
        <v>6657.0486111111222</v>
      </c>
      <c r="R64" s="17">
        <f t="shared" si="50"/>
        <v>285833.33333333407</v>
      </c>
      <c r="S64" s="15">
        <f t="shared" si="51"/>
        <v>3332.3402777777865</v>
      </c>
      <c r="T64" s="16">
        <f t="shared" si="37"/>
        <v>0</v>
      </c>
      <c r="U64" s="16">
        <f t="shared" si="38"/>
        <v>6249.0069444444525</v>
      </c>
      <c r="V64" s="17">
        <f t="shared" si="52"/>
        <v>250833.33333333395</v>
      </c>
      <c r="W64" s="15">
        <f t="shared" si="53"/>
        <v>2924.2986111111181</v>
      </c>
      <c r="X64" s="16">
        <f t="shared" si="39"/>
        <v>0</v>
      </c>
      <c r="Y64" s="16">
        <f t="shared" si="40"/>
        <v>5840.9652777777846</v>
      </c>
      <c r="Z64" s="17">
        <f t="shared" si="54"/>
        <v>215833.33333333407</v>
      </c>
      <c r="AA64" s="15">
        <f t="shared" si="55"/>
        <v>2516.256944444453</v>
      </c>
      <c r="AB64" s="16">
        <f t="shared" si="41"/>
        <v>0</v>
      </c>
      <c r="AC64" s="16">
        <f t="shared" si="42"/>
        <v>5432.9236111111195</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49</v>
      </c>
      <c r="B65" s="17">
        <f t="shared" si="43"/>
        <v>422916.66666666832</v>
      </c>
      <c r="C65" s="15">
        <f t="shared" si="28"/>
        <v>4930.5034722222417</v>
      </c>
      <c r="D65" s="16">
        <f t="shared" si="29"/>
        <v>0</v>
      </c>
      <c r="E65" s="16">
        <f t="shared" si="30"/>
        <v>7847.1701388889087</v>
      </c>
      <c r="F65" s="17">
        <f t="shared" si="44"/>
        <v>387916.66666666808</v>
      </c>
      <c r="G65" s="15">
        <f>IF(LEFT($A65,1)*1+LEFT(F$52,1)*12-12&lt;=$J$15,F65*($J$14/12),F65*($J$16/12))</f>
        <v>4522.461805555572</v>
      </c>
      <c r="H65" s="16">
        <f t="shared" si="31"/>
        <v>0</v>
      </c>
      <c r="I65" s="16">
        <f t="shared" si="32"/>
        <v>7439.128472222239</v>
      </c>
      <c r="J65" s="17">
        <f t="shared" si="46"/>
        <v>352916.66666666785</v>
      </c>
      <c r="K65" s="15">
        <f t="shared" si="47"/>
        <v>4114.4201388889023</v>
      </c>
      <c r="L65" s="16">
        <f t="shared" si="33"/>
        <v>0</v>
      </c>
      <c r="M65" s="16">
        <f t="shared" si="34"/>
        <v>7031.0868055555693</v>
      </c>
      <c r="N65" s="17">
        <f t="shared" si="48"/>
        <v>317916.66666666762</v>
      </c>
      <c r="O65" s="15">
        <f t="shared" si="49"/>
        <v>3706.3784722222331</v>
      </c>
      <c r="P65" s="16">
        <f t="shared" si="35"/>
        <v>0</v>
      </c>
      <c r="Q65" s="16">
        <f t="shared" si="36"/>
        <v>6623.0451388888996</v>
      </c>
      <c r="R65" s="17">
        <f t="shared" si="50"/>
        <v>282916.66666666738</v>
      </c>
      <c r="S65" s="15">
        <f t="shared" si="51"/>
        <v>3298.3368055555638</v>
      </c>
      <c r="T65" s="16">
        <f t="shared" si="37"/>
        <v>0</v>
      </c>
      <c r="U65" s="16">
        <f t="shared" si="38"/>
        <v>6215.0034722222299</v>
      </c>
      <c r="V65" s="17">
        <f t="shared" si="52"/>
        <v>247916.6666666673</v>
      </c>
      <c r="W65" s="15">
        <f t="shared" si="53"/>
        <v>2890.295138888896</v>
      </c>
      <c r="X65" s="16">
        <f t="shared" si="39"/>
        <v>0</v>
      </c>
      <c r="Y65" s="16">
        <f t="shared" si="40"/>
        <v>5806.961805555562</v>
      </c>
      <c r="Z65" s="17">
        <f t="shared" si="54"/>
        <v>212916.66666666741</v>
      </c>
      <c r="AA65" s="15">
        <f t="shared" si="55"/>
        <v>2482.2534722222308</v>
      </c>
      <c r="AB65" s="16">
        <f t="shared" si="41"/>
        <v>0</v>
      </c>
      <c r="AC65" s="16">
        <f t="shared" si="42"/>
        <v>5398.9201388888978</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50</v>
      </c>
      <c r="B66" s="19"/>
      <c r="C66" s="20">
        <f>SUM(C54:C65)</f>
        <v>61410.270833333583</v>
      </c>
      <c r="D66" s="21">
        <f>SUM(D54:D65)</f>
        <v>6321.5000000000136</v>
      </c>
      <c r="E66" s="21">
        <f>SUM(E54:E65)</f>
        <v>102731.77083333359</v>
      </c>
      <c r="F66" s="19"/>
      <c r="G66" s="20">
        <f>SUM(G54:G65)</f>
        <v>56513.770833333539</v>
      </c>
      <c r="H66" s="21">
        <f>SUM(H54:H65)</f>
        <v>6066.0000000000118</v>
      </c>
      <c r="I66" s="21">
        <f>SUM(I54:I65)</f>
        <v>97579.770833333561</v>
      </c>
      <c r="J66" s="19"/>
      <c r="K66" s="20">
        <f>SUM(K54:K65)</f>
        <v>51617.270833333518</v>
      </c>
      <c r="L66" s="21">
        <f>SUM(L54:L65)</f>
        <v>5810.50000000001</v>
      </c>
      <c r="M66" s="21">
        <f>SUM(M54:M65)</f>
        <v>92427.770833333518</v>
      </c>
      <c r="N66" s="19"/>
      <c r="O66" s="20">
        <f>SUM(O54:O65)</f>
        <v>46720.770833333481</v>
      </c>
      <c r="P66" s="21">
        <f>SUM(P54:P65)</f>
        <v>5555.0000000000091</v>
      </c>
      <c r="Q66" s="21">
        <f>SUM(Q54:Q65)</f>
        <v>87275.770833333489</v>
      </c>
      <c r="R66" s="19"/>
      <c r="S66" s="20">
        <f>SUM(S54:S65)</f>
        <v>41824.270833333445</v>
      </c>
      <c r="T66" s="21">
        <f>SUM(T54:T65)</f>
        <v>5299.5000000000073</v>
      </c>
      <c r="U66" s="21">
        <f>SUM(U54:U65)</f>
        <v>82123.770833333459</v>
      </c>
      <c r="V66" s="19"/>
      <c r="W66" s="20">
        <f>SUM(W54:W65)</f>
        <v>36927.770833333423</v>
      </c>
      <c r="X66" s="21">
        <f>SUM(X54:X65)</f>
        <v>5044.0000000000055</v>
      </c>
      <c r="Y66" s="21">
        <f>SUM(Y54:Y65)</f>
        <v>76971.770833333416</v>
      </c>
      <c r="Z66" s="19"/>
      <c r="AA66" s="20">
        <f>SUM(AA54:AA65)</f>
        <v>32031.270833333427</v>
      </c>
      <c r="AB66" s="21">
        <f>SUM(AB54:AB65)</f>
        <v>4788.5000000000045</v>
      </c>
      <c r="AC66" s="21">
        <f>SUM(AC54:AC65)</f>
        <v>71819.77083333343</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135" t="s">
        <v>26</v>
      </c>
      <c r="B67" s="132" t="s">
        <v>58</v>
      </c>
      <c r="C67" s="133"/>
      <c r="D67" s="133"/>
      <c r="E67" s="134"/>
      <c r="F67" s="132" t="s">
        <v>59</v>
      </c>
      <c r="G67" s="133"/>
      <c r="H67" s="134"/>
      <c r="I67" s="44"/>
      <c r="J67" s="132" t="s">
        <v>60</v>
      </c>
      <c r="K67" s="133"/>
      <c r="L67" s="133"/>
      <c r="M67" s="134"/>
      <c r="N67" s="132" t="s">
        <v>61</v>
      </c>
      <c r="O67" s="133"/>
      <c r="P67" s="133"/>
      <c r="Q67" s="134"/>
      <c r="R67" s="132" t="s">
        <v>62</v>
      </c>
      <c r="S67" s="133"/>
      <c r="T67" s="133"/>
      <c r="U67" s="134"/>
      <c r="V67" s="132" t="s">
        <v>63</v>
      </c>
      <c r="W67" s="133"/>
      <c r="X67" s="133"/>
      <c r="Y67" s="134"/>
      <c r="Z67" s="132" t="s">
        <v>64</v>
      </c>
      <c r="AA67" s="133"/>
      <c r="AB67" s="133"/>
      <c r="AC67" s="134"/>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136"/>
      <c r="B68" s="13" t="s">
        <v>34</v>
      </c>
      <c r="C68" s="13" t="s">
        <v>35</v>
      </c>
      <c r="D68" s="13" t="s">
        <v>36</v>
      </c>
      <c r="E68" s="13" t="s">
        <v>37</v>
      </c>
      <c r="F68" s="13" t="s">
        <v>34</v>
      </c>
      <c r="G68" s="13" t="s">
        <v>35</v>
      </c>
      <c r="H68" s="13" t="s">
        <v>36</v>
      </c>
      <c r="I68" s="13" t="s">
        <v>37</v>
      </c>
      <c r="J68" s="13" t="s">
        <v>34</v>
      </c>
      <c r="K68" s="13" t="s">
        <v>35</v>
      </c>
      <c r="L68" s="13" t="s">
        <v>36</v>
      </c>
      <c r="M68" s="13" t="s">
        <v>37</v>
      </c>
      <c r="N68" s="13" t="s">
        <v>34</v>
      </c>
      <c r="O68" s="13" t="s">
        <v>35</v>
      </c>
      <c r="P68" s="13" t="s">
        <v>36</v>
      </c>
      <c r="Q68" s="13" t="s">
        <v>37</v>
      </c>
      <c r="R68" s="13" t="s">
        <v>34</v>
      </c>
      <c r="S68" s="13" t="s">
        <v>35</v>
      </c>
      <c r="T68" s="13" t="s">
        <v>36</v>
      </c>
      <c r="U68" s="13" t="s">
        <v>37</v>
      </c>
      <c r="V68" s="13" t="s">
        <v>34</v>
      </c>
      <c r="W68" s="13" t="s">
        <v>35</v>
      </c>
      <c r="X68" s="13" t="s">
        <v>36</v>
      </c>
      <c r="Y68" s="13" t="s">
        <v>37</v>
      </c>
      <c r="Z68" s="13" t="s">
        <v>34</v>
      </c>
      <c r="AA68" s="13" t="s">
        <v>35</v>
      </c>
      <c r="AB68" s="13" t="s">
        <v>36</v>
      </c>
      <c r="AC68" s="13" t="s">
        <v>37</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38</v>
      </c>
      <c r="B69" s="17">
        <f>IF(data2=1,IF((Z65-sumproplat2)&gt;1,Z65-sumproplat2,0),IF(Z65-(sumproplat2-AA65-AB65)&gt;0,Z65-(AC65-AA65-AB65),0))</f>
        <v>210000.00000000076</v>
      </c>
      <c r="C69" s="15">
        <f>IF(LEFT($A69,1)*1+LEFT(B$52,2)*12-12&lt;=$J$15,B69*($J$14/12),B69*($J$16/12))</f>
        <v>2448.2500000000086</v>
      </c>
      <c r="D69" s="16">
        <f t="shared" ref="D69:D80" si="56">IF(AND($A69="1 міс.",B69&gt;0),$J$28*$J$6+$J$29*B69,0)+IF(B69-IF(data2=1,IF(C69&gt;0.001,C69+sumproplat2,0),IF(B69&gt;sumproplat2*2,sumproplat2,B69+C69))&lt;0,$J$31,0)</f>
        <v>4533.0000000000055</v>
      </c>
      <c r="E69" s="16">
        <f t="shared" ref="E69:E80" si="57">IF(data2=1,IF(C69&gt;0.001,C69+D69+sumproplat2,0),IF(B69&gt;sumproplat2*2,sumproplat2+D69,B69+C69+D69))</f>
        <v>9897.9166666666806</v>
      </c>
      <c r="F69" s="17">
        <f>IF(data2=1,IF((B80-sumproplat2)&gt;1,B80-sumproplat2,0),IF(B80-(sumproplat2-C80-D80)&gt;0,B80-(E80-C80-D80),0))</f>
        <v>175000.00000000087</v>
      </c>
      <c r="G69" s="15">
        <f>IF(LEFT($A69,1)*1+LEFT(F$52,2)*12-12&lt;=$J$15,F69*($J$14/12),F69*($J$16/12))</f>
        <v>2040.2083333333435</v>
      </c>
      <c r="H69" s="16">
        <f t="shared" ref="H69:H80" si="58">IF(AND($A69="1 міс.",F69&gt;0),$J$28*$J$6+$J$29*F69,0)+IF(F69-IF(data2=1,IF(G69&gt;0.001,G69+sumproplat2,0),IF(F69&gt;sumproplat2*2,sumproplat2,F69+G69))&lt;0,$J$31,0)</f>
        <v>4277.5000000000064</v>
      </c>
      <c r="I69" s="16">
        <f t="shared" ref="I69:I80" si="59">IF(data2=1,IF(G69&gt;0.001,G69+H69+sumproplat2,0),IF(F69&gt;sumproplat2*2,sumproplat2+H69,F69+G69+H69))</f>
        <v>9234.3750000000164</v>
      </c>
      <c r="J69" s="17">
        <f>IF(data2=1,IF((F80-sumproplat2)&gt;1,F80-sumproplat2,0),IF(F80-(sumproplat2-G80-H80)&gt;0,F80-(I80-G80-H80),0))</f>
        <v>140000.00000000099</v>
      </c>
      <c r="K69" s="15">
        <f>IF(LEFT($A69,1)*1+LEFT(J$52,2)*12-12&lt;=$J$15,J69*($J$14/12),J69*($J$16/12))</f>
        <v>1632.1666666666781</v>
      </c>
      <c r="L69" s="16">
        <f t="shared" ref="L69:L80" si="60">IF(AND($A69="1 міс.",J69&gt;0),$J$28*$J$6+$J$29*J69,0)+IF(J69-IF(data2=1,IF(K69&gt;0.001,K69+sumproplat2,0),IF(J69&gt;sumproplat2*2,sumproplat2,J69+K69))&lt;0,$J$31,0)</f>
        <v>4022.0000000000073</v>
      </c>
      <c r="M69" s="16">
        <f t="shared" ref="M69:M80" si="61">IF(data2=1,IF(K69&gt;0.001,K69+L69+sumproplat2,0),IF(J69&gt;sumproplat2*2,sumproplat2+L69,J69+K69+L69))</f>
        <v>8570.8333333333521</v>
      </c>
      <c r="N69" s="17">
        <f>IF(data2=1,IF((J80-sumproplat2)&gt;1,J80-sumproplat2,0),IF(J80-(sumproplat2-K80-L80)&gt;0,J80-(M80-K80-L80),0))</f>
        <v>105000.00000000097</v>
      </c>
      <c r="O69" s="15">
        <f>IF(LEFT($A69,1)*1+LEFT(N$52,2)*12-12&lt;=$J$15,N69*($J$14/12),N69*($J$16/12))</f>
        <v>1224.1250000000114</v>
      </c>
      <c r="P69" s="16">
        <f t="shared" ref="P69:P80" si="62">IF(AND($A69="1 міс.",N69&gt;0),$J$28*$J$6+$J$29*N69,0)+IF(N69-IF(data2=1,IF(O69&gt;0.001,O69+sumproplat2,0),IF(N69&gt;sumproplat2*2,sumproplat2,N69+O69))&lt;0,$J$31,0)</f>
        <v>3766.5000000000073</v>
      </c>
      <c r="Q69" s="16">
        <f t="shared" ref="Q69:Q80" si="63">IF(data2=1,IF(O69&gt;0.001,O69+P69+sumproplat2,0),IF(N69&gt;sumproplat2*2,sumproplat2+P69,N69+O69+P69))</f>
        <v>7907.2916666666843</v>
      </c>
      <c r="R69" s="17">
        <f>IF(data2=1,IF((N80-sumproplat2)&gt;1,N80-sumproplat2,0),IF(N80-(sumproplat2-O80-P80)&gt;0,N80-(Q80-O80-P80),0))</f>
        <v>70000.000000000917</v>
      </c>
      <c r="S69" s="15">
        <f>IF(LEFT($A69,1)*1+LEFT(R$52,2)*12-12&lt;=$J$15,R69*($J$14/12),R69*($J$16/12))</f>
        <v>816.08333333334406</v>
      </c>
      <c r="T69" s="16">
        <f t="shared" ref="T69:T80" si="64">IF(AND($A69="1 міс.",R69&gt;0),$J$28*$J$6+$J$29*R69,0)+IF(R69-IF(data2=1,IF(S69&gt;0.001,S69+sumproplat2,0),IF(R69&gt;sumproplat2*2,sumproplat2,R69+S69))&lt;0,$J$31,0)</f>
        <v>3511.0000000000068</v>
      </c>
      <c r="U69" s="16">
        <f t="shared" ref="U69:U80" si="65">IF(data2=1,IF(S69&gt;0.001,S69+T69+sumproplat2,0),IF(R69&gt;sumproplat2*2,sumproplat2+T69,R69+S69+T69))</f>
        <v>7243.7500000000182</v>
      </c>
      <c r="V69" s="17">
        <f>IF(data2=1,IF((R80-sumproplat2)&gt;1,R80-sumproplat2,0),IF(R80-(sumproplat2-S80-T80)&gt;0,R80-(U80-S80-T80),0))</f>
        <v>35000.000000000939</v>
      </c>
      <c r="W69" s="15">
        <f>IF(LEFT($A69,1)*1+LEFT(V$52,2)*12-12&lt;=$J$15,V69*($J$14/12),V69*($J$16/12))</f>
        <v>408.0416666666776</v>
      </c>
      <c r="X69" s="16">
        <f t="shared" ref="X69:X80" si="66">IF(AND($A69="1 міс.",V69&gt;0),$J$28*$J$6+$J$29*V69,0)+IF(V69-IF(data2=1,IF(W69&gt;0.001,W69+sumproplat2,0),IF(V69&gt;sumproplat2*2,sumproplat2,V69+W69))&lt;0,$J$31,0)</f>
        <v>3255.5000000000068</v>
      </c>
      <c r="Y69" s="16">
        <f t="shared" ref="Y69:Y80" si="67">IF(data2=1,IF(W69&gt;0.001,W69+X69+sumproplat2,0),IF(V69&gt;sumproplat2*2,sumproplat2+X69,V69+W69+X69))</f>
        <v>6580.2083333333503</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39</v>
      </c>
      <c r="B70" s="17">
        <f t="shared" ref="B70:B80" si="70">IF(data2=1,IF((B69-sumproplat2)&gt;1,B69-sumproplat2,0),IF(B69-(sumproplat2-C69-D69)&gt;0,B69-(E69-C69-D69),0))</f>
        <v>207083.3333333341</v>
      </c>
      <c r="C70" s="15">
        <f t="shared" ref="C70:C80" si="71">IF(LEFT($A70,1)*1+LEFT(B$52,2)*12-12&lt;=$J$15,B70*($J$14/12),B70*($J$16/12))</f>
        <v>2414.2465277777865</v>
      </c>
      <c r="D70" s="16">
        <f t="shared" si="56"/>
        <v>0</v>
      </c>
      <c r="E70" s="16">
        <f t="shared" si="57"/>
        <v>5330.9131944444525</v>
      </c>
      <c r="F70" s="17">
        <f t="shared" ref="F70:F80" si="72">IF(data2=1,IF((F69-sumproplat2)&gt;1,F69-sumproplat2,0),IF(F69-(sumproplat2-G69-H69)&gt;0,F69-(I69-G69-H69),0))</f>
        <v>172083.33333333422</v>
      </c>
      <c r="G70" s="15">
        <f t="shared" ref="G70:G80" si="73">IF(LEFT($A70,1)*1+LEFT(F$52,2)*12-12&lt;=$J$15,F70*($J$14/12),F70*($J$16/12))</f>
        <v>2006.2048611111213</v>
      </c>
      <c r="H70" s="16">
        <f t="shared" si="58"/>
        <v>0</v>
      </c>
      <c r="I70" s="16">
        <f t="shared" si="59"/>
        <v>4922.8715277777883</v>
      </c>
      <c r="J70" s="17">
        <f t="shared" ref="J70:J80" si="74">IF(data2=1,IF((J69-sumproplat2)&gt;1,J69-sumproplat2,0),IF(J69-(sumproplat2-K69-L69)&gt;0,J69-(M69-K69-L69),0))</f>
        <v>137083.33333333433</v>
      </c>
      <c r="K70" s="15">
        <f t="shared" ref="K70:K80" si="75">IF(LEFT($A70,1)*1+LEFT(J$52,2)*12-12&lt;=$J$15,J70*($J$14/12),J70*($J$16/12))</f>
        <v>1598.1631944444562</v>
      </c>
      <c r="L70" s="16">
        <f t="shared" si="60"/>
        <v>0</v>
      </c>
      <c r="M70" s="16">
        <f t="shared" si="61"/>
        <v>4514.8298611111222</v>
      </c>
      <c r="N70" s="17">
        <f t="shared" ref="N70:N80" si="76">IF(data2=1,IF((N69-sumproplat2)&gt;1,N69-sumproplat2,0),IF(N69-(sumproplat2-O69-P69)&gt;0,N69-(Q69-O69-P69),0))</f>
        <v>102083.3333333343</v>
      </c>
      <c r="O70" s="15">
        <f t="shared" ref="O70:O80" si="77">IF(LEFT($A70,1)*1+LEFT(N$52,2)*12-12&lt;=$J$15,N70*($J$14/12),N70*($J$16/12))</f>
        <v>1190.121527777789</v>
      </c>
      <c r="P70" s="16">
        <f t="shared" si="62"/>
        <v>0</v>
      </c>
      <c r="Q70" s="16">
        <f t="shared" si="63"/>
        <v>4106.7881944444553</v>
      </c>
      <c r="R70" s="17">
        <f t="shared" ref="R70:R80" si="78">IF(data2=1,IF((R69-sumproplat2)&gt;1,R69-sumproplat2,0),IF(R69-(sumproplat2-S69-T69)&gt;0,R69-(U69-S69-T69),0))</f>
        <v>67083.333333334245</v>
      </c>
      <c r="S70" s="15">
        <f t="shared" ref="S70:S80" si="79">IF(LEFT($A70,1)*1+LEFT(R$52,2)*12-12&lt;=$J$15,R70*($J$14/12),R70*($J$16/12))</f>
        <v>782.07986111112177</v>
      </c>
      <c r="T70" s="16">
        <f t="shared" si="64"/>
        <v>0</v>
      </c>
      <c r="U70" s="16">
        <f t="shared" si="65"/>
        <v>3698.7465277777883</v>
      </c>
      <c r="V70" s="17">
        <f t="shared" ref="V70:V80" si="80">IF(data2=1,IF((V69-sumproplat2)&gt;1,V69-sumproplat2,0),IF(V69-(sumproplat2-W69-X69)&gt;0,V69-(Y69-W69-X69),0))</f>
        <v>32083.333333334271</v>
      </c>
      <c r="W70" s="15">
        <f t="shared" ref="W70:W80" si="81">IF(LEFT($A70,1)*1+LEFT(V$52,2)*12-12&lt;=$J$15,V70*($J$14/12),V70*($J$16/12))</f>
        <v>374.03819444445537</v>
      </c>
      <c r="X70" s="16">
        <f t="shared" si="66"/>
        <v>0</v>
      </c>
      <c r="Y70" s="16">
        <f t="shared" si="67"/>
        <v>3290.7048611111218</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40</v>
      </c>
      <c r="B71" s="17">
        <f t="shared" si="70"/>
        <v>204166.66666666744</v>
      </c>
      <c r="C71" s="15">
        <f t="shared" si="71"/>
        <v>2380.2430555555648</v>
      </c>
      <c r="D71" s="16">
        <f t="shared" si="56"/>
        <v>0</v>
      </c>
      <c r="E71" s="16">
        <f t="shared" si="57"/>
        <v>5296.9097222222317</v>
      </c>
      <c r="F71" s="17">
        <f t="shared" si="72"/>
        <v>169166.66666666756</v>
      </c>
      <c r="G71" s="15">
        <f t="shared" si="73"/>
        <v>1972.2013888888991</v>
      </c>
      <c r="H71" s="16">
        <f t="shared" si="58"/>
        <v>0</v>
      </c>
      <c r="I71" s="16">
        <f t="shared" si="59"/>
        <v>4888.8680555555657</v>
      </c>
      <c r="J71" s="17">
        <f t="shared" si="74"/>
        <v>134166.66666666768</v>
      </c>
      <c r="K71" s="15">
        <f t="shared" si="75"/>
        <v>1564.159722222234</v>
      </c>
      <c r="L71" s="16">
        <f t="shared" si="60"/>
        <v>0</v>
      </c>
      <c r="M71" s="16">
        <f t="shared" si="61"/>
        <v>4480.8263888889005</v>
      </c>
      <c r="N71" s="17">
        <f t="shared" si="76"/>
        <v>99166.666666667632</v>
      </c>
      <c r="O71" s="15">
        <f t="shared" si="77"/>
        <v>1156.1180555555668</v>
      </c>
      <c r="P71" s="16">
        <f t="shared" si="62"/>
        <v>0</v>
      </c>
      <c r="Q71" s="16">
        <f t="shared" si="63"/>
        <v>4072.7847222222335</v>
      </c>
      <c r="R71" s="17">
        <f t="shared" si="78"/>
        <v>64166.666666667581</v>
      </c>
      <c r="S71" s="15">
        <f t="shared" si="79"/>
        <v>748.07638888889949</v>
      </c>
      <c r="T71" s="16">
        <f t="shared" si="64"/>
        <v>0</v>
      </c>
      <c r="U71" s="16">
        <f t="shared" si="65"/>
        <v>3664.7430555555661</v>
      </c>
      <c r="V71" s="17">
        <f t="shared" si="80"/>
        <v>29166.666666667603</v>
      </c>
      <c r="W71" s="15">
        <f t="shared" si="81"/>
        <v>340.03472222223314</v>
      </c>
      <c r="X71" s="16">
        <f t="shared" si="66"/>
        <v>0</v>
      </c>
      <c r="Y71" s="16">
        <f t="shared" si="67"/>
        <v>3256.7013888888996</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41</v>
      </c>
      <c r="B72" s="17">
        <f t="shared" si="70"/>
        <v>201250.00000000079</v>
      </c>
      <c r="C72" s="15">
        <f t="shared" si="71"/>
        <v>2346.2395833333426</v>
      </c>
      <c r="D72" s="16">
        <f t="shared" si="56"/>
        <v>0</v>
      </c>
      <c r="E72" s="16">
        <f t="shared" si="57"/>
        <v>5262.9062500000091</v>
      </c>
      <c r="F72" s="17">
        <f t="shared" si="72"/>
        <v>166250.0000000009</v>
      </c>
      <c r="G72" s="15">
        <f t="shared" si="73"/>
        <v>1938.1979166666772</v>
      </c>
      <c r="H72" s="16">
        <f t="shared" si="58"/>
        <v>0</v>
      </c>
      <c r="I72" s="16">
        <f t="shared" si="59"/>
        <v>4854.8645833333439</v>
      </c>
      <c r="J72" s="17">
        <f t="shared" si="74"/>
        <v>131250.00000000102</v>
      </c>
      <c r="K72" s="15">
        <f t="shared" si="75"/>
        <v>1530.1562500000118</v>
      </c>
      <c r="L72" s="16">
        <f t="shared" si="60"/>
        <v>0</v>
      </c>
      <c r="M72" s="16">
        <f t="shared" si="61"/>
        <v>4446.8229166666788</v>
      </c>
      <c r="N72" s="17">
        <f t="shared" si="76"/>
        <v>96250.00000000096</v>
      </c>
      <c r="O72" s="15">
        <f t="shared" si="77"/>
        <v>1122.1145833333444</v>
      </c>
      <c r="P72" s="16">
        <f t="shared" si="62"/>
        <v>0</v>
      </c>
      <c r="Q72" s="16">
        <f t="shared" si="63"/>
        <v>4038.7812500000109</v>
      </c>
      <c r="R72" s="17">
        <f t="shared" si="78"/>
        <v>61250.000000000917</v>
      </c>
      <c r="S72" s="15">
        <f t="shared" si="79"/>
        <v>714.07291666667732</v>
      </c>
      <c r="T72" s="16">
        <f t="shared" si="64"/>
        <v>0</v>
      </c>
      <c r="U72" s="16">
        <f t="shared" si="65"/>
        <v>3630.7395833333439</v>
      </c>
      <c r="V72" s="17">
        <f t="shared" si="80"/>
        <v>26250.000000000935</v>
      </c>
      <c r="W72" s="15">
        <f t="shared" si="81"/>
        <v>306.03125000001091</v>
      </c>
      <c r="X72" s="16">
        <f t="shared" si="66"/>
        <v>0</v>
      </c>
      <c r="Y72" s="16">
        <f t="shared" si="67"/>
        <v>3222.6979166666774</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42</v>
      </c>
      <c r="B73" s="17">
        <f t="shared" si="70"/>
        <v>198333.33333333413</v>
      </c>
      <c r="C73" s="15">
        <f t="shared" si="71"/>
        <v>2312.2361111111204</v>
      </c>
      <c r="D73" s="16">
        <f t="shared" si="56"/>
        <v>0</v>
      </c>
      <c r="E73" s="16">
        <f t="shared" si="57"/>
        <v>5228.9027777777865</v>
      </c>
      <c r="F73" s="17">
        <f t="shared" si="72"/>
        <v>163333.33333333425</v>
      </c>
      <c r="G73" s="15">
        <f t="shared" si="73"/>
        <v>1904.194444444455</v>
      </c>
      <c r="H73" s="16">
        <f t="shared" si="58"/>
        <v>0</v>
      </c>
      <c r="I73" s="16">
        <f t="shared" si="59"/>
        <v>4820.8611111111213</v>
      </c>
      <c r="J73" s="17">
        <f t="shared" si="74"/>
        <v>128333.33333333435</v>
      </c>
      <c r="K73" s="15">
        <f t="shared" si="75"/>
        <v>1496.1527777777897</v>
      </c>
      <c r="L73" s="16">
        <f t="shared" si="60"/>
        <v>0</v>
      </c>
      <c r="M73" s="16">
        <f t="shared" si="61"/>
        <v>4412.8194444444562</v>
      </c>
      <c r="N73" s="17">
        <f t="shared" si="76"/>
        <v>93333.333333334289</v>
      </c>
      <c r="O73" s="15">
        <f t="shared" si="77"/>
        <v>1088.1111111111222</v>
      </c>
      <c r="P73" s="16">
        <f t="shared" si="62"/>
        <v>0</v>
      </c>
      <c r="Q73" s="16">
        <f t="shared" si="63"/>
        <v>4004.7777777777887</v>
      </c>
      <c r="R73" s="17">
        <f t="shared" si="78"/>
        <v>58333.333333334253</v>
      </c>
      <c r="S73" s="15">
        <f t="shared" si="79"/>
        <v>680.06944444445514</v>
      </c>
      <c r="T73" s="16">
        <f t="shared" si="64"/>
        <v>0</v>
      </c>
      <c r="U73" s="16">
        <f t="shared" si="65"/>
        <v>3596.7361111111218</v>
      </c>
      <c r="V73" s="17">
        <f t="shared" si="80"/>
        <v>23333.333333334267</v>
      </c>
      <c r="W73" s="15">
        <f t="shared" si="81"/>
        <v>272.02777777778869</v>
      </c>
      <c r="X73" s="16">
        <f t="shared" si="66"/>
        <v>0</v>
      </c>
      <c r="Y73" s="16">
        <f t="shared" si="67"/>
        <v>3188.6944444444553</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43</v>
      </c>
      <c r="B74" s="17">
        <f t="shared" si="70"/>
        <v>195416.66666666747</v>
      </c>
      <c r="C74" s="15">
        <f t="shared" si="71"/>
        <v>2278.2326388888982</v>
      </c>
      <c r="D74" s="16">
        <f t="shared" si="56"/>
        <v>0</v>
      </c>
      <c r="E74" s="16">
        <f t="shared" si="57"/>
        <v>5194.8993055555648</v>
      </c>
      <c r="F74" s="17">
        <f t="shared" si="72"/>
        <v>160416.66666666759</v>
      </c>
      <c r="G74" s="15">
        <f t="shared" si="73"/>
        <v>1870.1909722222329</v>
      </c>
      <c r="H74" s="16">
        <f t="shared" si="58"/>
        <v>0</v>
      </c>
      <c r="I74" s="16">
        <f t="shared" si="59"/>
        <v>4786.8576388888996</v>
      </c>
      <c r="J74" s="17">
        <f t="shared" si="74"/>
        <v>125416.66666666768</v>
      </c>
      <c r="K74" s="15">
        <f t="shared" si="75"/>
        <v>1462.1493055555673</v>
      </c>
      <c r="L74" s="16">
        <f t="shared" si="60"/>
        <v>0</v>
      </c>
      <c r="M74" s="16">
        <f t="shared" si="61"/>
        <v>4378.8159722222335</v>
      </c>
      <c r="N74" s="17">
        <f t="shared" si="76"/>
        <v>90416.666666667617</v>
      </c>
      <c r="O74" s="15">
        <f t="shared" si="77"/>
        <v>1054.1076388889001</v>
      </c>
      <c r="P74" s="16">
        <f t="shared" si="62"/>
        <v>0</v>
      </c>
      <c r="Q74" s="16">
        <f t="shared" si="63"/>
        <v>3970.7743055555666</v>
      </c>
      <c r="R74" s="17">
        <f t="shared" si="78"/>
        <v>55416.666666667588</v>
      </c>
      <c r="S74" s="15">
        <f t="shared" si="79"/>
        <v>646.06597222223297</v>
      </c>
      <c r="T74" s="16">
        <f t="shared" si="64"/>
        <v>0</v>
      </c>
      <c r="U74" s="16">
        <f t="shared" si="65"/>
        <v>3562.7326388888996</v>
      </c>
      <c r="V74" s="17">
        <f t="shared" si="80"/>
        <v>20416.666666667599</v>
      </c>
      <c r="W74" s="15">
        <f t="shared" si="81"/>
        <v>238.02430555556643</v>
      </c>
      <c r="X74" s="16">
        <f t="shared" si="66"/>
        <v>0</v>
      </c>
      <c r="Y74" s="16">
        <f t="shared" si="67"/>
        <v>3154.6909722222331</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44</v>
      </c>
      <c r="B75" s="17">
        <f t="shared" si="70"/>
        <v>192500.00000000081</v>
      </c>
      <c r="C75" s="15">
        <f t="shared" si="71"/>
        <v>2244.2291666666761</v>
      </c>
      <c r="D75" s="16">
        <f t="shared" si="56"/>
        <v>0</v>
      </c>
      <c r="E75" s="16">
        <f t="shared" si="57"/>
        <v>5160.895833333343</v>
      </c>
      <c r="F75" s="17">
        <f t="shared" si="72"/>
        <v>157500.00000000093</v>
      </c>
      <c r="G75" s="15">
        <f t="shared" si="73"/>
        <v>1836.1875000000109</v>
      </c>
      <c r="H75" s="16">
        <f t="shared" si="58"/>
        <v>0</v>
      </c>
      <c r="I75" s="16">
        <f t="shared" si="59"/>
        <v>4752.854166666677</v>
      </c>
      <c r="J75" s="17">
        <f t="shared" si="74"/>
        <v>122500.000000001</v>
      </c>
      <c r="K75" s="15">
        <f t="shared" si="75"/>
        <v>1428.1458333333451</v>
      </c>
      <c r="L75" s="16">
        <f t="shared" si="60"/>
        <v>0</v>
      </c>
      <c r="M75" s="16">
        <f t="shared" si="61"/>
        <v>4344.8125000000118</v>
      </c>
      <c r="N75" s="17">
        <f t="shared" si="76"/>
        <v>87500.000000000946</v>
      </c>
      <c r="O75" s="15">
        <f t="shared" si="77"/>
        <v>1020.1041666666777</v>
      </c>
      <c r="P75" s="16">
        <f t="shared" si="62"/>
        <v>0</v>
      </c>
      <c r="Q75" s="16">
        <f t="shared" si="63"/>
        <v>3936.7708333333439</v>
      </c>
      <c r="R75" s="17">
        <f t="shared" si="78"/>
        <v>52500.000000000924</v>
      </c>
      <c r="S75" s="15">
        <f t="shared" si="79"/>
        <v>612.0625000000108</v>
      </c>
      <c r="T75" s="16">
        <f t="shared" si="64"/>
        <v>0</v>
      </c>
      <c r="U75" s="16">
        <f t="shared" si="65"/>
        <v>3528.7291666666774</v>
      </c>
      <c r="V75" s="17">
        <f t="shared" si="80"/>
        <v>17500.000000000931</v>
      </c>
      <c r="W75" s="15">
        <f t="shared" si="81"/>
        <v>204.0208333333442</v>
      </c>
      <c r="X75" s="16">
        <f t="shared" si="66"/>
        <v>0</v>
      </c>
      <c r="Y75" s="16">
        <f t="shared" si="67"/>
        <v>3120.6875000000109</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45</v>
      </c>
      <c r="B76" s="17">
        <f t="shared" si="70"/>
        <v>189583.33333333416</v>
      </c>
      <c r="C76" s="15">
        <f t="shared" si="71"/>
        <v>2210.2256944444539</v>
      </c>
      <c r="D76" s="16">
        <f t="shared" si="56"/>
        <v>0</v>
      </c>
      <c r="E76" s="16">
        <f t="shared" si="57"/>
        <v>5126.8923611111204</v>
      </c>
      <c r="F76" s="17">
        <f t="shared" si="72"/>
        <v>154583.33333333427</v>
      </c>
      <c r="G76" s="15">
        <f t="shared" si="73"/>
        <v>1802.1840277777887</v>
      </c>
      <c r="H76" s="16">
        <f t="shared" si="58"/>
        <v>0</v>
      </c>
      <c r="I76" s="16">
        <f t="shared" si="59"/>
        <v>4718.8506944444553</v>
      </c>
      <c r="J76" s="17">
        <f t="shared" si="74"/>
        <v>119583.33333333433</v>
      </c>
      <c r="K76" s="15">
        <f t="shared" si="75"/>
        <v>1394.1423611111227</v>
      </c>
      <c r="L76" s="16">
        <f t="shared" si="60"/>
        <v>0</v>
      </c>
      <c r="M76" s="16">
        <f t="shared" si="61"/>
        <v>4310.8090277777892</v>
      </c>
      <c r="N76" s="17">
        <f t="shared" si="76"/>
        <v>84583.333333334274</v>
      </c>
      <c r="O76" s="15">
        <f t="shared" si="77"/>
        <v>986.10069444445537</v>
      </c>
      <c r="P76" s="16">
        <f t="shared" si="62"/>
        <v>0</v>
      </c>
      <c r="Q76" s="16">
        <f t="shared" si="63"/>
        <v>3902.7673611111218</v>
      </c>
      <c r="R76" s="17">
        <f t="shared" si="78"/>
        <v>49583.33333333426</v>
      </c>
      <c r="S76" s="15">
        <f t="shared" si="79"/>
        <v>578.05902777778851</v>
      </c>
      <c r="T76" s="16">
        <f t="shared" si="64"/>
        <v>0</v>
      </c>
      <c r="U76" s="16">
        <f t="shared" si="65"/>
        <v>3494.7256944444553</v>
      </c>
      <c r="V76" s="17">
        <f t="shared" si="80"/>
        <v>14583.333333334265</v>
      </c>
      <c r="W76" s="15">
        <f t="shared" si="81"/>
        <v>170.01736111112197</v>
      </c>
      <c r="X76" s="16">
        <f t="shared" si="66"/>
        <v>0</v>
      </c>
      <c r="Y76" s="16">
        <f t="shared" si="67"/>
        <v>3086.6840277777883</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46</v>
      </c>
      <c r="B77" s="17">
        <f t="shared" si="70"/>
        <v>186666.6666666675</v>
      </c>
      <c r="C77" s="15">
        <f t="shared" si="71"/>
        <v>2176.2222222222317</v>
      </c>
      <c r="D77" s="16">
        <f t="shared" si="56"/>
        <v>0</v>
      </c>
      <c r="E77" s="16">
        <f t="shared" si="57"/>
        <v>5092.8888888888978</v>
      </c>
      <c r="F77" s="17">
        <f t="shared" si="72"/>
        <v>151666.66666666762</v>
      </c>
      <c r="G77" s="15">
        <f t="shared" si="73"/>
        <v>1768.1805555555666</v>
      </c>
      <c r="H77" s="16">
        <f t="shared" si="58"/>
        <v>0</v>
      </c>
      <c r="I77" s="16">
        <f t="shared" si="59"/>
        <v>4684.8472222222335</v>
      </c>
      <c r="J77" s="17">
        <f t="shared" si="74"/>
        <v>116666.66666666766</v>
      </c>
      <c r="K77" s="15">
        <f t="shared" si="75"/>
        <v>1360.1388888889005</v>
      </c>
      <c r="L77" s="16">
        <f t="shared" si="60"/>
        <v>0</v>
      </c>
      <c r="M77" s="16">
        <f t="shared" si="61"/>
        <v>4276.8055555555675</v>
      </c>
      <c r="N77" s="17">
        <f t="shared" si="76"/>
        <v>81666.666666667603</v>
      </c>
      <c r="O77" s="15">
        <f t="shared" si="77"/>
        <v>952.09722222223309</v>
      </c>
      <c r="P77" s="16">
        <f t="shared" si="62"/>
        <v>0</v>
      </c>
      <c r="Q77" s="16">
        <f t="shared" si="63"/>
        <v>3868.7638888888996</v>
      </c>
      <c r="R77" s="17">
        <f t="shared" si="78"/>
        <v>46666.666666667596</v>
      </c>
      <c r="S77" s="15">
        <f t="shared" si="79"/>
        <v>544.05555555556634</v>
      </c>
      <c r="T77" s="16">
        <f t="shared" si="64"/>
        <v>0</v>
      </c>
      <c r="U77" s="16">
        <f t="shared" si="65"/>
        <v>3460.7222222222326</v>
      </c>
      <c r="V77" s="17">
        <f t="shared" si="80"/>
        <v>11666.666666667599</v>
      </c>
      <c r="W77" s="15">
        <f t="shared" si="81"/>
        <v>136.01388888889977</v>
      </c>
      <c r="X77" s="16">
        <f t="shared" si="66"/>
        <v>0</v>
      </c>
      <c r="Y77" s="16">
        <f t="shared" si="67"/>
        <v>3052.6805555555661</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47</v>
      </c>
      <c r="B78" s="17">
        <f t="shared" si="70"/>
        <v>183750.00000000084</v>
      </c>
      <c r="C78" s="15">
        <f t="shared" si="71"/>
        <v>2142.21875000001</v>
      </c>
      <c r="D78" s="16">
        <f t="shared" si="56"/>
        <v>0</v>
      </c>
      <c r="E78" s="16">
        <f t="shared" si="57"/>
        <v>5058.885416666677</v>
      </c>
      <c r="F78" s="17">
        <f t="shared" si="72"/>
        <v>148750.00000000096</v>
      </c>
      <c r="G78" s="15">
        <f t="shared" si="73"/>
        <v>1734.1770833333444</v>
      </c>
      <c r="H78" s="16">
        <f t="shared" si="58"/>
        <v>0</v>
      </c>
      <c r="I78" s="16">
        <f t="shared" si="59"/>
        <v>4650.8437500000109</v>
      </c>
      <c r="J78" s="17">
        <f t="shared" si="74"/>
        <v>113750.00000000099</v>
      </c>
      <c r="K78" s="15">
        <f t="shared" si="75"/>
        <v>1326.1354166666781</v>
      </c>
      <c r="L78" s="16">
        <f t="shared" si="60"/>
        <v>0</v>
      </c>
      <c r="M78" s="16">
        <f t="shared" si="61"/>
        <v>4242.8020833333449</v>
      </c>
      <c r="N78" s="17">
        <f t="shared" si="76"/>
        <v>78750.000000000931</v>
      </c>
      <c r="O78" s="15">
        <f t="shared" si="77"/>
        <v>918.0937500000108</v>
      </c>
      <c r="P78" s="16">
        <f t="shared" si="62"/>
        <v>0</v>
      </c>
      <c r="Q78" s="16">
        <f t="shared" si="63"/>
        <v>3834.7604166666774</v>
      </c>
      <c r="R78" s="17">
        <f t="shared" si="78"/>
        <v>43750.000000000931</v>
      </c>
      <c r="S78" s="15">
        <f t="shared" si="79"/>
        <v>510.05208333334417</v>
      </c>
      <c r="T78" s="16">
        <f t="shared" si="64"/>
        <v>0</v>
      </c>
      <c r="U78" s="16">
        <f t="shared" si="65"/>
        <v>3426.7187500000109</v>
      </c>
      <c r="V78" s="17">
        <f t="shared" si="80"/>
        <v>8750.0000000009331</v>
      </c>
      <c r="W78" s="15">
        <f t="shared" si="81"/>
        <v>102.01041666667754</v>
      </c>
      <c r="X78" s="16">
        <f t="shared" si="66"/>
        <v>0</v>
      </c>
      <c r="Y78" s="16">
        <f t="shared" si="67"/>
        <v>3018.6770833333439</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48</v>
      </c>
      <c r="B79" s="17">
        <f t="shared" si="70"/>
        <v>180833.33333333419</v>
      </c>
      <c r="C79" s="15">
        <f t="shared" si="71"/>
        <v>2108.2152777777878</v>
      </c>
      <c r="D79" s="16">
        <f t="shared" si="56"/>
        <v>0</v>
      </c>
      <c r="E79" s="16">
        <f t="shared" si="57"/>
        <v>5024.8819444444543</v>
      </c>
      <c r="F79" s="17">
        <f t="shared" si="72"/>
        <v>145833.3333333343</v>
      </c>
      <c r="G79" s="15">
        <f t="shared" si="73"/>
        <v>1700.1736111111225</v>
      </c>
      <c r="H79" s="16">
        <f t="shared" si="58"/>
        <v>0</v>
      </c>
      <c r="I79" s="16">
        <f t="shared" si="59"/>
        <v>4616.8402777777892</v>
      </c>
      <c r="J79" s="17">
        <f t="shared" si="74"/>
        <v>110833.33333333432</v>
      </c>
      <c r="K79" s="15">
        <f t="shared" si="75"/>
        <v>1292.1319444444559</v>
      </c>
      <c r="L79" s="16">
        <f t="shared" si="60"/>
        <v>0</v>
      </c>
      <c r="M79" s="16">
        <f t="shared" si="61"/>
        <v>4208.7986111111222</v>
      </c>
      <c r="N79" s="17">
        <f t="shared" si="76"/>
        <v>75833.33333333426</v>
      </c>
      <c r="O79" s="15">
        <f t="shared" si="77"/>
        <v>884.09027777778851</v>
      </c>
      <c r="P79" s="16">
        <f t="shared" si="62"/>
        <v>0</v>
      </c>
      <c r="Q79" s="16">
        <f t="shared" si="63"/>
        <v>3800.7569444444553</v>
      </c>
      <c r="R79" s="17">
        <f t="shared" si="78"/>
        <v>40833.333333334267</v>
      </c>
      <c r="S79" s="15">
        <f t="shared" si="79"/>
        <v>476.048611111122</v>
      </c>
      <c r="T79" s="16">
        <f t="shared" si="64"/>
        <v>0</v>
      </c>
      <c r="U79" s="16">
        <f t="shared" si="65"/>
        <v>3392.7152777777883</v>
      </c>
      <c r="V79" s="17">
        <f t="shared" si="80"/>
        <v>5833.3333333342671</v>
      </c>
      <c r="W79" s="15">
        <f t="shared" si="81"/>
        <v>68.006944444455328</v>
      </c>
      <c r="X79" s="16">
        <f t="shared" si="66"/>
        <v>0</v>
      </c>
      <c r="Y79" s="16">
        <f t="shared" si="67"/>
        <v>2984.6736111111218</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49</v>
      </c>
      <c r="B80" s="17">
        <f t="shared" si="70"/>
        <v>177916.66666666753</v>
      </c>
      <c r="C80" s="15">
        <f t="shared" si="71"/>
        <v>2074.2118055555657</v>
      </c>
      <c r="D80" s="16">
        <f t="shared" si="56"/>
        <v>0</v>
      </c>
      <c r="E80" s="16">
        <f t="shared" si="57"/>
        <v>4990.8784722222317</v>
      </c>
      <c r="F80" s="17">
        <f t="shared" si="72"/>
        <v>142916.66666666765</v>
      </c>
      <c r="G80" s="15">
        <f t="shared" si="73"/>
        <v>1666.1701388889003</v>
      </c>
      <c r="H80" s="16">
        <f t="shared" si="58"/>
        <v>0</v>
      </c>
      <c r="I80" s="16">
        <f t="shared" si="59"/>
        <v>4582.8368055555666</v>
      </c>
      <c r="J80" s="17">
        <f t="shared" si="74"/>
        <v>107916.66666666765</v>
      </c>
      <c r="K80" s="15">
        <f t="shared" si="75"/>
        <v>1258.1284722222335</v>
      </c>
      <c r="L80" s="16">
        <f t="shared" si="60"/>
        <v>0</v>
      </c>
      <c r="M80" s="16">
        <f t="shared" si="61"/>
        <v>4174.7951388888996</v>
      </c>
      <c r="N80" s="17">
        <f t="shared" si="76"/>
        <v>72916.666666667588</v>
      </c>
      <c r="O80" s="15">
        <f t="shared" si="77"/>
        <v>850.08680555556623</v>
      </c>
      <c r="P80" s="16">
        <f t="shared" si="62"/>
        <v>0</v>
      </c>
      <c r="Q80" s="16">
        <f t="shared" si="63"/>
        <v>3766.7534722222326</v>
      </c>
      <c r="R80" s="17">
        <f t="shared" si="78"/>
        <v>37916.666666667603</v>
      </c>
      <c r="S80" s="15">
        <f t="shared" si="79"/>
        <v>442.04513888889977</v>
      </c>
      <c r="T80" s="16">
        <f t="shared" si="64"/>
        <v>0</v>
      </c>
      <c r="U80" s="16">
        <f t="shared" si="65"/>
        <v>3358.7118055555661</v>
      </c>
      <c r="V80" s="17">
        <f t="shared" si="80"/>
        <v>2916.6666666676006</v>
      </c>
      <c r="W80" s="15">
        <f t="shared" si="81"/>
        <v>34.003472222233107</v>
      </c>
      <c r="X80" s="16">
        <f t="shared" si="66"/>
        <v>3430</v>
      </c>
      <c r="Y80" s="16">
        <f t="shared" si="67"/>
        <v>6380.6701388888996</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50</v>
      </c>
      <c r="B81" s="19"/>
      <c r="C81" s="20">
        <f>SUM(C69:C80)</f>
        <v>27134.770833333445</v>
      </c>
      <c r="D81" s="21">
        <f>SUM(D69:D80)</f>
        <v>4533.0000000000055</v>
      </c>
      <c r="E81" s="21">
        <f>SUM(E69:E80)</f>
        <v>66667.770833333445</v>
      </c>
      <c r="F81" s="19"/>
      <c r="G81" s="20">
        <f>SUM(G69:G80)</f>
        <v>22238.270833333463</v>
      </c>
      <c r="H81" s="21">
        <f>SUM(H69:H80)</f>
        <v>4277.5000000000064</v>
      </c>
      <c r="I81" s="21">
        <f>SUM(I69:I80)</f>
        <v>61515.770833333474</v>
      </c>
      <c r="J81" s="19"/>
      <c r="K81" s="20">
        <f>SUM(K69:K80)</f>
        <v>17341.770833333474</v>
      </c>
      <c r="L81" s="21">
        <f>SUM(L69:L80)</f>
        <v>4022.0000000000073</v>
      </c>
      <c r="M81" s="21">
        <f>SUM(M69:M80)</f>
        <v>56363.770833333481</v>
      </c>
      <c r="N81" s="19"/>
      <c r="O81" s="20">
        <f>SUM(O69:O80)</f>
        <v>12445.270833333465</v>
      </c>
      <c r="P81" s="21">
        <f>SUM(P69:P80)</f>
        <v>3766.5000000000073</v>
      </c>
      <c r="Q81" s="21">
        <f>SUM(Q69:Q80)</f>
        <v>51211.770833333467</v>
      </c>
      <c r="R81" s="19"/>
      <c r="S81" s="20">
        <f>SUM(S69:S80)</f>
        <v>7548.7708333334622</v>
      </c>
      <c r="T81" s="21">
        <f>SUM(T69:T80)</f>
        <v>3511.0000000000068</v>
      </c>
      <c r="U81" s="21">
        <f>SUM(U69:U80)</f>
        <v>46059.770833333474</v>
      </c>
      <c r="V81" s="19"/>
      <c r="W81" s="20">
        <f>SUM(W69:W80)</f>
        <v>2652.2708333334635</v>
      </c>
      <c r="X81" s="21">
        <f>SUM(X69:X80)</f>
        <v>6685.5000000000073</v>
      </c>
      <c r="Y81" s="21">
        <f>SUM(Y69:Y80)</f>
        <v>44337.770833333467</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137" t="s">
        <v>86</v>
      </c>
      <c r="B83" s="137"/>
      <c r="C83" s="137"/>
      <c r="D83" s="137"/>
      <c r="E83" s="137"/>
      <c r="F83" s="137"/>
      <c r="G83" s="137"/>
      <c r="H83" s="137"/>
      <c r="I83" s="137"/>
      <c r="J83" s="137"/>
      <c r="K83" s="24">
        <f>K84+K85</f>
        <v>1089347.97916667</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137" t="s">
        <v>87</v>
      </c>
      <c r="B84" s="137"/>
      <c r="C84" s="137"/>
      <c r="D84" s="137"/>
      <c r="E84" s="137"/>
      <c r="F84" s="137"/>
      <c r="G84" s="137"/>
      <c r="H84" s="137"/>
      <c r="I84" s="137"/>
      <c r="J84" s="137"/>
      <c r="K84" s="24">
        <f>C51+G51+K51+O51+S51+W51+AA51+C66+G66+K66+O66+S66+W66+AA66+C81+G81+K81+O81+S81+W81+AA81+$J$21*sumkred2+$J$22+$J$24*sumkred2</f>
        <v>955582.97916666989</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137" t="s">
        <v>88</v>
      </c>
      <c r="B85" s="137"/>
      <c r="C85" s="137"/>
      <c r="D85" s="137"/>
      <c r="E85" s="137"/>
      <c r="F85" s="137"/>
      <c r="G85" s="137"/>
      <c r="H85" s="137"/>
      <c r="I85" s="137"/>
      <c r="J85" s="137"/>
      <c r="K85" s="24">
        <f>D51+H51+L51+P51+T51+X51+AB51+D66+H66+L66+P66+T66+X66+AB66+D81+H81+L81+P81+T81+X81+AB81-($J$21*sumkred2+$J$22+$J$24*sumkred2)</f>
        <v>133765.00000000012</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137" t="s">
        <v>65</v>
      </c>
      <c r="B86" s="137"/>
      <c r="C86" s="137"/>
      <c r="D86" s="137"/>
      <c r="E86" s="137"/>
      <c r="F86" s="137"/>
      <c r="G86" s="137"/>
      <c r="H86" s="137"/>
      <c r="I86" s="137"/>
      <c r="J86" s="137"/>
      <c r="K86" s="24">
        <f>E51+I51+M51+Q51+U51+Y51+AC51+E66+I66+M66+Q66+U66+Y66+AC66+E81+I81+M81+Q81+U81+Y81+AC81</f>
        <v>1789347.9791666702</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141" t="s">
        <v>66</v>
      </c>
      <c r="B87" s="141"/>
      <c r="C87" s="141"/>
      <c r="D87" s="141"/>
      <c r="E87" s="141"/>
      <c r="F87" s="141"/>
      <c r="G87" s="141"/>
      <c r="H87" s="141"/>
      <c r="I87" s="141"/>
      <c r="J87" s="141"/>
      <c r="K87" s="25">
        <f ca="1">XIRR(C97:C337,B97:B337)</f>
        <v>0.16279305815696721</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137" t="s">
        <v>67</v>
      </c>
      <c r="B88" s="137"/>
      <c r="C88" s="137"/>
      <c r="D88" s="137"/>
      <c r="E88" s="137"/>
      <c r="F88" s="137"/>
      <c r="G88" s="137"/>
      <c r="H88" s="137"/>
      <c r="I88" s="137"/>
      <c r="J88" s="137"/>
      <c r="K88" s="137"/>
      <c r="L88" s="142"/>
      <c r="M88" s="142"/>
      <c r="N88" s="142"/>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137" t="s">
        <v>68</v>
      </c>
      <c r="B89" s="137"/>
      <c r="C89" s="137"/>
      <c r="D89" s="137"/>
      <c r="E89" s="137"/>
      <c r="F89" s="137"/>
      <c r="G89" s="137"/>
      <c r="H89" s="137"/>
      <c r="I89" s="137"/>
      <c r="J89" s="137"/>
      <c r="K89" s="137"/>
      <c r="L89" s="137"/>
      <c r="M89" s="137"/>
      <c r="N89" s="137"/>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137" t="s">
        <v>69</v>
      </c>
      <c r="B90" s="137"/>
      <c r="C90" s="137"/>
      <c r="D90" s="137"/>
      <c r="E90" s="137"/>
      <c r="F90" s="137"/>
      <c r="G90" s="137"/>
      <c r="H90" s="137"/>
      <c r="I90" s="137"/>
      <c r="J90" s="137"/>
      <c r="K90" s="137"/>
      <c r="L90" s="137"/>
      <c r="M90" s="137"/>
      <c r="N90" s="137"/>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140" t="s">
        <v>70</v>
      </c>
      <c r="B92" s="140"/>
      <c r="C92" s="143">
        <f ca="1">TODAY()</f>
        <v>44468</v>
      </c>
      <c r="D92" s="143"/>
      <c r="E92" s="143"/>
      <c r="F92" s="143"/>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138" t="s">
        <v>71</v>
      </c>
      <c r="B94" s="138"/>
      <c r="C94" s="139"/>
      <c r="D94" s="139"/>
      <c r="E94" s="139"/>
      <c r="F94" s="139"/>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138"/>
      <c r="B95" s="138"/>
      <c r="C95" s="140" t="s">
        <v>72</v>
      </c>
      <c r="D95" s="140"/>
      <c r="E95" s="140"/>
      <c r="F95" s="140"/>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44468</v>
      </c>
      <c r="C97" s="27">
        <f>-sumkred2+D39</f>
        <v>-667510</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44498</v>
      </c>
      <c r="C98" s="30">
        <f>E39-D39</f>
        <v>8050</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44529</v>
      </c>
      <c r="C99" s="30">
        <f t="shared" ref="C99:C109" si="84">E40</f>
        <v>8028.6111111111113</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44559</v>
      </c>
      <c r="C100" s="30">
        <f t="shared" si="84"/>
        <v>8007.2222222222226</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44590</v>
      </c>
      <c r="C101" s="30">
        <f t="shared" si="84"/>
        <v>7985.8333333333339</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44620</v>
      </c>
      <c r="C102" s="30">
        <f t="shared" si="84"/>
        <v>7964.4444444444453</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44648</v>
      </c>
      <c r="C103" s="30">
        <f t="shared" si="84"/>
        <v>7943.0555555555566</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44679</v>
      </c>
      <c r="C104" s="30">
        <f t="shared" si="84"/>
        <v>7921.6666666666679</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44709</v>
      </c>
      <c r="C105" s="30">
        <f t="shared" si="84"/>
        <v>7900.2777777777792</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44740</v>
      </c>
      <c r="C106" s="30">
        <f t="shared" si="84"/>
        <v>7878.8888888888905</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44770</v>
      </c>
      <c r="C107" s="30">
        <f t="shared" si="84"/>
        <v>7857.5000000000018</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44801</v>
      </c>
      <c r="C108" s="30">
        <f t="shared" si="84"/>
        <v>7836.1111111111131</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44832</v>
      </c>
      <c r="C109" s="30">
        <f t="shared" si="84"/>
        <v>7814.7222222222244</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44862</v>
      </c>
      <c r="C110" s="27">
        <f t="shared" ref="C110:C121" si="86">I39</f>
        <v>18523.958333333343</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44893</v>
      </c>
      <c r="C111" s="27">
        <f t="shared" si="86"/>
        <v>10635.454861111117</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44923</v>
      </c>
      <c r="C112" s="27">
        <f t="shared" si="86"/>
        <v>10601.451388888894</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44954</v>
      </c>
      <c r="C113" s="27">
        <f t="shared" si="86"/>
        <v>10567.447916666673</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44985</v>
      </c>
      <c r="C114" s="27">
        <f t="shared" si="86"/>
        <v>10533.444444444451</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45013</v>
      </c>
      <c r="C115" s="27">
        <f t="shared" si="86"/>
        <v>10499.44097222223</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45044</v>
      </c>
      <c r="C116" s="27">
        <f t="shared" si="86"/>
        <v>10465.437500000007</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45074</v>
      </c>
      <c r="C117" s="27">
        <f t="shared" si="86"/>
        <v>10431.434027777786</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45105</v>
      </c>
      <c r="C118" s="27">
        <f t="shared" si="86"/>
        <v>10397.430555555564</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45135</v>
      </c>
      <c r="C119" s="27">
        <f t="shared" si="86"/>
        <v>10363.427083333343</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45166</v>
      </c>
      <c r="C120" s="27">
        <f t="shared" si="86"/>
        <v>10329.42361111112</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45197</v>
      </c>
      <c r="C121" s="27">
        <f t="shared" si="86"/>
        <v>10295.4201388889</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45227</v>
      </c>
      <c r="C122" s="27">
        <f t="shared" ref="C122:C133" si="87">M39</f>
        <v>17860.416666666686</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45258</v>
      </c>
      <c r="C123" s="27">
        <f t="shared" si="87"/>
        <v>10227.413194444456</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45288</v>
      </c>
      <c r="C124" s="27">
        <f t="shared" si="87"/>
        <v>10193.409722222234</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45319</v>
      </c>
      <c r="C125" s="27">
        <f t="shared" si="87"/>
        <v>10159.406250000013</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45350</v>
      </c>
      <c r="C126" s="27">
        <f t="shared" si="87"/>
        <v>10125.40277777779</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45379</v>
      </c>
      <c r="C127" s="27">
        <f t="shared" si="87"/>
        <v>10091.399305555567</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45410</v>
      </c>
      <c r="C128" s="27">
        <f t="shared" si="87"/>
        <v>10057.395833333347</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45440</v>
      </c>
      <c r="C129" s="27">
        <f t="shared" si="87"/>
        <v>10023.392361111124</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45471</v>
      </c>
      <c r="C130" s="27">
        <f t="shared" si="87"/>
        <v>9989.3888888889032</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45501</v>
      </c>
      <c r="C131" s="27">
        <f t="shared" si="87"/>
        <v>9955.3854166666806</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45532</v>
      </c>
      <c r="C132" s="27">
        <f t="shared" si="87"/>
        <v>9921.3819444444598</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45563</v>
      </c>
      <c r="C133" s="27">
        <f t="shared" si="87"/>
        <v>9887.3784722222372</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45593</v>
      </c>
      <c r="C134" s="27">
        <f t="shared" ref="C134:C145" si="88">Q39</f>
        <v>17196.875000000025</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45624</v>
      </c>
      <c r="C135" s="27">
        <f t="shared" si="88"/>
        <v>9819.3715277777937</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45654</v>
      </c>
      <c r="C136" s="27">
        <f t="shared" si="88"/>
        <v>9785.3680555555729</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45685</v>
      </c>
      <c r="C137" s="27">
        <f t="shared" si="88"/>
        <v>9751.3645833333503</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45716</v>
      </c>
      <c r="C138" s="27">
        <f t="shared" si="88"/>
        <v>9717.3611111111295</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45744</v>
      </c>
      <c r="C139" s="27">
        <f t="shared" si="88"/>
        <v>9683.3576388889069</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45775</v>
      </c>
      <c r="C140" s="27">
        <f t="shared" si="88"/>
        <v>9649.3541666666861</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45805</v>
      </c>
      <c r="C141" s="27">
        <f t="shared" si="88"/>
        <v>9615.3506944444634</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45836</v>
      </c>
      <c r="C142" s="27">
        <f t="shared" si="88"/>
        <v>9581.3472222222426</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45866</v>
      </c>
      <c r="C143" s="27">
        <f t="shared" si="88"/>
        <v>9547.34375000002</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45897</v>
      </c>
      <c r="C144" s="27">
        <f t="shared" si="88"/>
        <v>9513.3402777777974</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45928</v>
      </c>
      <c r="C145" s="27">
        <f t="shared" si="88"/>
        <v>9479.3368055555766</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45958</v>
      </c>
      <c r="C146" s="27">
        <f t="shared" ref="C146:C157" si="89">U39</f>
        <v>16533.333333333369</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45989</v>
      </c>
      <c r="C147" s="27">
        <f t="shared" si="89"/>
        <v>9411.3298611111331</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46019</v>
      </c>
      <c r="C148" s="27">
        <f t="shared" si="89"/>
        <v>9377.3263888889105</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46050</v>
      </c>
      <c r="C149" s="27">
        <f t="shared" si="89"/>
        <v>9343.3229166666897</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46081</v>
      </c>
      <c r="C150" s="27">
        <f t="shared" si="89"/>
        <v>9309.3194444444671</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46109</v>
      </c>
      <c r="C151" s="27">
        <f t="shared" si="89"/>
        <v>9275.3159722222463</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46140</v>
      </c>
      <c r="C152" s="27">
        <f t="shared" si="89"/>
        <v>9241.3125000000236</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46170</v>
      </c>
      <c r="C153" s="27">
        <f t="shared" si="89"/>
        <v>9207.3090277778028</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46201</v>
      </c>
      <c r="C154" s="27">
        <f t="shared" si="89"/>
        <v>9173.3055555555802</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46231</v>
      </c>
      <c r="C155" s="27">
        <f t="shared" si="89"/>
        <v>9139.3020833333594</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46262</v>
      </c>
      <c r="C156" s="27">
        <f t="shared" si="89"/>
        <v>9105.2986111111368</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46293</v>
      </c>
      <c r="C157" s="27">
        <f t="shared" si="89"/>
        <v>9071.295138888916</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46323</v>
      </c>
      <c r="C158" s="27">
        <f t="shared" ref="C158:C169" si="90">Y39</f>
        <v>15869.79166666671</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46354</v>
      </c>
      <c r="C159" s="27">
        <f t="shared" si="90"/>
        <v>9003.2881944444707</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46384</v>
      </c>
      <c r="C160" s="27">
        <f t="shared" si="90"/>
        <v>8969.2847222222481</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46415</v>
      </c>
      <c r="C161" s="27">
        <f t="shared" si="90"/>
        <v>8935.2812500000255</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46446</v>
      </c>
      <c r="C162" s="27">
        <f t="shared" si="90"/>
        <v>8901.2777777778028</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46474</v>
      </c>
      <c r="C163" s="27">
        <f t="shared" si="90"/>
        <v>8867.274305555582</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46505</v>
      </c>
      <c r="C164" s="27">
        <f t="shared" si="90"/>
        <v>8833.2708333333594</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46535</v>
      </c>
      <c r="C165" s="27">
        <f t="shared" si="90"/>
        <v>8799.2673611111368</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46566</v>
      </c>
      <c r="C166" s="27">
        <f t="shared" si="90"/>
        <v>8765.2638888889142</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46596</v>
      </c>
      <c r="C167" s="27">
        <f t="shared" si="90"/>
        <v>8731.2604166666915</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46627</v>
      </c>
      <c r="C168" s="27">
        <f t="shared" si="90"/>
        <v>8697.2569444444689</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46658</v>
      </c>
      <c r="C169" s="27">
        <f t="shared" si="90"/>
        <v>8663.2534722222463</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46688</v>
      </c>
      <c r="C170" s="27">
        <f t="shared" ref="C170:C181" si="92">AC39</f>
        <v>15206.250000000038</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46719</v>
      </c>
      <c r="C171" s="27">
        <f t="shared" si="92"/>
        <v>8595.246527777801</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46749</v>
      </c>
      <c r="C172" s="27">
        <f t="shared" si="92"/>
        <v>8561.2430555555784</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46780</v>
      </c>
      <c r="C173" s="27">
        <f t="shared" si="92"/>
        <v>8527.2395833333576</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46811</v>
      </c>
      <c r="C174" s="27">
        <f t="shared" si="92"/>
        <v>8493.236111111135</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46840</v>
      </c>
      <c r="C175" s="27">
        <f t="shared" si="92"/>
        <v>8459.2326388889123</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46871</v>
      </c>
      <c r="C176" s="27">
        <f t="shared" si="92"/>
        <v>8425.2291666666897</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46901</v>
      </c>
      <c r="C177" s="27">
        <f t="shared" si="92"/>
        <v>8391.2256944444671</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46932</v>
      </c>
      <c r="C178" s="27">
        <f t="shared" si="92"/>
        <v>8357.2222222222445</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46962</v>
      </c>
      <c r="C179" s="27">
        <f t="shared" si="92"/>
        <v>8323.2187500000218</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46993</v>
      </c>
      <c r="C180" s="27">
        <f t="shared" si="92"/>
        <v>8289.2152777777992</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47024</v>
      </c>
      <c r="C181" s="27">
        <f t="shared" si="92"/>
        <v>8255.2118055555766</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47054</v>
      </c>
      <c r="C182" s="27">
        <f t="shared" ref="C182:C193" si="93">E54</f>
        <v>14542.708333333367</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47085</v>
      </c>
      <c r="C183" s="27">
        <f t="shared" si="93"/>
        <v>8187.2048611111331</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47115</v>
      </c>
      <c r="C184" s="27">
        <f t="shared" si="93"/>
        <v>8153.2013888889105</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47146</v>
      </c>
      <c r="C185" s="27">
        <f t="shared" si="93"/>
        <v>8119.1979166666879</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47177</v>
      </c>
      <c r="C186" s="27">
        <f t="shared" si="93"/>
        <v>8085.1944444444653</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47205</v>
      </c>
      <c r="C187" s="27">
        <f t="shared" si="93"/>
        <v>8051.1909722222426</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47236</v>
      </c>
      <c r="C188" s="27">
        <f t="shared" si="93"/>
        <v>8017.18750000002</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47266</v>
      </c>
      <c r="C189" s="27">
        <f t="shared" si="93"/>
        <v>7983.1840277777974</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47297</v>
      </c>
      <c r="C190" s="27">
        <f t="shared" si="93"/>
        <v>7949.1805555555748</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47327</v>
      </c>
      <c r="C191" s="27">
        <f t="shared" si="93"/>
        <v>7915.1770833333521</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47358</v>
      </c>
      <c r="C192" s="27">
        <f t="shared" si="93"/>
        <v>7881.1736111111295</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47389</v>
      </c>
      <c r="C193" s="27">
        <f t="shared" si="93"/>
        <v>7847.1701388889087</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47419</v>
      </c>
      <c r="C194" s="27">
        <f t="shared" ref="C194:C205" si="94">I54</f>
        <v>13879.166666666697</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47450</v>
      </c>
      <c r="C195" s="27">
        <f t="shared" si="94"/>
        <v>7779.1631944444634</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47480</v>
      </c>
      <c r="C196" s="27">
        <f t="shared" si="94"/>
        <v>7745.1597222222408</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47511</v>
      </c>
      <c r="C197" s="27">
        <f t="shared" si="94"/>
        <v>7711.1562500000182</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47542</v>
      </c>
      <c r="C198" s="27">
        <f t="shared" si="94"/>
        <v>7677.1527777777956</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47570</v>
      </c>
      <c r="C199" s="27">
        <f t="shared" si="94"/>
        <v>7643.1493055555729</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47601</v>
      </c>
      <c r="C200" s="27">
        <f t="shared" si="94"/>
        <v>7609.1458333333503</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47631</v>
      </c>
      <c r="C201" s="27">
        <f t="shared" si="94"/>
        <v>7575.1423611111277</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47662</v>
      </c>
      <c r="C202" s="27">
        <f t="shared" si="94"/>
        <v>7541.1388888889051</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47692</v>
      </c>
      <c r="C203" s="27">
        <f t="shared" si="94"/>
        <v>7507.1354166666843</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47723</v>
      </c>
      <c r="C204" s="27">
        <f t="shared" si="94"/>
        <v>7473.1319444444616</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47754</v>
      </c>
      <c r="C205" s="27">
        <f t="shared" si="94"/>
        <v>7439.128472222239</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47784</v>
      </c>
      <c r="C206" s="27">
        <f t="shared" ref="C206:C217" si="95">M54</f>
        <v>13215.625000000025</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47815</v>
      </c>
      <c r="C207" s="27">
        <f t="shared" si="95"/>
        <v>7371.1215277777937</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47845</v>
      </c>
      <c r="C208" s="27">
        <f t="shared" si="95"/>
        <v>7337.1180555555711</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47876</v>
      </c>
      <c r="C209" s="27">
        <f t="shared" si="95"/>
        <v>7303.1145833333485</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47907</v>
      </c>
      <c r="C210" s="27">
        <f t="shared" si="95"/>
        <v>7269.1111111111259</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47935</v>
      </c>
      <c r="C211" s="27">
        <f t="shared" si="95"/>
        <v>7235.1076388889032</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47966</v>
      </c>
      <c r="C212" s="27">
        <f t="shared" si="95"/>
        <v>7201.1041666666806</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47996</v>
      </c>
      <c r="C213" s="27">
        <f t="shared" si="95"/>
        <v>7167.100694444458</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48027</v>
      </c>
      <c r="C214" s="27">
        <f t="shared" si="95"/>
        <v>7133.0972222222372</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48057</v>
      </c>
      <c r="C215" s="27">
        <f t="shared" si="95"/>
        <v>7099.0937500000146</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48088</v>
      </c>
      <c r="C216" s="27">
        <f t="shared" si="95"/>
        <v>7065.0902777777919</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48119</v>
      </c>
      <c r="C217" s="27">
        <f t="shared" si="95"/>
        <v>7031.0868055555693</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48149</v>
      </c>
      <c r="C218" s="16">
        <f t="shared" ref="C218:C229" si="96">Q54</f>
        <v>12552.083333333356</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48180</v>
      </c>
      <c r="C219" s="16">
        <f t="shared" si="96"/>
        <v>6963.079861111124</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48210</v>
      </c>
      <c r="C220" s="16">
        <f t="shared" si="96"/>
        <v>6929.0763888889014</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48241</v>
      </c>
      <c r="C221" s="16">
        <f t="shared" si="96"/>
        <v>6895.0729166666788</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48272</v>
      </c>
      <c r="C222" s="16">
        <f t="shared" si="96"/>
        <v>6861.0694444444571</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48301</v>
      </c>
      <c r="C223" s="16">
        <f t="shared" si="96"/>
        <v>6827.0659722222344</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48332</v>
      </c>
      <c r="C224" s="16">
        <f t="shared" si="96"/>
        <v>6793.0625000000118</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48362</v>
      </c>
      <c r="C225" s="16">
        <f t="shared" si="96"/>
        <v>6759.0590277777901</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48393</v>
      </c>
      <c r="C226" s="16">
        <f t="shared" si="96"/>
        <v>6725.0555555555675</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48423</v>
      </c>
      <c r="C227" s="16">
        <f t="shared" si="96"/>
        <v>6691.0520833333449</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48454</v>
      </c>
      <c r="C228" s="16">
        <f t="shared" si="96"/>
        <v>6657.0486111111222</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48485</v>
      </c>
      <c r="C229" s="16">
        <f t="shared" si="96"/>
        <v>6623.0451388888996</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48515</v>
      </c>
      <c r="C230" s="16">
        <f t="shared" ref="C230:C241" si="98">U54</f>
        <v>11888.541666666684</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48546</v>
      </c>
      <c r="C231" s="16">
        <f t="shared" si="98"/>
        <v>6555.0381944444543</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48576</v>
      </c>
      <c r="C232" s="16">
        <f t="shared" si="98"/>
        <v>6521.0347222222317</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48607</v>
      </c>
      <c r="C233" s="16">
        <f t="shared" si="98"/>
        <v>6487.03125000001</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48638</v>
      </c>
      <c r="C234" s="16">
        <f t="shared" si="98"/>
        <v>6453.0277777777874</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48666</v>
      </c>
      <c r="C235" s="16">
        <f t="shared" si="98"/>
        <v>6419.0243055555657</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48697</v>
      </c>
      <c r="C236" s="16">
        <f t="shared" si="98"/>
        <v>6385.020833333343</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48727</v>
      </c>
      <c r="C237" s="16">
        <f t="shared" si="98"/>
        <v>6351.0173611111204</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48758</v>
      </c>
      <c r="C238" s="16">
        <f t="shared" si="98"/>
        <v>6317.0138888888978</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48788</v>
      </c>
      <c r="C239" s="16">
        <f t="shared" si="98"/>
        <v>6283.0104166666752</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48819</v>
      </c>
      <c r="C240" s="16">
        <f t="shared" si="98"/>
        <v>6249.0069444444525</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48850</v>
      </c>
      <c r="C241" s="16">
        <f t="shared" si="98"/>
        <v>6215.0034722222299</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48880</v>
      </c>
      <c r="C242" s="16">
        <f t="shared" ref="C242:C253" si="99">Y54</f>
        <v>11225.000000000013</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48911</v>
      </c>
      <c r="C243" s="16">
        <f t="shared" si="99"/>
        <v>6146.9965277777856</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48941</v>
      </c>
      <c r="C244" s="16">
        <f t="shared" si="99"/>
        <v>6112.9930555555629</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48972</v>
      </c>
      <c r="C245" s="16">
        <f t="shared" si="99"/>
        <v>6078.9895833333412</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49003</v>
      </c>
      <c r="C246" s="16">
        <f t="shared" si="99"/>
        <v>6044.9861111111186</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49031</v>
      </c>
      <c r="C247" s="16">
        <f t="shared" si="99"/>
        <v>6010.982638888896</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49062</v>
      </c>
      <c r="C248" s="16">
        <f t="shared" si="99"/>
        <v>5976.9791666666733</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49092</v>
      </c>
      <c r="C249" s="16">
        <f t="shared" si="99"/>
        <v>5942.9756944444507</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49123</v>
      </c>
      <c r="C250" s="16">
        <f t="shared" si="99"/>
        <v>5908.972222222229</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49153</v>
      </c>
      <c r="C251" s="16">
        <f t="shared" si="99"/>
        <v>5874.9687500000073</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49184</v>
      </c>
      <c r="C252" s="16">
        <f t="shared" si="99"/>
        <v>5840.9652777777846</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49215</v>
      </c>
      <c r="C253" s="16">
        <f t="shared" si="99"/>
        <v>5806.961805555562</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49245</v>
      </c>
      <c r="C254" s="16">
        <f t="shared" ref="C254:C265" si="100">AC54</f>
        <v>10561.458333333345</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49276</v>
      </c>
      <c r="C255" s="16">
        <f t="shared" si="100"/>
        <v>5738.9548611111186</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49306</v>
      </c>
      <c r="C256" s="16">
        <f t="shared" si="100"/>
        <v>5704.951388888896</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49337</v>
      </c>
      <c r="C257" s="16">
        <f t="shared" si="100"/>
        <v>5670.9479166666742</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49368</v>
      </c>
      <c r="C258" s="16">
        <f t="shared" si="100"/>
        <v>5636.9444444444525</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49396</v>
      </c>
      <c r="C259" s="16">
        <f t="shared" si="100"/>
        <v>5602.9409722222299</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49427</v>
      </c>
      <c r="C260" s="16">
        <f t="shared" si="100"/>
        <v>5568.9375000000073</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49457</v>
      </c>
      <c r="C261" s="16">
        <f t="shared" si="100"/>
        <v>5534.9340277777865</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49488</v>
      </c>
      <c r="C262" s="16">
        <f t="shared" si="100"/>
        <v>5500.9305555555638</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49518</v>
      </c>
      <c r="C263" s="16">
        <f t="shared" si="100"/>
        <v>5466.9270833333412</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49549</v>
      </c>
      <c r="C264" s="16">
        <f t="shared" si="100"/>
        <v>5432.9236111111195</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49580</v>
      </c>
      <c r="C265" s="16">
        <f t="shared" si="100"/>
        <v>5398.9201388888978</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49610</v>
      </c>
      <c r="C266" s="16">
        <f t="shared" ref="C266:C277" si="101">E69</f>
        <v>9897.9166666666806</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49641</v>
      </c>
      <c r="C267" s="16">
        <f t="shared" si="101"/>
        <v>5330.9131944444525</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49671</v>
      </c>
      <c r="C268" s="16">
        <f t="shared" si="101"/>
        <v>5296.9097222222317</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49702</v>
      </c>
      <c r="C269" s="16">
        <f t="shared" si="101"/>
        <v>5262.9062500000091</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49733</v>
      </c>
      <c r="C270" s="16">
        <f t="shared" si="101"/>
        <v>5228.9027777777865</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49762</v>
      </c>
      <c r="C271" s="16">
        <f t="shared" si="101"/>
        <v>5194.8993055555648</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49793</v>
      </c>
      <c r="C272" s="16">
        <f t="shared" si="101"/>
        <v>5160.895833333343</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49823</v>
      </c>
      <c r="C273" s="16">
        <f t="shared" si="101"/>
        <v>5126.8923611111204</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49854</v>
      </c>
      <c r="C274" s="16">
        <f t="shared" si="101"/>
        <v>5092.8888888888978</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49884</v>
      </c>
      <c r="C275" s="16">
        <f t="shared" si="101"/>
        <v>5058.885416666677</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49915</v>
      </c>
      <c r="C276" s="16">
        <f t="shared" si="101"/>
        <v>5024.8819444444543</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49946</v>
      </c>
      <c r="C277" s="16">
        <f t="shared" si="101"/>
        <v>4990.8784722222317</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49976</v>
      </c>
      <c r="C278" s="16">
        <f t="shared" ref="C278:C289" si="102">I69</f>
        <v>9234.3750000000164</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50007</v>
      </c>
      <c r="C279" s="16">
        <f t="shared" si="102"/>
        <v>4922.8715277777883</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50037</v>
      </c>
      <c r="C280" s="16">
        <f t="shared" si="102"/>
        <v>4888.8680555555657</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50068</v>
      </c>
      <c r="C281" s="16">
        <f t="shared" si="102"/>
        <v>4854.8645833333439</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50099</v>
      </c>
      <c r="C282" s="16">
        <f t="shared" si="102"/>
        <v>4820.8611111111213</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50127</v>
      </c>
      <c r="C283" s="16">
        <f t="shared" si="102"/>
        <v>4786.8576388888996</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50158</v>
      </c>
      <c r="C284" s="16">
        <f t="shared" si="102"/>
        <v>4752.854166666677</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50188</v>
      </c>
      <c r="C285" s="16">
        <f t="shared" si="102"/>
        <v>4718.8506944444553</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50219</v>
      </c>
      <c r="C286" s="16">
        <f t="shared" si="102"/>
        <v>4684.8472222222335</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50249</v>
      </c>
      <c r="C287" s="16">
        <f t="shared" si="102"/>
        <v>4650.8437500000109</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50280</v>
      </c>
      <c r="C288" s="16">
        <f t="shared" si="102"/>
        <v>4616.8402777777892</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50311</v>
      </c>
      <c r="C289" s="16">
        <f t="shared" si="102"/>
        <v>4582.8368055555666</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50341</v>
      </c>
      <c r="C290" s="16">
        <f t="shared" ref="C290:C301" si="103">M69</f>
        <v>8570.8333333333521</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50372</v>
      </c>
      <c r="C291" s="16">
        <f t="shared" si="103"/>
        <v>4514.8298611111222</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50402</v>
      </c>
      <c r="C292" s="16">
        <f t="shared" si="103"/>
        <v>4480.8263888889005</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50433</v>
      </c>
      <c r="C293" s="16">
        <f t="shared" si="103"/>
        <v>4446.8229166666788</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50464</v>
      </c>
      <c r="C294" s="16">
        <f t="shared" si="103"/>
        <v>4412.8194444444562</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50492</v>
      </c>
      <c r="C295" s="16">
        <f t="shared" si="103"/>
        <v>4378.8159722222335</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50523</v>
      </c>
      <c r="C296" s="16">
        <f t="shared" si="103"/>
        <v>4344.8125000000118</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50553</v>
      </c>
      <c r="C297" s="16">
        <f t="shared" si="103"/>
        <v>4310.8090277777892</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50584</v>
      </c>
      <c r="C298" s="16">
        <f t="shared" si="103"/>
        <v>4276.8055555555675</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50614</v>
      </c>
      <c r="C299" s="16">
        <f t="shared" si="103"/>
        <v>4242.8020833333449</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50645</v>
      </c>
      <c r="C300" s="16">
        <f t="shared" si="103"/>
        <v>4208.7986111111222</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50676</v>
      </c>
      <c r="C301" s="16">
        <f t="shared" si="103"/>
        <v>4174.7951388888996</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50706</v>
      </c>
      <c r="C302" s="16">
        <f t="shared" ref="C302:C313" si="105">Q69</f>
        <v>7907.2916666666843</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50737</v>
      </c>
      <c r="C303" s="16">
        <f t="shared" si="105"/>
        <v>4106.7881944444553</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50767</v>
      </c>
      <c r="C304" s="16">
        <f t="shared" si="105"/>
        <v>4072.7847222222335</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50798</v>
      </c>
      <c r="C305" s="16">
        <f t="shared" si="105"/>
        <v>4038.7812500000109</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50829</v>
      </c>
      <c r="C306" s="16">
        <f t="shared" si="105"/>
        <v>4004.7777777777887</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50857</v>
      </c>
      <c r="C307" s="16">
        <f t="shared" si="105"/>
        <v>3970.7743055555666</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50888</v>
      </c>
      <c r="C308" s="16">
        <f t="shared" si="105"/>
        <v>3936.7708333333439</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50918</v>
      </c>
      <c r="C309" s="16">
        <f t="shared" si="105"/>
        <v>3902.7673611111218</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50949</v>
      </c>
      <c r="C310" s="16">
        <f t="shared" si="105"/>
        <v>3868.7638888888996</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50979</v>
      </c>
      <c r="C311" s="16">
        <f t="shared" si="105"/>
        <v>3834.7604166666774</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51010</v>
      </c>
      <c r="C312" s="16">
        <f t="shared" si="105"/>
        <v>3800.7569444444553</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51041</v>
      </c>
      <c r="C313" s="16">
        <f t="shared" si="105"/>
        <v>3766.7534722222326</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51071</v>
      </c>
      <c r="C314" s="27">
        <f t="shared" ref="C314:C325" si="106">U69</f>
        <v>7243.7500000000182</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51102</v>
      </c>
      <c r="C315" s="27">
        <f t="shared" si="106"/>
        <v>3698.7465277777883</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51132</v>
      </c>
      <c r="C316" s="27">
        <f t="shared" si="106"/>
        <v>3664.7430555555661</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51163</v>
      </c>
      <c r="C317" s="27">
        <f t="shared" si="106"/>
        <v>3630.7395833333439</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51194</v>
      </c>
      <c r="C318" s="27">
        <f t="shared" si="106"/>
        <v>3596.7361111111218</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51223</v>
      </c>
      <c r="C319" s="27">
        <f t="shared" si="106"/>
        <v>3562.7326388888996</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51254</v>
      </c>
      <c r="C320" s="27">
        <f t="shared" si="106"/>
        <v>3528.7291666666774</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51284</v>
      </c>
      <c r="C321" s="27">
        <f t="shared" si="106"/>
        <v>3494.7256944444553</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51315</v>
      </c>
      <c r="C322" s="27">
        <f t="shared" si="106"/>
        <v>3460.7222222222326</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51345</v>
      </c>
      <c r="C323" s="27">
        <f t="shared" si="106"/>
        <v>3426.7187500000109</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51376</v>
      </c>
      <c r="C324" s="27">
        <f t="shared" si="106"/>
        <v>3392.7152777777883</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51407</v>
      </c>
      <c r="C325" s="27">
        <f t="shared" si="106"/>
        <v>3358.7118055555661</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51437</v>
      </c>
      <c r="C326" s="27">
        <f t="shared" ref="C326:C337" si="107">Y69</f>
        <v>6580.2083333333503</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51468</v>
      </c>
      <c r="C327" s="27">
        <f t="shared" si="107"/>
        <v>3290.7048611111218</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51498</v>
      </c>
      <c r="C328" s="27">
        <f t="shared" si="107"/>
        <v>3256.7013888888996</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51529</v>
      </c>
      <c r="C329" s="27">
        <f t="shared" si="107"/>
        <v>3222.6979166666774</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51560</v>
      </c>
      <c r="C330" s="27">
        <f t="shared" si="107"/>
        <v>3188.6944444444553</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51588</v>
      </c>
      <c r="C331" s="27">
        <f t="shared" si="107"/>
        <v>3154.6909722222331</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51619</v>
      </c>
      <c r="C332" s="27">
        <f t="shared" si="107"/>
        <v>3120.6875000000109</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51649</v>
      </c>
      <c r="C333" s="27">
        <f t="shared" si="107"/>
        <v>3086.6840277777883</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51680</v>
      </c>
      <c r="C334" s="27">
        <f t="shared" si="107"/>
        <v>3052.6805555555661</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51710</v>
      </c>
      <c r="C335" s="27">
        <f t="shared" si="107"/>
        <v>3018.6770833333439</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51741</v>
      </c>
      <c r="C336" s="27">
        <f t="shared" si="107"/>
        <v>2984.6736111111218</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51772</v>
      </c>
      <c r="C337" s="27">
        <f t="shared" si="107"/>
        <v>6380.6701388888996</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OiAAFUADSQL9AxWyiLjexkVnWZdXNjb8y1OP52GT7/X4DT0jWohXmrXVnOuIN2WKyp5GYr1S8yPS8c8tteI7Jg==" saltValue="2EbJlkNza8iiQJqtnAJiJQ==" spinCount="100000" sheet="1" objects="1" scenarios="1"/>
  <mergeCells count="100">
    <mergeCell ref="A1:K1"/>
    <mergeCell ref="A2:K2"/>
    <mergeCell ref="A3:K3"/>
    <mergeCell ref="A4:K4"/>
    <mergeCell ref="A5:I5"/>
    <mergeCell ref="J5:K5"/>
    <mergeCell ref="A6:I6"/>
    <mergeCell ref="J6:K6"/>
    <mergeCell ref="A7:I7"/>
    <mergeCell ref="J7:K7"/>
    <mergeCell ref="A8:I8"/>
    <mergeCell ref="J8:K8"/>
    <mergeCell ref="A9:H9"/>
    <mergeCell ref="J9:K9"/>
    <mergeCell ref="A10:H10"/>
    <mergeCell ref="J10:K10"/>
    <mergeCell ref="A11:H11"/>
    <mergeCell ref="J11:K11"/>
    <mergeCell ref="A12:H12"/>
    <mergeCell ref="J12:K12"/>
    <mergeCell ref="A13:I13"/>
    <mergeCell ref="J13:K13"/>
    <mergeCell ref="A14:I14"/>
    <mergeCell ref="J14:K14"/>
    <mergeCell ref="A21:I21"/>
    <mergeCell ref="J21:K21"/>
    <mergeCell ref="A15:I15"/>
    <mergeCell ref="J15:K15"/>
    <mergeCell ref="A16:I16"/>
    <mergeCell ref="J16:K16"/>
    <mergeCell ref="A17:I17"/>
    <mergeCell ref="J17:K17"/>
    <mergeCell ref="A18:I18"/>
    <mergeCell ref="J18:K18"/>
    <mergeCell ref="A19:G19"/>
    <mergeCell ref="J19:K19"/>
    <mergeCell ref="A20:K20"/>
    <mergeCell ref="A28:I28"/>
    <mergeCell ref="J28:K28"/>
    <mergeCell ref="A22:I22"/>
    <mergeCell ref="J22:K22"/>
    <mergeCell ref="A23:I23"/>
    <mergeCell ref="J23:K23"/>
    <mergeCell ref="A24:I24"/>
    <mergeCell ref="J24:K24"/>
    <mergeCell ref="A25:K25"/>
    <mergeCell ref="A26:I26"/>
    <mergeCell ref="J26:K26"/>
    <mergeCell ref="A27:I27"/>
    <mergeCell ref="J27:K27"/>
    <mergeCell ref="A35:I35"/>
    <mergeCell ref="J35:K35"/>
    <mergeCell ref="A29:I29"/>
    <mergeCell ref="J29:K29"/>
    <mergeCell ref="A30:I30"/>
    <mergeCell ref="J30:K30"/>
    <mergeCell ref="A31:I31"/>
    <mergeCell ref="J31:K31"/>
    <mergeCell ref="A32:I32"/>
    <mergeCell ref="A33:I33"/>
    <mergeCell ref="J33:K33"/>
    <mergeCell ref="A34:I34"/>
    <mergeCell ref="J34:K34"/>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86:J86"/>
    <mergeCell ref="A67:A68"/>
    <mergeCell ref="B67:E67"/>
    <mergeCell ref="F67:H67"/>
    <mergeCell ref="J67:M67"/>
    <mergeCell ref="V67:Y67"/>
    <mergeCell ref="Z67:AC67"/>
    <mergeCell ref="A83:J83"/>
    <mergeCell ref="A84:J84"/>
    <mergeCell ref="A85:J85"/>
    <mergeCell ref="N67:Q67"/>
    <mergeCell ref="R67:U67"/>
    <mergeCell ref="A94:B95"/>
    <mergeCell ref="C94:F94"/>
    <mergeCell ref="C95:F95"/>
    <mergeCell ref="A87:J87"/>
    <mergeCell ref="A88:N88"/>
    <mergeCell ref="A89:N89"/>
    <mergeCell ref="A90:N90"/>
    <mergeCell ref="A92:B92"/>
    <mergeCell ref="C92:F92"/>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from>
                    <xdr:col>9</xdr:col>
                    <xdr:colOff>0</xdr:colOff>
                    <xdr:row>16</xdr:row>
                    <xdr:rowOff>190500</xdr:rowOff>
                  </from>
                  <to>
                    <xdr:col>11</xdr:col>
                    <xdr:colOff>19050</xdr:colOff>
                    <xdr:row>19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18</vt:i4>
      </vt:variant>
    </vt:vector>
  </HeadingPairs>
  <TitlesOfParts>
    <vt:vector size="21" baseType="lpstr">
      <vt:lpstr>Калькулятор Федорченко В-1</vt:lpstr>
      <vt:lpstr>Калькулятор Федорченко В-2</vt:lpstr>
      <vt:lpstr>Калькулятор Федорченко В-3</vt:lpstr>
      <vt:lpstr>'Калькулятор Федорченко В-1'!avans2</vt:lpstr>
      <vt:lpstr>'Калькулятор Федорченко В-2'!avans2</vt:lpstr>
      <vt:lpstr>'Калькулятор Федорченко В-3'!avans2</vt:lpstr>
      <vt:lpstr>'Калькулятор Федорченко В-1'!data2</vt:lpstr>
      <vt:lpstr>'Калькулятор Федорченко В-2'!data2</vt:lpstr>
      <vt:lpstr>'Калькулятор Федорченко В-3'!data2</vt:lpstr>
      <vt:lpstr>'Калькулятор Федорченко В-1'!strok</vt:lpstr>
      <vt:lpstr>'Калькулятор Федорченко В-2'!strok</vt:lpstr>
      <vt:lpstr>'Калькулятор Федорченко В-3'!strok</vt:lpstr>
      <vt:lpstr>'Калькулятор Федорченко В-1'!strok2</vt:lpstr>
      <vt:lpstr>'Калькулятор Федорченко В-2'!strok2</vt:lpstr>
      <vt:lpstr>'Калькулятор Федорченко В-3'!strok2</vt:lpstr>
      <vt:lpstr>'Калькулятор Федорченко В-1'!sumkred2</vt:lpstr>
      <vt:lpstr>'Калькулятор Федорченко В-2'!sumkred2</vt:lpstr>
      <vt:lpstr>'Калькулятор Федорченко В-3'!sumkred2</vt:lpstr>
      <vt:lpstr>'Калькулятор Федорченко В-1'!sumproplat2</vt:lpstr>
      <vt:lpstr>'Калькулятор Федорченко В-2'!sumproplat2</vt:lpstr>
      <vt:lpstr>'Калькулятор Федорченко В-3'!sumproplat2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cp:lastPrinted>2020-08-05T11:29:05Z</cp:lastPrinted>
  <dcterms:created xsi:type="dcterms:W3CDTF">2020-07-30T13:50:45Z</dcterms:created>
  <dcterms:modified xsi:type="dcterms:W3CDTF">2021-09-29T13:58:38Z</dcterms:modified>
</cp:coreProperties>
</file>