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domina\Desktop\NEW СОДы\"/>
    </mc:Choice>
  </mc:AlternateContent>
  <bookViews>
    <workbookView xWindow="0" yWindow="0" windowWidth="19200" windowHeight="5700"/>
  </bookViews>
  <sheets>
    <sheet name="Калькулятор Федорченко В-1" sheetId="3" r:id="rId1"/>
    <sheet name="Калькулятор Федорченко В-2" sheetId="5" r:id="rId2"/>
    <sheet name="Калькулятор Федорченко В-3" sheetId="4" r:id="rId3"/>
  </sheets>
  <definedNames>
    <definedName name="avans2" localSheetId="0">'Калькулятор Федорченко В-1'!$J$7</definedName>
    <definedName name="avans2" localSheetId="1">'Калькулятор Федорченко В-2'!$J$7</definedName>
    <definedName name="avans2" localSheetId="2">'Калькулятор Федорченко В-3'!$J$7</definedName>
    <definedName name="avans2">#REF!</definedName>
    <definedName name="data2" localSheetId="0">'Калькулятор Федорченко В-1'!$J$18</definedName>
    <definedName name="data2" localSheetId="1">'Калькулятор Федорченко В-2'!$J$18</definedName>
    <definedName name="data2" localSheetId="2">'Калькулятор Федорченко В-3'!$J$18</definedName>
    <definedName name="data2">#REF!</definedName>
    <definedName name="PROC2" localSheetId="0">'Калькулятор Федорченко В-1'!#REF!</definedName>
    <definedName name="PROC2" localSheetId="1">'Калькулятор Федорченко В-2'!#REF!</definedName>
    <definedName name="PROC2" localSheetId="2">'Калькулятор Федорченко В-3'!#REF!</definedName>
    <definedName name="proc2">#REF!</definedName>
    <definedName name="stoimost2" localSheetId="0">#REF!</definedName>
    <definedName name="stoimost2" localSheetId="1">#REF!</definedName>
    <definedName name="stoimost2" localSheetId="2">#REF!</definedName>
    <definedName name="stoimost2">#REF!</definedName>
    <definedName name="strok" localSheetId="0">'Калькулятор Федорченко В-1'!$H$8</definedName>
    <definedName name="strok" localSheetId="1">'Калькулятор Федорченко В-2'!$H$8</definedName>
    <definedName name="strok" localSheetId="2">'Калькулятор Федорченко В-3'!$H$8</definedName>
    <definedName name="strok2" localSheetId="0">'Калькулятор Федорченко В-1'!$J$13</definedName>
    <definedName name="strok2" localSheetId="1">'Калькулятор Федорченко В-2'!$J$13</definedName>
    <definedName name="strok2" localSheetId="2">'Калькулятор Федорченко В-3'!$J$13</definedName>
    <definedName name="strok2">#REF!</definedName>
    <definedName name="sumkred2" localSheetId="0">'Калькулятор Федорченко В-1'!$J$8</definedName>
    <definedName name="sumkred2" localSheetId="1">'Калькулятор Федорченко В-2'!$J$8</definedName>
    <definedName name="sumkred2" localSheetId="2">'Калькулятор Федорченко В-3'!$J$8</definedName>
    <definedName name="sumkred2">#REF!</definedName>
    <definedName name="sumproplat2" localSheetId="0">'Калькулятор Федорченко В-1'!$J$19</definedName>
    <definedName name="sumproplat2" localSheetId="1">'Калькулятор Федорченко В-2'!$J$19</definedName>
    <definedName name="sumproplat2" localSheetId="2">'Калькулятор Федорченко В-3'!$J$19</definedName>
    <definedName name="sumproplat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7" i="5" l="1"/>
  <c r="B98" i="5" s="1"/>
  <c r="B99" i="5" s="1"/>
  <c r="B100" i="5" s="1"/>
  <c r="B101" i="5" s="1"/>
  <c r="B102" i="5" s="1"/>
  <c r="B103" i="5" s="1"/>
  <c r="B104" i="5" s="1"/>
  <c r="B105" i="5" s="1"/>
  <c r="B106" i="5" s="1"/>
  <c r="B107" i="5" s="1"/>
  <c r="B108" i="5" s="1"/>
  <c r="B109" i="5" s="1"/>
  <c r="B110" i="5" s="1"/>
  <c r="B111" i="5" s="1"/>
  <c r="B112" i="5" s="1"/>
  <c r="B113" i="5" s="1"/>
  <c r="B114" i="5" s="1"/>
  <c r="B115" i="5" s="1"/>
  <c r="B116" i="5" s="1"/>
  <c r="B117" i="5" s="1"/>
  <c r="B118" i="5" s="1"/>
  <c r="B119" i="5" s="1"/>
  <c r="B120" i="5" s="1"/>
  <c r="B121" i="5" s="1"/>
  <c r="B122" i="5" s="1"/>
  <c r="B123" i="5" s="1"/>
  <c r="B124" i="5" s="1"/>
  <c r="B125" i="5" s="1"/>
  <c r="B126" i="5" s="1"/>
  <c r="B127" i="5" s="1"/>
  <c r="B128" i="5" s="1"/>
  <c r="B129" i="5" s="1"/>
  <c r="B130" i="5" s="1"/>
  <c r="B131" i="5" s="1"/>
  <c r="B132" i="5" s="1"/>
  <c r="B133" i="5" s="1"/>
  <c r="B134" i="5" s="1"/>
  <c r="B135" i="5" s="1"/>
  <c r="B136" i="5" s="1"/>
  <c r="B137" i="5" s="1"/>
  <c r="B138" i="5" s="1"/>
  <c r="B139" i="5" s="1"/>
  <c r="B140" i="5" s="1"/>
  <c r="B141" i="5" s="1"/>
  <c r="B142" i="5" s="1"/>
  <c r="B143" i="5" s="1"/>
  <c r="B144" i="5" s="1"/>
  <c r="B145" i="5" s="1"/>
  <c r="B146" i="5" s="1"/>
  <c r="B147" i="5" s="1"/>
  <c r="B148" i="5" s="1"/>
  <c r="B149" i="5" s="1"/>
  <c r="B150" i="5" s="1"/>
  <c r="B151" i="5" s="1"/>
  <c r="B152" i="5" s="1"/>
  <c r="B153" i="5" s="1"/>
  <c r="B154" i="5" s="1"/>
  <c r="B155" i="5" s="1"/>
  <c r="B156" i="5" s="1"/>
  <c r="B157" i="5" s="1"/>
  <c r="B158" i="5" s="1"/>
  <c r="B159" i="5" s="1"/>
  <c r="B160" i="5" s="1"/>
  <c r="B161" i="5" s="1"/>
  <c r="B162" i="5" s="1"/>
  <c r="B163" i="5" s="1"/>
  <c r="B164" i="5" s="1"/>
  <c r="B165" i="5" s="1"/>
  <c r="B166" i="5" s="1"/>
  <c r="B167" i="5" s="1"/>
  <c r="B168" i="5" s="1"/>
  <c r="B169" i="5" s="1"/>
  <c r="B170" i="5" s="1"/>
  <c r="B171" i="5" s="1"/>
  <c r="B172" i="5" s="1"/>
  <c r="B173" i="5" s="1"/>
  <c r="B174" i="5" s="1"/>
  <c r="B175" i="5" s="1"/>
  <c r="B176" i="5" s="1"/>
  <c r="B177" i="5" s="1"/>
  <c r="B178" i="5" s="1"/>
  <c r="B179" i="5" s="1"/>
  <c r="B180" i="5" s="1"/>
  <c r="B181" i="5" s="1"/>
  <c r="B182" i="5" s="1"/>
  <c r="B183" i="5" s="1"/>
  <c r="B184" i="5" s="1"/>
  <c r="B185" i="5" s="1"/>
  <c r="B186" i="5" s="1"/>
  <c r="B187" i="5" s="1"/>
  <c r="B188" i="5" s="1"/>
  <c r="B189" i="5" s="1"/>
  <c r="B190" i="5" s="1"/>
  <c r="B191" i="5" s="1"/>
  <c r="B192" i="5" s="1"/>
  <c r="B193" i="5" s="1"/>
  <c r="B194" i="5" s="1"/>
  <c r="B195" i="5" s="1"/>
  <c r="B196" i="5" s="1"/>
  <c r="B197" i="5" s="1"/>
  <c r="B198" i="5" s="1"/>
  <c r="B199" i="5" s="1"/>
  <c r="B200" i="5" s="1"/>
  <c r="B201" i="5" s="1"/>
  <c r="B202" i="5" s="1"/>
  <c r="B203" i="5" s="1"/>
  <c r="B204" i="5" s="1"/>
  <c r="B205" i="5" s="1"/>
  <c r="B206" i="5" s="1"/>
  <c r="B207" i="5" s="1"/>
  <c r="B208" i="5" s="1"/>
  <c r="B209" i="5" s="1"/>
  <c r="B210" i="5" s="1"/>
  <c r="B211" i="5" s="1"/>
  <c r="B212" i="5" s="1"/>
  <c r="B213" i="5" s="1"/>
  <c r="B214" i="5" s="1"/>
  <c r="B215" i="5" s="1"/>
  <c r="B216" i="5" s="1"/>
  <c r="B217" i="5" s="1"/>
  <c r="B218" i="5" s="1"/>
  <c r="B219" i="5" s="1"/>
  <c r="B220" i="5" s="1"/>
  <c r="B221" i="5" s="1"/>
  <c r="B222" i="5" s="1"/>
  <c r="B223" i="5" s="1"/>
  <c r="B224" i="5" s="1"/>
  <c r="B225" i="5" s="1"/>
  <c r="B226" i="5" s="1"/>
  <c r="B227" i="5" s="1"/>
  <c r="B228" i="5" s="1"/>
  <c r="B229" i="5" s="1"/>
  <c r="B230" i="5" s="1"/>
  <c r="B231" i="5" s="1"/>
  <c r="B232" i="5" s="1"/>
  <c r="B233" i="5" s="1"/>
  <c r="B234" i="5" s="1"/>
  <c r="B235" i="5" s="1"/>
  <c r="B236" i="5" s="1"/>
  <c r="B237" i="5" s="1"/>
  <c r="B238" i="5" s="1"/>
  <c r="B239" i="5" s="1"/>
  <c r="B240" i="5" s="1"/>
  <c r="B241" i="5" s="1"/>
  <c r="B242" i="5" s="1"/>
  <c r="B243" i="5" s="1"/>
  <c r="B244" i="5" s="1"/>
  <c r="B245" i="5" s="1"/>
  <c r="B246" i="5" s="1"/>
  <c r="B247" i="5" s="1"/>
  <c r="B248" i="5" s="1"/>
  <c r="B249" i="5" s="1"/>
  <c r="B250" i="5" s="1"/>
  <c r="B251" i="5" s="1"/>
  <c r="B252" i="5" s="1"/>
  <c r="B253" i="5" s="1"/>
  <c r="B254" i="5" s="1"/>
  <c r="B255" i="5" s="1"/>
  <c r="B256" i="5" s="1"/>
  <c r="B257" i="5" s="1"/>
  <c r="B258" i="5" s="1"/>
  <c r="B259" i="5" s="1"/>
  <c r="B260" i="5" s="1"/>
  <c r="B261" i="5" s="1"/>
  <c r="B262" i="5" s="1"/>
  <c r="B263" i="5" s="1"/>
  <c r="B264" i="5" s="1"/>
  <c r="B265" i="5" s="1"/>
  <c r="B266" i="5" s="1"/>
  <c r="B267" i="5" s="1"/>
  <c r="B268" i="5" s="1"/>
  <c r="B269" i="5" s="1"/>
  <c r="B270" i="5" s="1"/>
  <c r="B271" i="5" s="1"/>
  <c r="B272" i="5" s="1"/>
  <c r="B273" i="5" s="1"/>
  <c r="B274" i="5" s="1"/>
  <c r="B275" i="5" s="1"/>
  <c r="B276" i="5" s="1"/>
  <c r="B277" i="5" s="1"/>
  <c r="B278" i="5" s="1"/>
  <c r="B279" i="5" s="1"/>
  <c r="B280" i="5" s="1"/>
  <c r="B281" i="5" s="1"/>
  <c r="B282" i="5" s="1"/>
  <c r="B283" i="5" s="1"/>
  <c r="B284" i="5" s="1"/>
  <c r="B285" i="5" s="1"/>
  <c r="B286" i="5" s="1"/>
  <c r="B287" i="5" s="1"/>
  <c r="B288" i="5" s="1"/>
  <c r="B289" i="5" s="1"/>
  <c r="B290" i="5" s="1"/>
  <c r="B291" i="5" s="1"/>
  <c r="B292" i="5" s="1"/>
  <c r="B293" i="5" s="1"/>
  <c r="B294" i="5" s="1"/>
  <c r="B295" i="5" s="1"/>
  <c r="B296" i="5" s="1"/>
  <c r="B297" i="5" s="1"/>
  <c r="B298" i="5" s="1"/>
  <c r="B299" i="5" s="1"/>
  <c r="B300" i="5" s="1"/>
  <c r="B301" i="5" s="1"/>
  <c r="B302" i="5" s="1"/>
  <c r="B303" i="5" s="1"/>
  <c r="B304" i="5" s="1"/>
  <c r="B305" i="5" s="1"/>
  <c r="B306" i="5" s="1"/>
  <c r="B307" i="5" s="1"/>
  <c r="B308" i="5" s="1"/>
  <c r="B309" i="5" s="1"/>
  <c r="B310" i="5" s="1"/>
  <c r="B311" i="5" s="1"/>
  <c r="B312" i="5" s="1"/>
  <c r="B313" i="5" s="1"/>
  <c r="B314" i="5" s="1"/>
  <c r="B315" i="5" s="1"/>
  <c r="B316" i="5" s="1"/>
  <c r="B317" i="5" s="1"/>
  <c r="B318" i="5" s="1"/>
  <c r="B319" i="5" s="1"/>
  <c r="B320" i="5" s="1"/>
  <c r="B321" i="5" s="1"/>
  <c r="B322" i="5" s="1"/>
  <c r="B323" i="5" s="1"/>
  <c r="B324" i="5" s="1"/>
  <c r="B325" i="5" s="1"/>
  <c r="B326" i="5" s="1"/>
  <c r="B327" i="5" s="1"/>
  <c r="B328" i="5" s="1"/>
  <c r="B329" i="5" s="1"/>
  <c r="B330" i="5" s="1"/>
  <c r="B331" i="5" s="1"/>
  <c r="B332" i="5" s="1"/>
  <c r="B333" i="5" s="1"/>
  <c r="B334" i="5" s="1"/>
  <c r="B335" i="5" s="1"/>
  <c r="B336" i="5" s="1"/>
  <c r="B337" i="5" s="1"/>
  <c r="C92" i="5"/>
  <c r="A19" i="5"/>
  <c r="J17" i="5"/>
  <c r="J10" i="5"/>
  <c r="J8" i="5"/>
  <c r="D39" i="5" l="1"/>
  <c r="J19" i="5"/>
  <c r="B39" i="5"/>
  <c r="B97" i="4"/>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C92" i="4"/>
  <c r="A19" i="4"/>
  <c r="J17" i="4"/>
  <c r="J10" i="4"/>
  <c r="J8" i="4"/>
  <c r="B40" i="5" l="1"/>
  <c r="C39" i="5"/>
  <c r="C97" i="5"/>
  <c r="J19" i="4"/>
  <c r="B39" i="4"/>
  <c r="B97" i="3"/>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C92" i="3"/>
  <c r="A19" i="3"/>
  <c r="J17" i="3"/>
  <c r="J10" i="3"/>
  <c r="J8" i="3"/>
  <c r="B39" i="3" s="1"/>
  <c r="C39" i="3" s="1"/>
  <c r="E39" i="5" l="1"/>
  <c r="B41" i="5"/>
  <c r="C40" i="5"/>
  <c r="C39" i="4"/>
  <c r="B40" i="4"/>
  <c r="D39" i="4"/>
  <c r="D39" i="3"/>
  <c r="C97" i="3" s="1"/>
  <c r="J19" i="3"/>
  <c r="B40" i="3" s="1"/>
  <c r="C98" i="5" l="1"/>
  <c r="D40" i="5"/>
  <c r="E40" i="5" s="1"/>
  <c r="B42" i="5"/>
  <c r="C41" i="5"/>
  <c r="D41" i="5" s="1"/>
  <c r="C97" i="4"/>
  <c r="C40" i="4"/>
  <c r="B41" i="4"/>
  <c r="E39" i="4"/>
  <c r="C40" i="3"/>
  <c r="B41" i="3"/>
  <c r="E39" i="3"/>
  <c r="C99" i="5" l="1"/>
  <c r="E41" i="5"/>
  <c r="C100" i="5" s="1"/>
  <c r="B43" i="5"/>
  <c r="C42" i="5"/>
  <c r="C41" i="4"/>
  <c r="D41" i="4" s="1"/>
  <c r="B42" i="4"/>
  <c r="C98" i="4"/>
  <c r="D40" i="4"/>
  <c r="C98" i="3"/>
  <c r="B42" i="3"/>
  <c r="C41" i="3"/>
  <c r="D40" i="3"/>
  <c r="D42" i="5" l="1"/>
  <c r="B44" i="5"/>
  <c r="C43" i="5"/>
  <c r="D43" i="5" s="1"/>
  <c r="E40" i="4"/>
  <c r="C42" i="4"/>
  <c r="D42" i="4" s="1"/>
  <c r="B43" i="4"/>
  <c r="E41" i="4"/>
  <c r="C100" i="4" s="1"/>
  <c r="B43" i="3"/>
  <c r="C42" i="3"/>
  <c r="D42" i="3" s="1"/>
  <c r="D41" i="3"/>
  <c r="E41" i="3" s="1"/>
  <c r="C100" i="3" s="1"/>
  <c r="E40" i="3"/>
  <c r="B45" i="5" l="1"/>
  <c r="C44" i="5"/>
  <c r="E43" i="5"/>
  <c r="C102" i="5" s="1"/>
  <c r="E42" i="5"/>
  <c r="B44" i="4"/>
  <c r="C43" i="4"/>
  <c r="D43" i="4" s="1"/>
  <c r="E42" i="4"/>
  <c r="C101" i="4" s="1"/>
  <c r="C99" i="4"/>
  <c r="C99" i="3"/>
  <c r="B44" i="3"/>
  <c r="C43" i="3"/>
  <c r="E42" i="3"/>
  <c r="C101" i="3" s="1"/>
  <c r="C101" i="5" l="1"/>
  <c r="B46" i="5"/>
  <c r="C45" i="5"/>
  <c r="D44" i="5"/>
  <c r="E44" i="5" s="1"/>
  <c r="B45" i="4"/>
  <c r="C44" i="4"/>
  <c r="D44" i="4" s="1"/>
  <c r="E43" i="4"/>
  <c r="C102" i="4" s="1"/>
  <c r="C44" i="3"/>
  <c r="B45" i="3"/>
  <c r="D43" i="3"/>
  <c r="E43" i="3" s="1"/>
  <c r="C103" i="5" l="1"/>
  <c r="B47" i="5"/>
  <c r="C46" i="5"/>
  <c r="D46" i="5" s="1"/>
  <c r="D45" i="5"/>
  <c r="E45" i="5" s="1"/>
  <c r="C104" i="5" s="1"/>
  <c r="E44" i="4"/>
  <c r="C103" i="4" s="1"/>
  <c r="B46" i="4"/>
  <c r="C45" i="4"/>
  <c r="C102" i="3"/>
  <c r="B46" i="3"/>
  <c r="C45" i="3"/>
  <c r="D45" i="3" s="1"/>
  <c r="D44" i="3"/>
  <c r="E44" i="3" s="1"/>
  <c r="E46" i="5" l="1"/>
  <c r="C105" i="5" s="1"/>
  <c r="B48" i="5"/>
  <c r="C47" i="5"/>
  <c r="D47" i="5" s="1"/>
  <c r="D45" i="4"/>
  <c r="E45" i="4" s="1"/>
  <c r="C104" i="4" s="1"/>
  <c r="B47" i="4"/>
  <c r="C46" i="4"/>
  <c r="D46" i="4" s="1"/>
  <c r="C103" i="3"/>
  <c r="C46" i="3"/>
  <c r="B47" i="3"/>
  <c r="E45" i="3"/>
  <c r="C104" i="3" s="1"/>
  <c r="E47" i="5" l="1"/>
  <c r="C106" i="5" s="1"/>
  <c r="B49" i="5"/>
  <c r="C48" i="5"/>
  <c r="D48" i="5" s="1"/>
  <c r="E46" i="4"/>
  <c r="C105" i="4" s="1"/>
  <c r="B48" i="4"/>
  <c r="C47" i="4"/>
  <c r="D46" i="3"/>
  <c r="E46" i="3" s="1"/>
  <c r="C105" i="3" s="1"/>
  <c r="C47" i="3"/>
  <c r="B48" i="3"/>
  <c r="E48" i="5" l="1"/>
  <c r="C107" i="5" s="1"/>
  <c r="B50" i="5"/>
  <c r="C49" i="5"/>
  <c r="D47" i="4"/>
  <c r="E47" i="4" s="1"/>
  <c r="C106" i="4" s="1"/>
  <c r="B49" i="4"/>
  <c r="C48" i="4"/>
  <c r="D47" i="3"/>
  <c r="E47" i="3" s="1"/>
  <c r="C106" i="3" s="1"/>
  <c r="C48" i="3"/>
  <c r="B49" i="3"/>
  <c r="D49" i="5" l="1"/>
  <c r="E49" i="5" s="1"/>
  <c r="C108" i="5" s="1"/>
  <c r="F39" i="5"/>
  <c r="C50" i="5"/>
  <c r="B50" i="4"/>
  <c r="C49" i="4"/>
  <c r="D48" i="4"/>
  <c r="E48" i="4" s="1"/>
  <c r="C107" i="4" s="1"/>
  <c r="D48" i="3"/>
  <c r="E48" i="3" s="1"/>
  <c r="C107" i="3" s="1"/>
  <c r="C49" i="3"/>
  <c r="B50" i="3"/>
  <c r="C51" i="5" l="1"/>
  <c r="F40" i="5"/>
  <c r="G39" i="5"/>
  <c r="H39" i="5" s="1"/>
  <c r="D50" i="5"/>
  <c r="D51" i="5" s="1"/>
  <c r="C50" i="4"/>
  <c r="D50" i="4" s="1"/>
  <c r="F39" i="4"/>
  <c r="D49" i="4"/>
  <c r="E49" i="4" s="1"/>
  <c r="C108" i="4" s="1"/>
  <c r="D49" i="3"/>
  <c r="E49" i="3" s="1"/>
  <c r="C108" i="3" s="1"/>
  <c r="C50" i="3"/>
  <c r="F39" i="3"/>
  <c r="D51" i="4" l="1"/>
  <c r="F41" i="5"/>
  <c r="G40" i="5"/>
  <c r="H40" i="5" s="1"/>
  <c r="I39" i="5"/>
  <c r="E50" i="5"/>
  <c r="G39" i="4"/>
  <c r="H39" i="4" s="1"/>
  <c r="F40" i="4"/>
  <c r="E50" i="4"/>
  <c r="C51" i="4"/>
  <c r="C51" i="3"/>
  <c r="D50" i="3"/>
  <c r="D51" i="3" s="1"/>
  <c r="G39" i="3"/>
  <c r="H39" i="3" s="1"/>
  <c r="F40" i="3"/>
  <c r="C110" i="5" l="1"/>
  <c r="I40" i="5"/>
  <c r="C111" i="5" s="1"/>
  <c r="F42" i="5"/>
  <c r="G41" i="5"/>
  <c r="C109" i="5"/>
  <c r="E51" i="5"/>
  <c r="G40" i="4"/>
  <c r="H40" i="4" s="1"/>
  <c r="F41" i="4"/>
  <c r="I39" i="4"/>
  <c r="C109" i="4"/>
  <c r="E51" i="4"/>
  <c r="G40" i="3"/>
  <c r="F41" i="3"/>
  <c r="I39" i="3"/>
  <c r="E50" i="3"/>
  <c r="H41" i="5" l="1"/>
  <c r="F43" i="5"/>
  <c r="G42" i="5"/>
  <c r="H42" i="5" s="1"/>
  <c r="I40" i="4"/>
  <c r="C111" i="4" s="1"/>
  <c r="C110" i="4"/>
  <c r="G41" i="4"/>
  <c r="H41" i="4" s="1"/>
  <c r="F42" i="4"/>
  <c r="H40" i="3"/>
  <c r="C110" i="3"/>
  <c r="C109" i="3"/>
  <c r="E51" i="3"/>
  <c r="G41" i="3"/>
  <c r="H41" i="3" s="1"/>
  <c r="F42" i="3"/>
  <c r="I42" i="5" l="1"/>
  <c r="C113" i="5" s="1"/>
  <c r="F44" i="5"/>
  <c r="G43" i="5"/>
  <c r="H43" i="5" s="1"/>
  <c r="I41" i="5"/>
  <c r="G42" i="4"/>
  <c r="H42" i="4" s="1"/>
  <c r="F43" i="4"/>
  <c r="I41" i="4"/>
  <c r="F43" i="3"/>
  <c r="G42" i="3"/>
  <c r="I41" i="3"/>
  <c r="C112" i="3" s="1"/>
  <c r="I40" i="3"/>
  <c r="C112" i="5" l="1"/>
  <c r="F45" i="5"/>
  <c r="G44" i="5"/>
  <c r="H44" i="5" s="1"/>
  <c r="I43" i="5"/>
  <c r="C114" i="5" s="1"/>
  <c r="G43" i="4"/>
  <c r="F44" i="4"/>
  <c r="I42" i="4"/>
  <c r="C113" i="4" s="1"/>
  <c r="C112" i="4"/>
  <c r="H42" i="3"/>
  <c r="I42" i="3" s="1"/>
  <c r="C113" i="3" s="1"/>
  <c r="C111" i="3"/>
  <c r="F44" i="3"/>
  <c r="G43" i="3"/>
  <c r="H43" i="3" s="1"/>
  <c r="F46" i="5" l="1"/>
  <c r="G45" i="5"/>
  <c r="I44" i="5"/>
  <c r="C115" i="5" s="1"/>
  <c r="H43" i="4"/>
  <c r="I43" i="4" s="1"/>
  <c r="C114" i="4" s="1"/>
  <c r="F45" i="4"/>
  <c r="G44" i="4"/>
  <c r="H44" i="4" s="1"/>
  <c r="F45" i="3"/>
  <c r="G44" i="3"/>
  <c r="I43" i="3"/>
  <c r="H45" i="5" l="1"/>
  <c r="I45" i="5" s="1"/>
  <c r="F47" i="5"/>
  <c r="G46" i="5"/>
  <c r="H46" i="5" s="1"/>
  <c r="G45" i="4"/>
  <c r="H45" i="4" s="1"/>
  <c r="F46" i="4"/>
  <c r="I44" i="4"/>
  <c r="C115" i="4" s="1"/>
  <c r="G45" i="3"/>
  <c r="F46" i="3"/>
  <c r="C114" i="3"/>
  <c r="H44" i="3"/>
  <c r="I44" i="3" s="1"/>
  <c r="C116" i="5" l="1"/>
  <c r="F48" i="5"/>
  <c r="G47" i="5"/>
  <c r="I46" i="5"/>
  <c r="C117" i="5" s="1"/>
  <c r="F47" i="4"/>
  <c r="G46" i="4"/>
  <c r="I45" i="4"/>
  <c r="C115" i="3"/>
  <c r="F47" i="3"/>
  <c r="G46" i="3"/>
  <c r="H46" i="3" s="1"/>
  <c r="H45" i="3"/>
  <c r="I45" i="3" s="1"/>
  <c r="F49" i="5" l="1"/>
  <c r="G48" i="5"/>
  <c r="H48" i="5" s="1"/>
  <c r="H47" i="5"/>
  <c r="I47" i="5" s="1"/>
  <c r="C118" i="5" s="1"/>
  <c r="C116" i="4"/>
  <c r="F48" i="4"/>
  <c r="G47" i="4"/>
  <c r="H47" i="4" s="1"/>
  <c r="H46" i="4"/>
  <c r="I46" i="4" s="1"/>
  <c r="C117" i="4" s="1"/>
  <c r="C116" i="3"/>
  <c r="G47" i="3"/>
  <c r="H47" i="3" s="1"/>
  <c r="F48" i="3"/>
  <c r="I46" i="3"/>
  <c r="C117" i="3" s="1"/>
  <c r="I48" i="5" l="1"/>
  <c r="C119" i="5" s="1"/>
  <c r="F50" i="5"/>
  <c r="G49" i="5"/>
  <c r="I47" i="4"/>
  <c r="C118" i="4" s="1"/>
  <c r="F49" i="4"/>
  <c r="G48" i="4"/>
  <c r="H48" i="4" s="1"/>
  <c r="I47" i="3"/>
  <c r="C118" i="3" s="1"/>
  <c r="G48" i="3"/>
  <c r="H48" i="3" s="1"/>
  <c r="F49" i="3"/>
  <c r="H49" i="5" l="1"/>
  <c r="I49" i="5" s="1"/>
  <c r="C120" i="5" s="1"/>
  <c r="J39" i="5"/>
  <c r="G50" i="5"/>
  <c r="H50" i="5" s="1"/>
  <c r="H51" i="5" s="1"/>
  <c r="I48" i="4"/>
  <c r="C119" i="4" s="1"/>
  <c r="F50" i="4"/>
  <c r="G49" i="4"/>
  <c r="H49" i="4" s="1"/>
  <c r="I48" i="3"/>
  <c r="C119" i="3" s="1"/>
  <c r="G49" i="3"/>
  <c r="F50" i="3"/>
  <c r="J40" i="5" l="1"/>
  <c r="K39" i="5"/>
  <c r="L39" i="5" s="1"/>
  <c r="I50" i="5"/>
  <c r="G51" i="5"/>
  <c r="I49" i="4"/>
  <c r="C120" i="4" s="1"/>
  <c r="G50" i="4"/>
  <c r="H50" i="4" s="1"/>
  <c r="H51" i="4" s="1"/>
  <c r="J39" i="4"/>
  <c r="G50" i="3"/>
  <c r="J39" i="3"/>
  <c r="H49" i="3"/>
  <c r="I49" i="3" s="1"/>
  <c r="C120" i="3" s="1"/>
  <c r="M39" i="5" l="1"/>
  <c r="J41" i="5"/>
  <c r="K40" i="5"/>
  <c r="C121" i="5"/>
  <c r="I51" i="5"/>
  <c r="K39" i="4"/>
  <c r="J40" i="4"/>
  <c r="L39" i="4"/>
  <c r="I50" i="4"/>
  <c r="G51" i="4"/>
  <c r="G51" i="3"/>
  <c r="K39" i="3"/>
  <c r="L39" i="3" s="1"/>
  <c r="J40" i="3"/>
  <c r="H50" i="3"/>
  <c r="H51" i="3" s="1"/>
  <c r="C122" i="5" l="1"/>
  <c r="L40" i="5"/>
  <c r="J42" i="5"/>
  <c r="K41" i="5"/>
  <c r="K40" i="4"/>
  <c r="L40" i="4" s="1"/>
  <c r="J41" i="4"/>
  <c r="M39" i="4"/>
  <c r="C121" i="4"/>
  <c r="I51" i="4"/>
  <c r="M39" i="3"/>
  <c r="K40" i="3"/>
  <c r="J41" i="3"/>
  <c r="I50" i="3"/>
  <c r="J43" i="5" l="1"/>
  <c r="K42" i="5"/>
  <c r="L41" i="5"/>
  <c r="M40" i="5"/>
  <c r="K41" i="4"/>
  <c r="J42" i="4"/>
  <c r="C122" i="4"/>
  <c r="M40" i="4"/>
  <c r="C123" i="4" s="1"/>
  <c r="J42" i="3"/>
  <c r="K41" i="3"/>
  <c r="C122" i="3"/>
  <c r="L40" i="3"/>
  <c r="C121" i="3"/>
  <c r="I51" i="3"/>
  <c r="C123" i="5" l="1"/>
  <c r="L42" i="5"/>
  <c r="M42" i="5" s="1"/>
  <c r="C125" i="5" s="1"/>
  <c r="J44" i="5"/>
  <c r="K43" i="5"/>
  <c r="M41" i="5"/>
  <c r="C124" i="5" s="1"/>
  <c r="K42" i="4"/>
  <c r="L42" i="4" s="1"/>
  <c r="J43" i="4"/>
  <c r="L41" i="4"/>
  <c r="L41" i="3"/>
  <c r="M41" i="3" s="1"/>
  <c r="C124" i="3" s="1"/>
  <c r="M40" i="3"/>
  <c r="J43" i="3"/>
  <c r="K42" i="3"/>
  <c r="L42" i="3" s="1"/>
  <c r="J45" i="5" l="1"/>
  <c r="K44" i="5"/>
  <c r="L44" i="5" s="1"/>
  <c r="L43" i="5"/>
  <c r="M43" i="5" s="1"/>
  <c r="K43" i="4"/>
  <c r="L43" i="4" s="1"/>
  <c r="J44" i="4"/>
  <c r="M41" i="4"/>
  <c r="M42" i="4"/>
  <c r="C125" i="4" s="1"/>
  <c r="J44" i="3"/>
  <c r="K43" i="3"/>
  <c r="L43" i="3" s="1"/>
  <c r="C123" i="3"/>
  <c r="M42" i="3"/>
  <c r="C125" i="3" s="1"/>
  <c r="C126" i="5" l="1"/>
  <c r="J46" i="5"/>
  <c r="K45" i="5"/>
  <c r="M44" i="5"/>
  <c r="C127" i="5" s="1"/>
  <c r="J45" i="4"/>
  <c r="K44" i="4"/>
  <c r="M43" i="4"/>
  <c r="C126" i="4" s="1"/>
  <c r="C124" i="4"/>
  <c r="M43" i="3"/>
  <c r="J45" i="3"/>
  <c r="K44" i="3"/>
  <c r="J47" i="5" l="1"/>
  <c r="K46" i="5"/>
  <c r="L45" i="5"/>
  <c r="M45" i="5" s="1"/>
  <c r="C128" i="5" s="1"/>
  <c r="J46" i="4"/>
  <c r="K45" i="4"/>
  <c r="L44" i="4"/>
  <c r="M44" i="4" s="1"/>
  <c r="J46" i="3"/>
  <c r="K45" i="3"/>
  <c r="L45" i="3" s="1"/>
  <c r="L44" i="3"/>
  <c r="M44" i="3" s="1"/>
  <c r="C126" i="3"/>
  <c r="L46" i="5" l="1"/>
  <c r="M46" i="5" s="1"/>
  <c r="C129" i="5" s="1"/>
  <c r="J48" i="5"/>
  <c r="K47" i="5"/>
  <c r="L47" i="5" s="1"/>
  <c r="C127" i="4"/>
  <c r="L45" i="4"/>
  <c r="M45" i="4" s="1"/>
  <c r="K46" i="4"/>
  <c r="L46" i="4" s="1"/>
  <c r="J47" i="4"/>
  <c r="C127" i="3"/>
  <c r="K46" i="3"/>
  <c r="L46" i="3" s="1"/>
  <c r="J47" i="3"/>
  <c r="M45" i="3"/>
  <c r="C128" i="3" s="1"/>
  <c r="J49" i="5" l="1"/>
  <c r="K48" i="5"/>
  <c r="L48" i="5" s="1"/>
  <c r="M47" i="5"/>
  <c r="C130" i="5" s="1"/>
  <c r="C128" i="4"/>
  <c r="J48" i="4"/>
  <c r="K47" i="4"/>
  <c r="L47" i="4" s="1"/>
  <c r="M46" i="4"/>
  <c r="C129" i="4" s="1"/>
  <c r="M46" i="3"/>
  <c r="C129" i="3" s="1"/>
  <c r="K47" i="3"/>
  <c r="L47" i="3" s="1"/>
  <c r="J48" i="3"/>
  <c r="M48" i="5" l="1"/>
  <c r="C131" i="5" s="1"/>
  <c r="J50" i="5"/>
  <c r="K49" i="5"/>
  <c r="L49" i="5" s="1"/>
  <c r="J49" i="4"/>
  <c r="K48" i="4"/>
  <c r="M47" i="4"/>
  <c r="C130" i="4" s="1"/>
  <c r="M47" i="3"/>
  <c r="C130" i="3" s="1"/>
  <c r="K48" i="3"/>
  <c r="L48" i="3" s="1"/>
  <c r="J49" i="3"/>
  <c r="M49" i="5" l="1"/>
  <c r="C132" i="5" s="1"/>
  <c r="N39" i="5"/>
  <c r="K50" i="5"/>
  <c r="K49" i="4"/>
  <c r="L49" i="4" s="1"/>
  <c r="J50" i="4"/>
  <c r="L48" i="4"/>
  <c r="M48" i="4" s="1"/>
  <c r="C131" i="4" s="1"/>
  <c r="K49" i="3"/>
  <c r="L49" i="3" s="1"/>
  <c r="J50" i="3"/>
  <c r="M48" i="3"/>
  <c r="C131" i="3" s="1"/>
  <c r="K51" i="5" l="1"/>
  <c r="L50" i="5"/>
  <c r="L51" i="5" s="1"/>
  <c r="N40" i="5"/>
  <c r="O39" i="5"/>
  <c r="M49" i="4"/>
  <c r="C132" i="4" s="1"/>
  <c r="K50" i="4"/>
  <c r="L50" i="4" s="1"/>
  <c r="L51" i="4" s="1"/>
  <c r="N39" i="4"/>
  <c r="K50" i="3"/>
  <c r="L50" i="3" s="1"/>
  <c r="L51" i="3" s="1"/>
  <c r="N39" i="3"/>
  <c r="M49" i="3"/>
  <c r="C132" i="3" s="1"/>
  <c r="N41" i="5" l="1"/>
  <c r="O40" i="5"/>
  <c r="P40" i="5" s="1"/>
  <c r="P39" i="5"/>
  <c r="M50" i="5"/>
  <c r="M50" i="4"/>
  <c r="K51" i="4"/>
  <c r="O39" i="4"/>
  <c r="N40" i="4"/>
  <c r="O39" i="3"/>
  <c r="N40" i="3"/>
  <c r="M50" i="3"/>
  <c r="K51" i="3"/>
  <c r="Q40" i="5" l="1"/>
  <c r="C135" i="5" s="1"/>
  <c r="Q39" i="5"/>
  <c r="C133" i="5"/>
  <c r="M51" i="5"/>
  <c r="N42" i="5"/>
  <c r="O41" i="5"/>
  <c r="P41" i="5" s="1"/>
  <c r="C133" i="4"/>
  <c r="M51" i="4"/>
  <c r="P39" i="4"/>
  <c r="Q39" i="4" s="1"/>
  <c r="O40" i="4"/>
  <c r="N41" i="4"/>
  <c r="C133" i="3"/>
  <c r="M51" i="3"/>
  <c r="O40" i="3"/>
  <c r="N41" i="3"/>
  <c r="P39" i="3"/>
  <c r="Q39" i="3" s="1"/>
  <c r="N43" i="5" l="1"/>
  <c r="O42" i="5"/>
  <c r="P42" i="5" s="1"/>
  <c r="C134" i="5"/>
  <c r="Q41" i="5"/>
  <c r="C136" i="5" s="1"/>
  <c r="C134" i="4"/>
  <c r="O41" i="4"/>
  <c r="N42" i="4"/>
  <c r="P40" i="4"/>
  <c r="Q40" i="4" s="1"/>
  <c r="C135" i="4" s="1"/>
  <c r="P40" i="3"/>
  <c r="Q40" i="3" s="1"/>
  <c r="C134" i="3"/>
  <c r="N42" i="3"/>
  <c r="O41" i="3"/>
  <c r="N44" i="5" l="1"/>
  <c r="O43" i="5"/>
  <c r="P43" i="5" s="1"/>
  <c r="Q42" i="5"/>
  <c r="C137" i="5" s="1"/>
  <c r="P41" i="4"/>
  <c r="O42" i="4"/>
  <c r="P42" i="4" s="1"/>
  <c r="N43" i="4"/>
  <c r="C135" i="3"/>
  <c r="N43" i="3"/>
  <c r="O42" i="3"/>
  <c r="P42" i="3" s="1"/>
  <c r="P41" i="3"/>
  <c r="N45" i="5" l="1"/>
  <c r="O44" i="5"/>
  <c r="P44" i="5" s="1"/>
  <c r="Q43" i="5"/>
  <c r="C138" i="5" s="1"/>
  <c r="O43" i="4"/>
  <c r="P43" i="4" s="1"/>
  <c r="N44" i="4"/>
  <c r="Q42" i="4"/>
  <c r="C137" i="4" s="1"/>
  <c r="Q41" i="4"/>
  <c r="N44" i="3"/>
  <c r="O43" i="3"/>
  <c r="Q41" i="3"/>
  <c r="Q42" i="3"/>
  <c r="C137" i="3" s="1"/>
  <c r="Q44" i="5" l="1"/>
  <c r="N46" i="5"/>
  <c r="O45" i="5"/>
  <c r="Q43" i="4"/>
  <c r="C138" i="4" s="1"/>
  <c r="N45" i="4"/>
  <c r="O44" i="4"/>
  <c r="C136" i="4"/>
  <c r="N45" i="3"/>
  <c r="O44" i="3"/>
  <c r="C136" i="3"/>
  <c r="P43" i="3"/>
  <c r="P45" i="5" l="1"/>
  <c r="Q45" i="5" s="1"/>
  <c r="N47" i="5"/>
  <c r="O46" i="5"/>
  <c r="C139" i="5"/>
  <c r="P44" i="4"/>
  <c r="Q44" i="4" s="1"/>
  <c r="N46" i="4"/>
  <c r="O45" i="4"/>
  <c r="O45" i="3"/>
  <c r="N46" i="3"/>
  <c r="P44" i="3"/>
  <c r="Q44" i="3" s="1"/>
  <c r="C139" i="3" s="1"/>
  <c r="Q43" i="3"/>
  <c r="C140" i="5" l="1"/>
  <c r="N48" i="5"/>
  <c r="O47" i="5"/>
  <c r="P46" i="5"/>
  <c r="Q46" i="5" s="1"/>
  <c r="C141" i="5" s="1"/>
  <c r="C139" i="4"/>
  <c r="P45" i="4"/>
  <c r="Q45" i="4" s="1"/>
  <c r="N47" i="4"/>
  <c r="O46" i="4"/>
  <c r="P46" i="4" s="1"/>
  <c r="P45" i="3"/>
  <c r="Q45" i="3" s="1"/>
  <c r="C138" i="3"/>
  <c r="O46" i="3"/>
  <c r="N47" i="3"/>
  <c r="N49" i="5" l="1"/>
  <c r="O48" i="5"/>
  <c r="P47" i="5"/>
  <c r="Q47" i="5" s="1"/>
  <c r="C142" i="5" s="1"/>
  <c r="C140" i="4"/>
  <c r="Q46" i="4"/>
  <c r="C141" i="4" s="1"/>
  <c r="N48" i="4"/>
  <c r="O47" i="4"/>
  <c r="P47" i="4" s="1"/>
  <c r="C140" i="3"/>
  <c r="O47" i="3"/>
  <c r="N48" i="3"/>
  <c r="P46" i="3"/>
  <c r="Q46" i="3" s="1"/>
  <c r="C141" i="3" s="1"/>
  <c r="P48" i="5" l="1"/>
  <c r="Q48" i="5" s="1"/>
  <c r="C143" i="5" s="1"/>
  <c r="N50" i="5"/>
  <c r="O49" i="5"/>
  <c r="N49" i="4"/>
  <c r="O48" i="4"/>
  <c r="Q47" i="4"/>
  <c r="C142" i="4" s="1"/>
  <c r="P47" i="3"/>
  <c r="Q47" i="3" s="1"/>
  <c r="C142" i="3" s="1"/>
  <c r="O48" i="3"/>
  <c r="P48" i="3" s="1"/>
  <c r="N49" i="3"/>
  <c r="R39" i="5" l="1"/>
  <c r="O50" i="5"/>
  <c r="P50" i="5" s="1"/>
  <c r="P51" i="5" s="1"/>
  <c r="P49" i="5"/>
  <c r="Q49" i="5" s="1"/>
  <c r="C144" i="5" s="1"/>
  <c r="O49" i="4"/>
  <c r="N50" i="4"/>
  <c r="P48" i="4"/>
  <c r="Q48" i="4" s="1"/>
  <c r="C143" i="4" s="1"/>
  <c r="Q48" i="3"/>
  <c r="C143" i="3" s="1"/>
  <c r="O49" i="3"/>
  <c r="N50" i="3"/>
  <c r="Q50" i="5" l="1"/>
  <c r="O51" i="5"/>
  <c r="R40" i="5"/>
  <c r="S39" i="5"/>
  <c r="O50" i="4"/>
  <c r="P50" i="4" s="1"/>
  <c r="R39" i="4"/>
  <c r="P49" i="4"/>
  <c r="Q49" i="4" s="1"/>
  <c r="C144" i="4" s="1"/>
  <c r="O50" i="3"/>
  <c r="R39" i="3"/>
  <c r="P49" i="3"/>
  <c r="Q49" i="3" s="1"/>
  <c r="C144" i="3" s="1"/>
  <c r="R41" i="5" l="1"/>
  <c r="S40" i="5"/>
  <c r="C145" i="5"/>
  <c r="Q51" i="5"/>
  <c r="T39" i="5"/>
  <c r="U39" i="5" s="1"/>
  <c r="P51" i="4"/>
  <c r="S39" i="4"/>
  <c r="T39" i="4" s="1"/>
  <c r="R40" i="4"/>
  <c r="Q50" i="4"/>
  <c r="O51" i="4"/>
  <c r="S39" i="3"/>
  <c r="R40" i="3"/>
  <c r="O51" i="3"/>
  <c r="P50" i="3"/>
  <c r="P51" i="3" s="1"/>
  <c r="C146" i="5" l="1"/>
  <c r="T40" i="5"/>
  <c r="U40" i="5" s="1"/>
  <c r="C147" i="5" s="1"/>
  <c r="R42" i="5"/>
  <c r="S41" i="5"/>
  <c r="T41" i="5" s="1"/>
  <c r="S40" i="4"/>
  <c r="T40" i="4" s="1"/>
  <c r="R41" i="4"/>
  <c r="U39" i="4"/>
  <c r="C145" i="4"/>
  <c r="Q51" i="4"/>
  <c r="Q50" i="3"/>
  <c r="S40" i="3"/>
  <c r="R41" i="3"/>
  <c r="T39" i="3"/>
  <c r="U39" i="3" s="1"/>
  <c r="R43" i="5" l="1"/>
  <c r="S42" i="5"/>
  <c r="T42" i="5" s="1"/>
  <c r="U41" i="5"/>
  <c r="C148" i="5" s="1"/>
  <c r="C146" i="4"/>
  <c r="S41" i="4"/>
  <c r="R42" i="4"/>
  <c r="U40" i="4"/>
  <c r="C147" i="4" s="1"/>
  <c r="C146" i="3"/>
  <c r="R42" i="3"/>
  <c r="S41" i="3"/>
  <c r="T41" i="3" s="1"/>
  <c r="T40" i="3"/>
  <c r="C145" i="3"/>
  <c r="Q51" i="3"/>
  <c r="R44" i="5" l="1"/>
  <c r="S43" i="5"/>
  <c r="U42" i="5"/>
  <c r="C149" i="5" s="1"/>
  <c r="T41" i="4"/>
  <c r="S42" i="4"/>
  <c r="T42" i="4" s="1"/>
  <c r="R43" i="4"/>
  <c r="R43" i="3"/>
  <c r="S42" i="3"/>
  <c r="U40" i="3"/>
  <c r="U41" i="3"/>
  <c r="C148" i="3" s="1"/>
  <c r="R45" i="5" l="1"/>
  <c r="S44" i="5"/>
  <c r="T43" i="5"/>
  <c r="U43" i="5" s="1"/>
  <c r="R44" i="4"/>
  <c r="S43" i="4"/>
  <c r="T43" i="4" s="1"/>
  <c r="U41" i="4"/>
  <c r="U42" i="4"/>
  <c r="C149" i="4" s="1"/>
  <c r="R44" i="3"/>
  <c r="S43" i="3"/>
  <c r="T43" i="3" s="1"/>
  <c r="C147" i="3"/>
  <c r="T42" i="3"/>
  <c r="C150" i="5" l="1"/>
  <c r="T44" i="5"/>
  <c r="U44" i="5" s="1"/>
  <c r="C151" i="5" s="1"/>
  <c r="R46" i="5"/>
  <c r="S45" i="5"/>
  <c r="T45" i="5" s="1"/>
  <c r="U43" i="4"/>
  <c r="C150" i="4" s="1"/>
  <c r="R45" i="4"/>
  <c r="S44" i="4"/>
  <c r="C148" i="4"/>
  <c r="R45" i="3"/>
  <c r="S44" i="3"/>
  <c r="T44" i="3" s="1"/>
  <c r="U43" i="3"/>
  <c r="C150" i="3" s="1"/>
  <c r="U42" i="3"/>
  <c r="U45" i="5" l="1"/>
  <c r="C152" i="5" s="1"/>
  <c r="R47" i="5"/>
  <c r="S46" i="5"/>
  <c r="T46" i="5" s="1"/>
  <c r="R46" i="4"/>
  <c r="S45" i="4"/>
  <c r="T44" i="4"/>
  <c r="U44" i="4" s="1"/>
  <c r="R46" i="3"/>
  <c r="S45" i="3"/>
  <c r="C149" i="3"/>
  <c r="U44" i="3"/>
  <c r="C151" i="3" s="1"/>
  <c r="U46" i="5" l="1"/>
  <c r="C153" i="5" s="1"/>
  <c r="R48" i="5"/>
  <c r="S47" i="5"/>
  <c r="T47" i="5" s="1"/>
  <c r="R47" i="4"/>
  <c r="S46" i="4"/>
  <c r="T46" i="4" s="1"/>
  <c r="C151" i="4"/>
  <c r="T45" i="4"/>
  <c r="U45" i="4" s="1"/>
  <c r="S46" i="3"/>
  <c r="R47" i="3"/>
  <c r="T45" i="3"/>
  <c r="U45" i="3" s="1"/>
  <c r="U47" i="5" l="1"/>
  <c r="C154" i="5" s="1"/>
  <c r="R49" i="5"/>
  <c r="S48" i="5"/>
  <c r="C152" i="4"/>
  <c r="R48" i="4"/>
  <c r="S47" i="4"/>
  <c r="U46" i="4"/>
  <c r="C153" i="4" s="1"/>
  <c r="C152" i="3"/>
  <c r="S47" i="3"/>
  <c r="R48" i="3"/>
  <c r="T46" i="3"/>
  <c r="U46" i="3" s="1"/>
  <c r="C153" i="3" s="1"/>
  <c r="T48" i="5" l="1"/>
  <c r="U48" i="5" s="1"/>
  <c r="C155" i="5" s="1"/>
  <c r="R50" i="5"/>
  <c r="S49" i="5"/>
  <c r="T49" i="5" s="1"/>
  <c r="R49" i="4"/>
  <c r="S48" i="4"/>
  <c r="T48" i="4" s="1"/>
  <c r="T47" i="4"/>
  <c r="U47" i="4" s="1"/>
  <c r="C154" i="4" s="1"/>
  <c r="T47" i="3"/>
  <c r="U47" i="3" s="1"/>
  <c r="C154" i="3" s="1"/>
  <c r="S48" i="3"/>
  <c r="R49" i="3"/>
  <c r="V39" i="5" l="1"/>
  <c r="S50" i="5"/>
  <c r="T50" i="5" s="1"/>
  <c r="T51" i="5" s="1"/>
  <c r="U49" i="5"/>
  <c r="C156" i="5" s="1"/>
  <c r="U48" i="4"/>
  <c r="C155" i="4" s="1"/>
  <c r="S49" i="4"/>
  <c r="T49" i="4" s="1"/>
  <c r="R50" i="4"/>
  <c r="T48" i="3"/>
  <c r="U48" i="3" s="1"/>
  <c r="C155" i="3" s="1"/>
  <c r="S49" i="3"/>
  <c r="R50" i="3"/>
  <c r="U50" i="5" l="1"/>
  <c r="S51" i="5"/>
  <c r="V40" i="5"/>
  <c r="W39" i="5"/>
  <c r="S50" i="4"/>
  <c r="T50" i="4" s="1"/>
  <c r="T51" i="4" s="1"/>
  <c r="V39" i="4"/>
  <c r="U49" i="4"/>
  <c r="C156" i="4" s="1"/>
  <c r="T49" i="3"/>
  <c r="U49" i="3" s="1"/>
  <c r="C156" i="3" s="1"/>
  <c r="S50" i="3"/>
  <c r="V39" i="3"/>
  <c r="V41" i="5" l="1"/>
  <c r="W40" i="5"/>
  <c r="C157" i="5"/>
  <c r="U51" i="5"/>
  <c r="X39" i="5"/>
  <c r="Y39" i="5" s="1"/>
  <c r="W39" i="4"/>
  <c r="V40" i="4"/>
  <c r="X39" i="4"/>
  <c r="U50" i="4"/>
  <c r="S51" i="4"/>
  <c r="S51" i="3"/>
  <c r="T50" i="3"/>
  <c r="T51" i="3" s="1"/>
  <c r="W39" i="3"/>
  <c r="X39" i="3" s="1"/>
  <c r="V40" i="3"/>
  <c r="C158" i="5" l="1"/>
  <c r="X40" i="5"/>
  <c r="Y40" i="5" s="1"/>
  <c r="C159" i="5" s="1"/>
  <c r="V42" i="5"/>
  <c r="W41" i="5"/>
  <c r="W40" i="4"/>
  <c r="V41" i="4"/>
  <c r="C157" i="4"/>
  <c r="U51" i="4"/>
  <c r="Y39" i="4"/>
  <c r="V41" i="3"/>
  <c r="W40" i="3"/>
  <c r="X40" i="3" s="1"/>
  <c r="Y39" i="3"/>
  <c r="U50" i="3"/>
  <c r="V43" i="5" l="1"/>
  <c r="W42" i="5"/>
  <c r="X41" i="5"/>
  <c r="W41" i="4"/>
  <c r="X41" i="4" s="1"/>
  <c r="V42" i="4"/>
  <c r="C158" i="4"/>
  <c r="X40" i="4"/>
  <c r="C158" i="3"/>
  <c r="V42" i="3"/>
  <c r="W41" i="3"/>
  <c r="X41" i="3" s="1"/>
  <c r="C157" i="3"/>
  <c r="U51" i="3"/>
  <c r="Y40" i="3"/>
  <c r="C159" i="3" s="1"/>
  <c r="X42" i="5" l="1"/>
  <c r="Y42" i="5" s="1"/>
  <c r="C161" i="5" s="1"/>
  <c r="V44" i="5"/>
  <c r="W43" i="5"/>
  <c r="Y41" i="5"/>
  <c r="W42" i="4"/>
  <c r="X42" i="4" s="1"/>
  <c r="V43" i="4"/>
  <c r="Y41" i="4"/>
  <c r="C160" i="4" s="1"/>
  <c r="Y40" i="4"/>
  <c r="Y41" i="3"/>
  <c r="V43" i="3"/>
  <c r="W42" i="3"/>
  <c r="X43" i="5" l="1"/>
  <c r="C160" i="5"/>
  <c r="V45" i="5"/>
  <c r="W44" i="5"/>
  <c r="X44" i="5" s="1"/>
  <c r="V44" i="4"/>
  <c r="W43" i="4"/>
  <c r="C159" i="4"/>
  <c r="Y42" i="4"/>
  <c r="C161" i="4" s="1"/>
  <c r="V44" i="3"/>
  <c r="W43" i="3"/>
  <c r="C160" i="3"/>
  <c r="X42" i="3"/>
  <c r="Y42" i="3" s="1"/>
  <c r="Y44" i="5" l="1"/>
  <c r="C163" i="5" s="1"/>
  <c r="V46" i="5"/>
  <c r="W45" i="5"/>
  <c r="X45" i="5" s="1"/>
  <c r="Y43" i="5"/>
  <c r="V45" i="4"/>
  <c r="W44" i="4"/>
  <c r="X43" i="4"/>
  <c r="C161" i="3"/>
  <c r="V45" i="3"/>
  <c r="W44" i="3"/>
  <c r="X44" i="3" s="1"/>
  <c r="X43" i="3"/>
  <c r="Y43" i="3" s="1"/>
  <c r="V47" i="5" l="1"/>
  <c r="W46" i="5"/>
  <c r="C162" i="5"/>
  <c r="Y45" i="5"/>
  <c r="C164" i="5" s="1"/>
  <c r="V46" i="4"/>
  <c r="W45" i="4"/>
  <c r="X44" i="4"/>
  <c r="Y44" i="4" s="1"/>
  <c r="C163" i="4" s="1"/>
  <c r="Y43" i="4"/>
  <c r="C162" i="3"/>
  <c r="Y44" i="3"/>
  <c r="C163" i="3" s="1"/>
  <c r="V46" i="3"/>
  <c r="W45" i="3"/>
  <c r="X45" i="3" s="1"/>
  <c r="X46" i="5" l="1"/>
  <c r="Y46" i="5" s="1"/>
  <c r="C165" i="5" s="1"/>
  <c r="V48" i="5"/>
  <c r="W47" i="5"/>
  <c r="X47" i="5" s="1"/>
  <c r="C162" i="4"/>
  <c r="X45" i="4"/>
  <c r="Y45" i="4" s="1"/>
  <c r="C164" i="4" s="1"/>
  <c r="V47" i="4"/>
  <c r="W46" i="4"/>
  <c r="Y45" i="3"/>
  <c r="C164" i="3" s="1"/>
  <c r="W46" i="3"/>
  <c r="V47" i="3"/>
  <c r="V49" i="5" l="1"/>
  <c r="W48" i="5"/>
  <c r="X48" i="5" s="1"/>
  <c r="Y47" i="5"/>
  <c r="C166" i="5" s="1"/>
  <c r="V48" i="4"/>
  <c r="W47" i="4"/>
  <c r="X47" i="4" s="1"/>
  <c r="X46" i="4"/>
  <c r="Y46" i="4" s="1"/>
  <c r="X46" i="3"/>
  <c r="Y46" i="3" s="1"/>
  <c r="C165" i="3" s="1"/>
  <c r="W47" i="3"/>
  <c r="V48" i="3"/>
  <c r="Y48" i="5" l="1"/>
  <c r="C167" i="5" s="1"/>
  <c r="V50" i="5"/>
  <c r="W49" i="5"/>
  <c r="C165" i="4"/>
  <c r="W48" i="4"/>
  <c r="X48" i="4" s="1"/>
  <c r="V49" i="4"/>
  <c r="Y47" i="4"/>
  <c r="C166" i="4" s="1"/>
  <c r="X47" i="3"/>
  <c r="Y47" i="3" s="1"/>
  <c r="C166" i="3" s="1"/>
  <c r="W48" i="3"/>
  <c r="V49" i="3"/>
  <c r="X49" i="5" l="1"/>
  <c r="Y49" i="5" s="1"/>
  <c r="C168" i="5" s="1"/>
  <c r="Z39" i="5"/>
  <c r="W50" i="5"/>
  <c r="X50" i="5" s="1"/>
  <c r="X51" i="5" s="1"/>
  <c r="Y48" i="4"/>
  <c r="C167" i="4" s="1"/>
  <c r="W49" i="4"/>
  <c r="X49" i="4" s="1"/>
  <c r="V50" i="4"/>
  <c r="X48" i="3"/>
  <c r="Y48" i="3" s="1"/>
  <c r="C167" i="3" s="1"/>
  <c r="W49" i="3"/>
  <c r="V50" i="3"/>
  <c r="Z40" i="5" l="1"/>
  <c r="AA39" i="5"/>
  <c r="AB39" i="5" s="1"/>
  <c r="Y50" i="5"/>
  <c r="W51" i="5"/>
  <c r="W50" i="4"/>
  <c r="X50" i="4" s="1"/>
  <c r="X51" i="4" s="1"/>
  <c r="Z39" i="4"/>
  <c r="Y49" i="4"/>
  <c r="C168" i="4" s="1"/>
  <c r="X49" i="3"/>
  <c r="Y49" i="3" s="1"/>
  <c r="C168" i="3" s="1"/>
  <c r="W50" i="3"/>
  <c r="Z39" i="3"/>
  <c r="AC39" i="5" l="1"/>
  <c r="Z41" i="5"/>
  <c r="AA40" i="5"/>
  <c r="AB40" i="5" s="1"/>
  <c r="C169" i="5"/>
  <c r="Y51" i="5"/>
  <c r="AA39" i="4"/>
  <c r="Z40" i="4"/>
  <c r="AB39" i="4"/>
  <c r="Y50" i="4"/>
  <c r="W51" i="4"/>
  <c r="W51" i="3"/>
  <c r="X50" i="3"/>
  <c r="X51" i="3" s="1"/>
  <c r="AA39" i="3"/>
  <c r="AB39" i="3" s="1"/>
  <c r="Z40" i="3"/>
  <c r="C170" i="5" l="1"/>
  <c r="AC40" i="5"/>
  <c r="C171" i="5" s="1"/>
  <c r="Z42" i="5"/>
  <c r="AA41" i="5"/>
  <c r="AA40" i="4"/>
  <c r="AB40" i="4" s="1"/>
  <c r="Z41" i="4"/>
  <c r="AC39" i="4"/>
  <c r="C169" i="4"/>
  <c r="Y51" i="4"/>
  <c r="Z41" i="3"/>
  <c r="AA40" i="3"/>
  <c r="AB40" i="3" s="1"/>
  <c r="AC39" i="3"/>
  <c r="Y50" i="3"/>
  <c r="Z43" i="5" l="1"/>
  <c r="AA42" i="5"/>
  <c r="AB41" i="5"/>
  <c r="AC40" i="4"/>
  <c r="C171" i="4" s="1"/>
  <c r="AA41" i="4"/>
  <c r="Z42" i="4"/>
  <c r="C170" i="4"/>
  <c r="C170" i="3"/>
  <c r="Z42" i="3"/>
  <c r="AA41" i="3"/>
  <c r="C169" i="3"/>
  <c r="Y51" i="3"/>
  <c r="AC40" i="3"/>
  <c r="C171" i="3" s="1"/>
  <c r="AB42" i="5" l="1"/>
  <c r="AC42" i="5" s="1"/>
  <c r="C173" i="5" s="1"/>
  <c r="Z44" i="5"/>
  <c r="AA43" i="5"/>
  <c r="AB43" i="5" s="1"/>
  <c r="AC41" i="5"/>
  <c r="AA42" i="4"/>
  <c r="AB42" i="4" s="1"/>
  <c r="Z43" i="4"/>
  <c r="AB41" i="4"/>
  <c r="AC41" i="4" s="1"/>
  <c r="Z43" i="3"/>
  <c r="AA42" i="3"/>
  <c r="AB42" i="3" s="1"/>
  <c r="AB41" i="3"/>
  <c r="C172" i="5" l="1"/>
  <c r="AC43" i="5"/>
  <c r="C174" i="5" s="1"/>
  <c r="Z45" i="5"/>
  <c r="AA44" i="5"/>
  <c r="C172" i="4"/>
  <c r="AC42" i="4"/>
  <c r="C173" i="4" s="1"/>
  <c r="Z44" i="4"/>
  <c r="AA43" i="4"/>
  <c r="Z44" i="3"/>
  <c r="AA43" i="3"/>
  <c r="AC41" i="3"/>
  <c r="AC42" i="3"/>
  <c r="C173" i="3" s="1"/>
  <c r="AB44" i="5" l="1"/>
  <c r="AC44" i="5" s="1"/>
  <c r="Z46" i="5"/>
  <c r="AA45" i="5"/>
  <c r="AB45" i="5" s="1"/>
  <c r="Z45" i="4"/>
  <c r="AA44" i="4"/>
  <c r="AB43" i="4"/>
  <c r="AC43" i="4" s="1"/>
  <c r="Z45" i="3"/>
  <c r="AA44" i="3"/>
  <c r="AB44" i="3" s="1"/>
  <c r="C172" i="3"/>
  <c r="AB43" i="3"/>
  <c r="AC43" i="3" s="1"/>
  <c r="C175" i="5" l="1"/>
  <c r="Z47" i="5"/>
  <c r="AA46" i="5"/>
  <c r="AB46" i="5" s="1"/>
  <c r="AC45" i="5"/>
  <c r="C176" i="5" s="1"/>
  <c r="C174" i="4"/>
  <c r="Z46" i="4"/>
  <c r="AA45" i="4"/>
  <c r="AB45" i="4" s="1"/>
  <c r="AB44" i="4"/>
  <c r="AC44" i="4" s="1"/>
  <c r="C174" i="3"/>
  <c r="Z46" i="3"/>
  <c r="AA45" i="3"/>
  <c r="AB45" i="3" s="1"/>
  <c r="AC44" i="3"/>
  <c r="C175" i="3" s="1"/>
  <c r="Z48" i="5" l="1"/>
  <c r="AA47" i="5"/>
  <c r="AC46" i="5"/>
  <c r="C177" i="5" s="1"/>
  <c r="C175" i="4"/>
  <c r="Z47" i="4"/>
  <c r="AA46" i="4"/>
  <c r="AC45" i="4"/>
  <c r="C176" i="4" s="1"/>
  <c r="AA46" i="3"/>
  <c r="Z47" i="3"/>
  <c r="AC45" i="3"/>
  <c r="C176" i="3" s="1"/>
  <c r="AB47" i="5" l="1"/>
  <c r="AC47" i="5" s="1"/>
  <c r="C178" i="5" s="1"/>
  <c r="Z49" i="5"/>
  <c r="AA48" i="5"/>
  <c r="Z48" i="4"/>
  <c r="AA47" i="4"/>
  <c r="AB46" i="4"/>
  <c r="AC46" i="4" s="1"/>
  <c r="C177" i="4" s="1"/>
  <c r="AA47" i="3"/>
  <c r="Z48" i="3"/>
  <c r="AB46" i="3"/>
  <c r="AC46" i="3" s="1"/>
  <c r="C177" i="3" s="1"/>
  <c r="Z50" i="5" l="1"/>
  <c r="AA49" i="5"/>
  <c r="AB49" i="5" s="1"/>
  <c r="AB48" i="5"/>
  <c r="AC48" i="5" s="1"/>
  <c r="C179" i="5" s="1"/>
  <c r="Z49" i="4"/>
  <c r="AA48" i="4"/>
  <c r="AB47" i="4"/>
  <c r="AC47" i="4" s="1"/>
  <c r="C178" i="4" s="1"/>
  <c r="AA48" i="3"/>
  <c r="Z49" i="3"/>
  <c r="AB47" i="3"/>
  <c r="AC47" i="3" s="1"/>
  <c r="C178" i="3" s="1"/>
  <c r="AC49" i="5" l="1"/>
  <c r="C180" i="5" s="1"/>
  <c r="B54" i="5"/>
  <c r="AA50" i="5"/>
  <c r="AB48" i="4"/>
  <c r="AC48" i="4" s="1"/>
  <c r="C179" i="4" s="1"/>
  <c r="AA49" i="4"/>
  <c r="AB49" i="4" s="1"/>
  <c r="Z50" i="4"/>
  <c r="AA49" i="3"/>
  <c r="Z50" i="3"/>
  <c r="AB48" i="3"/>
  <c r="AC48" i="3" s="1"/>
  <c r="C179" i="3" s="1"/>
  <c r="AA51" i="5" l="1"/>
  <c r="AB50" i="5"/>
  <c r="AB51" i="5" s="1"/>
  <c r="B55" i="5"/>
  <c r="C54" i="5"/>
  <c r="D54" i="5" s="1"/>
  <c r="AC49" i="4"/>
  <c r="C180" i="4" s="1"/>
  <c r="B54" i="4"/>
  <c r="AA50" i="4"/>
  <c r="AB50" i="4" s="1"/>
  <c r="AB51" i="4" s="1"/>
  <c r="B54" i="3"/>
  <c r="AA50" i="3"/>
  <c r="AB49" i="3"/>
  <c r="AC49" i="3" s="1"/>
  <c r="C180" i="3" s="1"/>
  <c r="B56" i="5" l="1"/>
  <c r="C55" i="5"/>
  <c r="E54" i="5"/>
  <c r="AC50" i="5"/>
  <c r="AC50" i="4"/>
  <c r="AA51" i="4"/>
  <c r="D54" i="4"/>
  <c r="B55" i="4"/>
  <c r="C54" i="4"/>
  <c r="AA51" i="3"/>
  <c r="C54" i="3"/>
  <c r="B55" i="3"/>
  <c r="AB50" i="3"/>
  <c r="AB51" i="3" s="1"/>
  <c r="C182" i="5" l="1"/>
  <c r="B57" i="5"/>
  <c r="C56" i="5"/>
  <c r="C181" i="5"/>
  <c r="AC51" i="5"/>
  <c r="D55" i="5"/>
  <c r="E55" i="5" s="1"/>
  <c r="E54" i="4"/>
  <c r="C181" i="4"/>
  <c r="AC51" i="4"/>
  <c r="B56" i="4"/>
  <c r="C55" i="4"/>
  <c r="D55" i="4" s="1"/>
  <c r="C55" i="3"/>
  <c r="D55" i="3" s="1"/>
  <c r="B56" i="3"/>
  <c r="D54" i="3"/>
  <c r="AC50" i="3"/>
  <c r="C183" i="5" l="1"/>
  <c r="D56" i="5"/>
  <c r="B58" i="5"/>
  <c r="C57" i="5"/>
  <c r="C182" i="4"/>
  <c r="B57" i="4"/>
  <c r="C56" i="4"/>
  <c r="D56" i="4" s="1"/>
  <c r="E55" i="4"/>
  <c r="C183" i="4" s="1"/>
  <c r="C56" i="3"/>
  <c r="D56" i="3" s="1"/>
  <c r="B57" i="3"/>
  <c r="C181" i="3"/>
  <c r="AC51" i="3"/>
  <c r="E54" i="3"/>
  <c r="E55" i="3"/>
  <c r="C183" i="3" s="1"/>
  <c r="C58" i="5" l="1"/>
  <c r="B59" i="5"/>
  <c r="E56" i="5"/>
  <c r="D57" i="5"/>
  <c r="E57" i="5" s="1"/>
  <c r="C185" i="5" s="1"/>
  <c r="E56" i="4"/>
  <c r="B58" i="4"/>
  <c r="C57" i="4"/>
  <c r="C182" i="3"/>
  <c r="C57" i="3"/>
  <c r="B58" i="3"/>
  <c r="E56" i="3"/>
  <c r="C184" i="3" s="1"/>
  <c r="D58" i="5" l="1"/>
  <c r="E58" i="5" s="1"/>
  <c r="C184" i="5"/>
  <c r="B60" i="5"/>
  <c r="C59" i="5"/>
  <c r="D59" i="5" s="1"/>
  <c r="B59" i="4"/>
  <c r="C58" i="4"/>
  <c r="C184" i="4"/>
  <c r="D57" i="4"/>
  <c r="E57" i="4" s="1"/>
  <c r="D57" i="3"/>
  <c r="C58" i="3"/>
  <c r="D58" i="3" s="1"/>
  <c r="B59" i="3"/>
  <c r="C186" i="5" l="1"/>
  <c r="E59" i="5"/>
  <c r="C187" i="5" s="1"/>
  <c r="C60" i="5"/>
  <c r="D60" i="5" s="1"/>
  <c r="B61" i="5"/>
  <c r="C185" i="4"/>
  <c r="D58" i="4"/>
  <c r="E58" i="4" s="1"/>
  <c r="B60" i="4"/>
  <c r="C59" i="4"/>
  <c r="D59" i="4" s="1"/>
  <c r="C59" i="3"/>
  <c r="B60" i="3"/>
  <c r="E58" i="3"/>
  <c r="C186" i="3" s="1"/>
  <c r="E57" i="3"/>
  <c r="B62" i="5" l="1"/>
  <c r="C61" i="5"/>
  <c r="D61" i="5" s="1"/>
  <c r="E60" i="5"/>
  <c r="C188" i="5" s="1"/>
  <c r="C186" i="4"/>
  <c r="E59" i="4"/>
  <c r="C187" i="4" s="1"/>
  <c r="B61" i="4"/>
  <c r="C60" i="4"/>
  <c r="D60" i="4" s="1"/>
  <c r="C185" i="3"/>
  <c r="C60" i="3"/>
  <c r="B61" i="3"/>
  <c r="D59" i="3"/>
  <c r="E59" i="3" s="1"/>
  <c r="E61" i="5" l="1"/>
  <c r="C189" i="5" s="1"/>
  <c r="B63" i="5"/>
  <c r="C62" i="5"/>
  <c r="B62" i="4"/>
  <c r="C61" i="4"/>
  <c r="E60" i="4"/>
  <c r="C188" i="4" s="1"/>
  <c r="C187" i="3"/>
  <c r="C61" i="3"/>
  <c r="B62" i="3"/>
  <c r="D60" i="3"/>
  <c r="E60" i="3" s="1"/>
  <c r="B64" i="5" l="1"/>
  <c r="C63" i="5"/>
  <c r="D63" i="5" s="1"/>
  <c r="D62" i="5"/>
  <c r="E62" i="5" s="1"/>
  <c r="C190" i="5" s="1"/>
  <c r="D61" i="4"/>
  <c r="E61" i="4" s="1"/>
  <c r="C189" i="4" s="1"/>
  <c r="B63" i="4"/>
  <c r="C62" i="4"/>
  <c r="D62" i="4" s="1"/>
  <c r="C188" i="3"/>
  <c r="C62" i="3"/>
  <c r="B63" i="3"/>
  <c r="D61" i="3"/>
  <c r="E61" i="3" s="1"/>
  <c r="C189" i="3" s="1"/>
  <c r="E63" i="5" l="1"/>
  <c r="C191" i="5" s="1"/>
  <c r="B65" i="5"/>
  <c r="C64" i="5"/>
  <c r="B64" i="4"/>
  <c r="C63" i="4"/>
  <c r="D63" i="4" s="1"/>
  <c r="E62" i="4"/>
  <c r="C190" i="4" s="1"/>
  <c r="B64" i="3"/>
  <c r="C63" i="3"/>
  <c r="D62" i="3"/>
  <c r="E62" i="3" s="1"/>
  <c r="C190" i="3" s="1"/>
  <c r="C65" i="5" l="1"/>
  <c r="D65" i="5" s="1"/>
  <c r="F54" i="5"/>
  <c r="D64" i="5"/>
  <c r="E64" i="5" s="1"/>
  <c r="C192" i="5" s="1"/>
  <c r="E63" i="4"/>
  <c r="C191" i="4" s="1"/>
  <c r="B65" i="4"/>
  <c r="C64" i="4"/>
  <c r="D64" i="4" s="1"/>
  <c r="C64" i="3"/>
  <c r="B65" i="3"/>
  <c r="D63" i="3"/>
  <c r="E63" i="3" s="1"/>
  <c r="C191" i="3" s="1"/>
  <c r="D66" i="5" l="1"/>
  <c r="F55" i="5"/>
  <c r="G54" i="5"/>
  <c r="H54" i="5" s="1"/>
  <c r="E65" i="5"/>
  <c r="C66" i="5"/>
  <c r="E64" i="4"/>
  <c r="C192" i="4" s="1"/>
  <c r="F54" i="4"/>
  <c r="C65" i="4"/>
  <c r="C65" i="3"/>
  <c r="F54" i="3"/>
  <c r="D64" i="3"/>
  <c r="E64" i="3" s="1"/>
  <c r="C192" i="3" s="1"/>
  <c r="I54" i="5" l="1"/>
  <c r="C193" i="5"/>
  <c r="E66" i="5"/>
  <c r="F56" i="5"/>
  <c r="G55" i="5"/>
  <c r="C66" i="4"/>
  <c r="F55" i="4"/>
  <c r="G54" i="4"/>
  <c r="H54" i="4" s="1"/>
  <c r="D65" i="4"/>
  <c r="D66" i="4" s="1"/>
  <c r="G54" i="3"/>
  <c r="H54" i="3" s="1"/>
  <c r="F55" i="3"/>
  <c r="C66" i="3"/>
  <c r="D65" i="3"/>
  <c r="D66" i="3" s="1"/>
  <c r="C194" i="5" l="1"/>
  <c r="F57" i="5"/>
  <c r="G56" i="5"/>
  <c r="H55" i="5"/>
  <c r="F56" i="4"/>
  <c r="G55" i="4"/>
  <c r="I54" i="4"/>
  <c r="E65" i="4"/>
  <c r="E65" i="3"/>
  <c r="G55" i="3"/>
  <c r="F56" i="3"/>
  <c r="I54" i="3"/>
  <c r="F58" i="5" l="1"/>
  <c r="G57" i="5"/>
  <c r="H56" i="5"/>
  <c r="I56" i="5" s="1"/>
  <c r="C196" i="5" s="1"/>
  <c r="I55" i="5"/>
  <c r="H55" i="4"/>
  <c r="C194" i="4"/>
  <c r="C193" i="4"/>
  <c r="E66" i="4"/>
  <c r="F57" i="4"/>
  <c r="G56" i="4"/>
  <c r="H55" i="3"/>
  <c r="C194" i="3"/>
  <c r="G56" i="3"/>
  <c r="H56" i="3" s="1"/>
  <c r="F57" i="3"/>
  <c r="C193" i="3"/>
  <c r="E66" i="3"/>
  <c r="C195" i="5" l="1"/>
  <c r="F59" i="5"/>
  <c r="G58" i="5"/>
  <c r="H58" i="5" s="1"/>
  <c r="H57" i="5"/>
  <c r="I57" i="5" s="1"/>
  <c r="F58" i="4"/>
  <c r="G57" i="4"/>
  <c r="H57" i="4" s="1"/>
  <c r="H56" i="4"/>
  <c r="I56" i="4" s="1"/>
  <c r="C196" i="4" s="1"/>
  <c r="I55" i="4"/>
  <c r="G57" i="3"/>
  <c r="H57" i="3" s="1"/>
  <c r="F58" i="3"/>
  <c r="I56" i="3"/>
  <c r="C196" i="3" s="1"/>
  <c r="I55" i="3"/>
  <c r="C197" i="5" l="1"/>
  <c r="G59" i="5"/>
  <c r="F60" i="5"/>
  <c r="I58" i="5"/>
  <c r="C198" i="5" s="1"/>
  <c r="I57" i="4"/>
  <c r="C197" i="4" s="1"/>
  <c r="C195" i="4"/>
  <c r="F59" i="4"/>
  <c r="G58" i="4"/>
  <c r="H58" i="4" s="1"/>
  <c r="C195" i="3"/>
  <c r="G58" i="3"/>
  <c r="F59" i="3"/>
  <c r="I57" i="3"/>
  <c r="C197" i="3" s="1"/>
  <c r="H59" i="5" l="1"/>
  <c r="I59" i="5" s="1"/>
  <c r="F61" i="5"/>
  <c r="G60" i="5"/>
  <c r="H60" i="5" s="1"/>
  <c r="I58" i="4"/>
  <c r="F60" i="4"/>
  <c r="G59" i="4"/>
  <c r="H59" i="4" s="1"/>
  <c r="H58" i="3"/>
  <c r="I58" i="3" s="1"/>
  <c r="G59" i="3"/>
  <c r="H59" i="3" s="1"/>
  <c r="F60" i="3"/>
  <c r="C199" i="5" l="1"/>
  <c r="G61" i="5"/>
  <c r="F62" i="5"/>
  <c r="I60" i="5"/>
  <c r="C200" i="5" s="1"/>
  <c r="F61" i="4"/>
  <c r="G60" i="4"/>
  <c r="I59" i="4"/>
  <c r="C199" i="4" s="1"/>
  <c r="C198" i="4"/>
  <c r="C198" i="3"/>
  <c r="G60" i="3"/>
  <c r="F61" i="3"/>
  <c r="I59" i="3"/>
  <c r="C199" i="3" s="1"/>
  <c r="H61" i="5" l="1"/>
  <c r="I61" i="5" s="1"/>
  <c r="C201" i="5" s="1"/>
  <c r="F63" i="5"/>
  <c r="G62" i="5"/>
  <c r="H60" i="4"/>
  <c r="I60" i="4" s="1"/>
  <c r="F62" i="4"/>
  <c r="G61" i="4"/>
  <c r="H60" i="3"/>
  <c r="I60" i="3" s="1"/>
  <c r="C200" i="3" s="1"/>
  <c r="G61" i="3"/>
  <c r="F62" i="3"/>
  <c r="F64" i="5" l="1"/>
  <c r="G63" i="5"/>
  <c r="H62" i="5"/>
  <c r="I62" i="5" s="1"/>
  <c r="C202" i="5" s="1"/>
  <c r="C200" i="4"/>
  <c r="F63" i="4"/>
  <c r="G62" i="4"/>
  <c r="H61" i="4"/>
  <c r="I61" i="4" s="1"/>
  <c r="H61" i="3"/>
  <c r="I61" i="3" s="1"/>
  <c r="C201" i="3" s="1"/>
  <c r="F63" i="3"/>
  <c r="G62" i="3"/>
  <c r="H62" i="3" s="1"/>
  <c r="F65" i="5" l="1"/>
  <c r="G64" i="5"/>
  <c r="H64" i="5" s="1"/>
  <c r="H63" i="5"/>
  <c r="I63" i="5" s="1"/>
  <c r="C203" i="5" s="1"/>
  <c r="C201" i="4"/>
  <c r="F64" i="4"/>
  <c r="G63" i="4"/>
  <c r="H63" i="4" s="1"/>
  <c r="H62" i="4"/>
  <c r="I62" i="4" s="1"/>
  <c r="C202" i="4" s="1"/>
  <c r="F64" i="3"/>
  <c r="G63" i="3"/>
  <c r="I62" i="3"/>
  <c r="C202" i="3" s="1"/>
  <c r="I64" i="5" l="1"/>
  <c r="C204" i="5" s="1"/>
  <c r="G65" i="5"/>
  <c r="H65" i="5" s="1"/>
  <c r="H66" i="5" s="1"/>
  <c r="J54" i="5"/>
  <c r="F65" i="4"/>
  <c r="G64" i="4"/>
  <c r="I63" i="4"/>
  <c r="C203" i="4" s="1"/>
  <c r="F65" i="3"/>
  <c r="G64" i="3"/>
  <c r="H63" i="3"/>
  <c r="I63" i="3" s="1"/>
  <c r="C203" i="3" s="1"/>
  <c r="J55" i="5" l="1"/>
  <c r="K54" i="5"/>
  <c r="I65" i="5"/>
  <c r="G66" i="5"/>
  <c r="H64" i="4"/>
  <c r="I64" i="4" s="1"/>
  <c r="C204" i="4" s="1"/>
  <c r="G65" i="4"/>
  <c r="J54" i="4"/>
  <c r="J54" i="3"/>
  <c r="G65" i="3"/>
  <c r="H64" i="3"/>
  <c r="I64" i="3" s="1"/>
  <c r="C204" i="3" s="1"/>
  <c r="J56" i="5" l="1"/>
  <c r="K55" i="5"/>
  <c r="L55" i="5" s="1"/>
  <c r="C205" i="5"/>
  <c r="I66" i="5"/>
  <c r="L54" i="5"/>
  <c r="M54" i="5" s="1"/>
  <c r="J55" i="4"/>
  <c r="K54" i="4"/>
  <c r="G66" i="4"/>
  <c r="H65" i="4"/>
  <c r="H66" i="4" s="1"/>
  <c r="G66" i="3"/>
  <c r="K54" i="3"/>
  <c r="J55" i="3"/>
  <c r="H65" i="3"/>
  <c r="H66" i="3" s="1"/>
  <c r="C206" i="5" l="1"/>
  <c r="K56" i="5"/>
  <c r="J57" i="5"/>
  <c r="M55" i="5"/>
  <c r="C207" i="5" s="1"/>
  <c r="I65" i="4"/>
  <c r="J56" i="4"/>
  <c r="K55" i="4"/>
  <c r="L54" i="4"/>
  <c r="M54" i="4" s="1"/>
  <c r="K55" i="3"/>
  <c r="L55" i="3" s="1"/>
  <c r="J56" i="3"/>
  <c r="L54" i="3"/>
  <c r="I65" i="3"/>
  <c r="J58" i="5" l="1"/>
  <c r="K57" i="5"/>
  <c r="L57" i="5" s="1"/>
  <c r="L56" i="5"/>
  <c r="M56" i="5" s="1"/>
  <c r="C208" i="5" s="1"/>
  <c r="C206" i="4"/>
  <c r="L55" i="4"/>
  <c r="J57" i="4"/>
  <c r="K56" i="4"/>
  <c r="L56" i="4" s="1"/>
  <c r="C205" i="4"/>
  <c r="I66" i="4"/>
  <c r="K56" i="3"/>
  <c r="J57" i="3"/>
  <c r="C205" i="3"/>
  <c r="I66" i="3"/>
  <c r="M54" i="3"/>
  <c r="M55" i="3"/>
  <c r="C207" i="3" s="1"/>
  <c r="M57" i="5" l="1"/>
  <c r="C209" i="5" s="1"/>
  <c r="J59" i="5"/>
  <c r="K58" i="5"/>
  <c r="J58" i="4"/>
  <c r="K57" i="4"/>
  <c r="L57" i="4" s="1"/>
  <c r="M55" i="4"/>
  <c r="M56" i="4"/>
  <c r="C208" i="4" s="1"/>
  <c r="C206" i="3"/>
  <c r="K57" i="3"/>
  <c r="J58" i="3"/>
  <c r="L56" i="3"/>
  <c r="J60" i="5" l="1"/>
  <c r="K59" i="5"/>
  <c r="L58" i="5"/>
  <c r="J59" i="4"/>
  <c r="K58" i="4"/>
  <c r="L58" i="4" s="1"/>
  <c r="C207" i="4"/>
  <c r="M57" i="4"/>
  <c r="C209" i="4" s="1"/>
  <c r="K58" i="3"/>
  <c r="L58" i="3" s="1"/>
  <c r="J59" i="3"/>
  <c r="M56" i="3"/>
  <c r="L57" i="3"/>
  <c r="K60" i="5" l="1"/>
  <c r="J61" i="5"/>
  <c r="L59" i="5"/>
  <c r="M59" i="5" s="1"/>
  <c r="C211" i="5" s="1"/>
  <c r="M58" i="5"/>
  <c r="M58" i="4"/>
  <c r="C210" i="4" s="1"/>
  <c r="J60" i="4"/>
  <c r="K59" i="4"/>
  <c r="K59" i="3"/>
  <c r="L59" i="3" s="1"/>
  <c r="J60" i="3"/>
  <c r="M58" i="3"/>
  <c r="C210" i="3" s="1"/>
  <c r="C208" i="3"/>
  <c r="M57" i="3"/>
  <c r="C209" i="3" s="1"/>
  <c r="J62" i="5" l="1"/>
  <c r="K61" i="5"/>
  <c r="L61" i="5" s="1"/>
  <c r="L60" i="5"/>
  <c r="M60" i="5" s="1"/>
  <c r="C212" i="5" s="1"/>
  <c r="C210" i="5"/>
  <c r="J61" i="4"/>
  <c r="K60" i="4"/>
  <c r="L59" i="4"/>
  <c r="M59" i="4" s="1"/>
  <c r="K60" i="3"/>
  <c r="L60" i="3" s="1"/>
  <c r="J61" i="3"/>
  <c r="M59" i="3"/>
  <c r="C211" i="3" s="1"/>
  <c r="M61" i="5" l="1"/>
  <c r="K62" i="5"/>
  <c r="J63" i="5"/>
  <c r="C211" i="4"/>
  <c r="L60" i="4"/>
  <c r="M60" i="4" s="1"/>
  <c r="J62" i="4"/>
  <c r="K61" i="4"/>
  <c r="J62" i="3"/>
  <c r="K61" i="3"/>
  <c r="L61" i="3" s="1"/>
  <c r="M60" i="3"/>
  <c r="C212" i="3" s="1"/>
  <c r="J64" i="5" l="1"/>
  <c r="K63" i="5"/>
  <c r="L63" i="5" s="1"/>
  <c r="L62" i="5"/>
  <c r="M62" i="5" s="1"/>
  <c r="C214" i="5" s="1"/>
  <c r="C213" i="5"/>
  <c r="C212" i="4"/>
  <c r="L61" i="4"/>
  <c r="M61" i="4" s="1"/>
  <c r="C213" i="4" s="1"/>
  <c r="J63" i="4"/>
  <c r="K62" i="4"/>
  <c r="L62" i="4" s="1"/>
  <c r="M61" i="3"/>
  <c r="C213" i="3" s="1"/>
  <c r="K62" i="3"/>
  <c r="J63" i="3"/>
  <c r="M63" i="5" l="1"/>
  <c r="C215" i="5" s="1"/>
  <c r="J65" i="5"/>
  <c r="K64" i="5"/>
  <c r="M62" i="4"/>
  <c r="C214" i="4" s="1"/>
  <c r="J64" i="4"/>
  <c r="K63" i="4"/>
  <c r="L62" i="3"/>
  <c r="M62" i="3" s="1"/>
  <c r="C214" i="3" s="1"/>
  <c r="J64" i="3"/>
  <c r="K63" i="3"/>
  <c r="L63" i="3" s="1"/>
  <c r="K65" i="5" l="1"/>
  <c r="L65" i="5" s="1"/>
  <c r="N54" i="5"/>
  <c r="L64" i="5"/>
  <c r="M64" i="5" s="1"/>
  <c r="C216" i="5" s="1"/>
  <c r="L63" i="4"/>
  <c r="M63" i="4" s="1"/>
  <c r="C215" i="4" s="1"/>
  <c r="J65" i="4"/>
  <c r="K64" i="4"/>
  <c r="L64" i="4" s="1"/>
  <c r="J65" i="3"/>
  <c r="K64" i="3"/>
  <c r="M63" i="3"/>
  <c r="C215" i="3" s="1"/>
  <c r="L66" i="5" l="1"/>
  <c r="N55" i="5"/>
  <c r="O54" i="5"/>
  <c r="M65" i="5"/>
  <c r="K66" i="5"/>
  <c r="K65" i="4"/>
  <c r="N54" i="4"/>
  <c r="M64" i="4"/>
  <c r="C216" i="4" s="1"/>
  <c r="K65" i="3"/>
  <c r="N54" i="3"/>
  <c r="L64" i="3"/>
  <c r="M64" i="3" s="1"/>
  <c r="C216" i="3" s="1"/>
  <c r="O55" i="5" l="1"/>
  <c r="P55" i="5" s="1"/>
  <c r="N56" i="5"/>
  <c r="C217" i="5"/>
  <c r="M66" i="5"/>
  <c r="P54" i="5"/>
  <c r="Q54" i="5" s="1"/>
  <c r="K66" i="4"/>
  <c r="N55" i="4"/>
  <c r="O54" i="4"/>
  <c r="P54" i="4" s="1"/>
  <c r="L65" i="4"/>
  <c r="L66" i="4" s="1"/>
  <c r="O54" i="3"/>
  <c r="P54" i="3" s="1"/>
  <c r="N55" i="3"/>
  <c r="K66" i="3"/>
  <c r="L65" i="3"/>
  <c r="L66" i="3" s="1"/>
  <c r="C218" i="5" l="1"/>
  <c r="N57" i="5"/>
  <c r="O56" i="5"/>
  <c r="P56" i="5" s="1"/>
  <c r="Q55" i="5"/>
  <c r="C219" i="5" s="1"/>
  <c r="N56" i="4"/>
  <c r="O55" i="4"/>
  <c r="Q54" i="4"/>
  <c r="M65" i="4"/>
  <c r="M65" i="3"/>
  <c r="O55" i="3"/>
  <c r="N56" i="3"/>
  <c r="Q54" i="3"/>
  <c r="N58" i="5" l="1"/>
  <c r="O57" i="5"/>
  <c r="Q56" i="5"/>
  <c r="C220" i="5" s="1"/>
  <c r="P55" i="4"/>
  <c r="C218" i="4"/>
  <c r="N57" i="4"/>
  <c r="O56" i="4"/>
  <c r="C217" i="4"/>
  <c r="M66" i="4"/>
  <c r="P55" i="3"/>
  <c r="C218" i="3"/>
  <c r="O56" i="3"/>
  <c r="P56" i="3" s="1"/>
  <c r="N57" i="3"/>
  <c r="C217" i="3"/>
  <c r="M66" i="3"/>
  <c r="N59" i="5" l="1"/>
  <c r="O58" i="5"/>
  <c r="P57" i="5"/>
  <c r="P56" i="4"/>
  <c r="Q56" i="4" s="1"/>
  <c r="C220" i="4" s="1"/>
  <c r="N58" i="4"/>
  <c r="O57" i="4"/>
  <c r="Q55" i="4"/>
  <c r="O57" i="3"/>
  <c r="P57" i="3" s="1"/>
  <c r="N58" i="3"/>
  <c r="Q56" i="3"/>
  <c r="C220" i="3" s="1"/>
  <c r="Q55" i="3"/>
  <c r="N60" i="5" l="1"/>
  <c r="O59" i="5"/>
  <c r="P58" i="5"/>
  <c r="Q58" i="5" s="1"/>
  <c r="C222" i="5" s="1"/>
  <c r="Q57" i="5"/>
  <c r="N59" i="4"/>
  <c r="O58" i="4"/>
  <c r="C219" i="4"/>
  <c r="P57" i="4"/>
  <c r="Q57" i="4" s="1"/>
  <c r="C219" i="3"/>
  <c r="O58" i="3"/>
  <c r="N59" i="3"/>
  <c r="Q57" i="3"/>
  <c r="C221" i="3" s="1"/>
  <c r="C221" i="5" l="1"/>
  <c r="N61" i="5"/>
  <c r="O60" i="5"/>
  <c r="P60" i="5" s="1"/>
  <c r="P59" i="5"/>
  <c r="Q59" i="5" s="1"/>
  <c r="C221" i="4"/>
  <c r="P58" i="4"/>
  <c r="Q58" i="4" s="1"/>
  <c r="N60" i="4"/>
  <c r="O59" i="4"/>
  <c r="P59" i="4" s="1"/>
  <c r="P58" i="3"/>
  <c r="Q58" i="3" s="1"/>
  <c r="O59" i="3"/>
  <c r="P59" i="3" s="1"/>
  <c r="N60" i="3"/>
  <c r="C223" i="5" l="1"/>
  <c r="O61" i="5"/>
  <c r="N62" i="5"/>
  <c r="Q60" i="5"/>
  <c r="C224" i="5" s="1"/>
  <c r="C222" i="4"/>
  <c r="Q59" i="4"/>
  <c r="C223" i="4" s="1"/>
  <c r="N61" i="4"/>
  <c r="O60" i="4"/>
  <c r="C222" i="3"/>
  <c r="O60" i="3"/>
  <c r="N61" i="3"/>
  <c r="Q59" i="3"/>
  <c r="C223" i="3" s="1"/>
  <c r="P61" i="5" l="1"/>
  <c r="Q61" i="5" s="1"/>
  <c r="C225" i="5" s="1"/>
  <c r="N63" i="5"/>
  <c r="O62" i="5"/>
  <c r="N62" i="4"/>
  <c r="O61" i="4"/>
  <c r="P60" i="4"/>
  <c r="Q60" i="4" s="1"/>
  <c r="C224" i="4" s="1"/>
  <c r="P60" i="3"/>
  <c r="Q60" i="3" s="1"/>
  <c r="C224" i="3" s="1"/>
  <c r="O61" i="3"/>
  <c r="N62" i="3"/>
  <c r="O63" i="5" l="1"/>
  <c r="N64" i="5"/>
  <c r="P62" i="5"/>
  <c r="Q62" i="5" s="1"/>
  <c r="C226" i="5" s="1"/>
  <c r="P61" i="4"/>
  <c r="Q61" i="4" s="1"/>
  <c r="C225" i="4" s="1"/>
  <c r="N63" i="4"/>
  <c r="O62" i="4"/>
  <c r="P62" i="4" s="1"/>
  <c r="P61" i="3"/>
  <c r="Q61" i="3" s="1"/>
  <c r="C225" i="3" s="1"/>
  <c r="N63" i="3"/>
  <c r="O62" i="3"/>
  <c r="P62" i="3" s="1"/>
  <c r="N65" i="5" l="1"/>
  <c r="O64" i="5"/>
  <c r="P64" i="5" s="1"/>
  <c r="P63" i="5"/>
  <c r="Q63" i="5" s="1"/>
  <c r="C227" i="5" s="1"/>
  <c r="N64" i="4"/>
  <c r="O63" i="4"/>
  <c r="P63" i="4" s="1"/>
  <c r="Q62" i="4"/>
  <c r="C226" i="4" s="1"/>
  <c r="O63" i="3"/>
  <c r="N64" i="3"/>
  <c r="Q62" i="3"/>
  <c r="C226" i="3" s="1"/>
  <c r="Q64" i="5" l="1"/>
  <c r="C228" i="5" s="1"/>
  <c r="O65" i="5"/>
  <c r="P65" i="5" s="1"/>
  <c r="P66" i="5" s="1"/>
  <c r="R54" i="5"/>
  <c r="Q63" i="4"/>
  <c r="C227" i="4" s="1"/>
  <c r="N65" i="4"/>
  <c r="O64" i="4"/>
  <c r="N65" i="3"/>
  <c r="O64" i="3"/>
  <c r="P63" i="3"/>
  <c r="Q63" i="3" s="1"/>
  <c r="C227" i="3" s="1"/>
  <c r="R55" i="5" l="1"/>
  <c r="S54" i="5"/>
  <c r="T54" i="5" s="1"/>
  <c r="Q65" i="5"/>
  <c r="O66" i="5"/>
  <c r="P64" i="4"/>
  <c r="Q64" i="4" s="1"/>
  <c r="C228" i="4" s="1"/>
  <c r="O65" i="4"/>
  <c r="R54" i="4"/>
  <c r="R54" i="3"/>
  <c r="O65" i="3"/>
  <c r="P64" i="3"/>
  <c r="Q64" i="3" s="1"/>
  <c r="C228" i="3" s="1"/>
  <c r="U54" i="5" l="1"/>
  <c r="R56" i="5"/>
  <c r="S55" i="5"/>
  <c r="C229" i="5"/>
  <c r="Q66" i="5"/>
  <c r="O66" i="4"/>
  <c r="P65" i="4"/>
  <c r="P66" i="4" s="1"/>
  <c r="R55" i="4"/>
  <c r="S54" i="4"/>
  <c r="T54" i="4" s="1"/>
  <c r="O66" i="3"/>
  <c r="S54" i="3"/>
  <c r="R55" i="3"/>
  <c r="P65" i="3"/>
  <c r="P66" i="3" s="1"/>
  <c r="C230" i="5" l="1"/>
  <c r="T55" i="5"/>
  <c r="S56" i="5"/>
  <c r="T56" i="5" s="1"/>
  <c r="R57" i="5"/>
  <c r="U54" i="4"/>
  <c r="R56" i="4"/>
  <c r="S55" i="4"/>
  <c r="Q65" i="4"/>
  <c r="S55" i="3"/>
  <c r="T55" i="3" s="1"/>
  <c r="R56" i="3"/>
  <c r="T54" i="3"/>
  <c r="Q65" i="3"/>
  <c r="U56" i="5" l="1"/>
  <c r="C232" i="5" s="1"/>
  <c r="R58" i="5"/>
  <c r="S57" i="5"/>
  <c r="U55" i="5"/>
  <c r="T55" i="4"/>
  <c r="R57" i="4"/>
  <c r="S56" i="4"/>
  <c r="T56" i="4" s="1"/>
  <c r="C229" i="4"/>
  <c r="Q66" i="4"/>
  <c r="C230" i="4"/>
  <c r="S56" i="3"/>
  <c r="T56" i="3" s="1"/>
  <c r="R57" i="3"/>
  <c r="C229" i="3"/>
  <c r="Q66" i="3"/>
  <c r="U54" i="3"/>
  <c r="U55" i="3"/>
  <c r="C231" i="3" s="1"/>
  <c r="C231" i="5" l="1"/>
  <c r="R59" i="5"/>
  <c r="S58" i="5"/>
  <c r="T58" i="5" s="1"/>
  <c r="T57" i="5"/>
  <c r="R58" i="4"/>
  <c r="S57" i="4"/>
  <c r="U55" i="4"/>
  <c r="U56" i="4"/>
  <c r="C232" i="4" s="1"/>
  <c r="C230" i="3"/>
  <c r="S57" i="3"/>
  <c r="R58" i="3"/>
  <c r="U56" i="3"/>
  <c r="C232" i="3" s="1"/>
  <c r="U58" i="5" l="1"/>
  <c r="C234" i="5" s="1"/>
  <c r="R60" i="5"/>
  <c r="S59" i="5"/>
  <c r="T59" i="5" s="1"/>
  <c r="U57" i="5"/>
  <c r="T57" i="4"/>
  <c r="R59" i="4"/>
  <c r="S58" i="4"/>
  <c r="T58" i="4" s="1"/>
  <c r="C231" i="4"/>
  <c r="T57" i="3"/>
  <c r="S58" i="3"/>
  <c r="T58" i="3" s="1"/>
  <c r="R59" i="3"/>
  <c r="R61" i="5" l="1"/>
  <c r="S60" i="5"/>
  <c r="C233" i="5"/>
  <c r="U59" i="5"/>
  <c r="C235" i="5" s="1"/>
  <c r="R60" i="4"/>
  <c r="S59" i="4"/>
  <c r="U58" i="4"/>
  <c r="C234" i="4" s="1"/>
  <c r="U57" i="4"/>
  <c r="S59" i="3"/>
  <c r="R60" i="3"/>
  <c r="U58" i="3"/>
  <c r="C234" i="3" s="1"/>
  <c r="U57" i="3"/>
  <c r="R62" i="5" l="1"/>
  <c r="S61" i="5"/>
  <c r="T61" i="5" s="1"/>
  <c r="T60" i="5"/>
  <c r="U60" i="5" s="1"/>
  <c r="T59" i="4"/>
  <c r="U59" i="4" s="1"/>
  <c r="C233" i="4"/>
  <c r="R61" i="4"/>
  <c r="S60" i="4"/>
  <c r="T60" i="4" s="1"/>
  <c r="S60" i="3"/>
  <c r="T60" i="3" s="1"/>
  <c r="R61" i="3"/>
  <c r="C233" i="3"/>
  <c r="T59" i="3"/>
  <c r="U59" i="3" s="1"/>
  <c r="C236" i="5" l="1"/>
  <c r="U61" i="5"/>
  <c r="C237" i="5" s="1"/>
  <c r="S62" i="5"/>
  <c r="T62" i="5" s="1"/>
  <c r="R63" i="5"/>
  <c r="C235" i="4"/>
  <c r="U60" i="4"/>
  <c r="C236" i="4" s="1"/>
  <c r="R62" i="4"/>
  <c r="S61" i="4"/>
  <c r="C235" i="3"/>
  <c r="R62" i="3"/>
  <c r="S61" i="3"/>
  <c r="U60" i="3"/>
  <c r="C236" i="3" s="1"/>
  <c r="R64" i="5" l="1"/>
  <c r="S63" i="5"/>
  <c r="T63" i="5" s="1"/>
  <c r="U62" i="5"/>
  <c r="C238" i="5" s="1"/>
  <c r="R63" i="4"/>
  <c r="S62" i="4"/>
  <c r="T61" i="4"/>
  <c r="U61" i="4" s="1"/>
  <c r="C237" i="4" s="1"/>
  <c r="R63" i="3"/>
  <c r="S62" i="3"/>
  <c r="T61" i="3"/>
  <c r="U61" i="3" s="1"/>
  <c r="C237" i="3" s="1"/>
  <c r="U63" i="5" l="1"/>
  <c r="C239" i="5" s="1"/>
  <c r="R65" i="5"/>
  <c r="S64" i="5"/>
  <c r="T62" i="4"/>
  <c r="U62" i="4" s="1"/>
  <c r="C238" i="4" s="1"/>
  <c r="R64" i="4"/>
  <c r="S63" i="4"/>
  <c r="T63" i="4" s="1"/>
  <c r="R64" i="3"/>
  <c r="S63" i="3"/>
  <c r="T62" i="3"/>
  <c r="U62" i="3" s="1"/>
  <c r="C238" i="3" s="1"/>
  <c r="T64" i="5" l="1"/>
  <c r="U64" i="5" s="1"/>
  <c r="C240" i="5" s="1"/>
  <c r="S65" i="5"/>
  <c r="T65" i="5" s="1"/>
  <c r="T66" i="5" s="1"/>
  <c r="V54" i="5"/>
  <c r="R65" i="4"/>
  <c r="S64" i="4"/>
  <c r="T64" i="4" s="1"/>
  <c r="U63" i="4"/>
  <c r="C239" i="4" s="1"/>
  <c r="S64" i="3"/>
  <c r="R65" i="3"/>
  <c r="T63" i="3"/>
  <c r="U63" i="3" s="1"/>
  <c r="C239" i="3" s="1"/>
  <c r="U65" i="5" l="1"/>
  <c r="S66" i="5"/>
  <c r="V55" i="5"/>
  <c r="W54" i="5"/>
  <c r="X54" i="5" s="1"/>
  <c r="U64" i="4"/>
  <c r="C240" i="4" s="1"/>
  <c r="V54" i="4"/>
  <c r="S65" i="4"/>
  <c r="S65" i="3"/>
  <c r="V54" i="3"/>
  <c r="T64" i="3"/>
  <c r="U64" i="3" s="1"/>
  <c r="C240" i="3" s="1"/>
  <c r="V56" i="5" l="1"/>
  <c r="W55" i="5"/>
  <c r="X55" i="5" s="1"/>
  <c r="C241" i="5"/>
  <c r="U66" i="5"/>
  <c r="Y54" i="5"/>
  <c r="S66" i="4"/>
  <c r="V55" i="4"/>
  <c r="W54" i="4"/>
  <c r="X54" i="4" s="1"/>
  <c r="T65" i="4"/>
  <c r="T66" i="4" s="1"/>
  <c r="W54" i="3"/>
  <c r="X54" i="3" s="1"/>
  <c r="V55" i="3"/>
  <c r="S66" i="3"/>
  <c r="T65" i="3"/>
  <c r="T66" i="3" s="1"/>
  <c r="C242" i="5" l="1"/>
  <c r="Y55" i="5"/>
  <c r="C243" i="5" s="1"/>
  <c r="V57" i="5"/>
  <c r="W56" i="5"/>
  <c r="V56" i="4"/>
  <c r="W55" i="4"/>
  <c r="Y54" i="4"/>
  <c r="U65" i="4"/>
  <c r="U65" i="3"/>
  <c r="W55" i="3"/>
  <c r="V56" i="3"/>
  <c r="Y54" i="3"/>
  <c r="W57" i="5" l="1"/>
  <c r="V58" i="5"/>
  <c r="X56" i="5"/>
  <c r="X55" i="4"/>
  <c r="C242" i="4"/>
  <c r="V57" i="4"/>
  <c r="W56" i="4"/>
  <c r="C241" i="4"/>
  <c r="U66" i="4"/>
  <c r="X55" i="3"/>
  <c r="C242" i="3"/>
  <c r="W56" i="3"/>
  <c r="X56" i="3" s="1"/>
  <c r="V57" i="3"/>
  <c r="C241" i="3"/>
  <c r="U66" i="3"/>
  <c r="V59" i="5" l="1"/>
  <c r="W58" i="5"/>
  <c r="X58" i="5" s="1"/>
  <c r="X57" i="5"/>
  <c r="Y57" i="5" s="1"/>
  <c r="C245" i="5" s="1"/>
  <c r="Y56" i="5"/>
  <c r="X56" i="4"/>
  <c r="Y56" i="4" s="1"/>
  <c r="C244" i="4" s="1"/>
  <c r="V58" i="4"/>
  <c r="W57" i="4"/>
  <c r="X57" i="4" s="1"/>
  <c r="Y55" i="4"/>
  <c r="Y56" i="3"/>
  <c r="C244" i="3" s="1"/>
  <c r="W57" i="3"/>
  <c r="V58" i="3"/>
  <c r="Y55" i="3"/>
  <c r="C244" i="5" l="1"/>
  <c r="Y58" i="5"/>
  <c r="C246" i="5" s="1"/>
  <c r="V60" i="5"/>
  <c r="W59" i="5"/>
  <c r="X59" i="5" s="1"/>
  <c r="Y57" i="4"/>
  <c r="C245" i="4" s="1"/>
  <c r="C243" i="4"/>
  <c r="V59" i="4"/>
  <c r="W58" i="4"/>
  <c r="C243" i="3"/>
  <c r="X57" i="3"/>
  <c r="W58" i="3"/>
  <c r="X58" i="3" s="1"/>
  <c r="V59" i="3"/>
  <c r="Y59" i="5" l="1"/>
  <c r="C247" i="5" s="1"/>
  <c r="V61" i="5"/>
  <c r="W60" i="5"/>
  <c r="X60" i="5" s="1"/>
  <c r="X58" i="4"/>
  <c r="Y58" i="4" s="1"/>
  <c r="C246" i="4" s="1"/>
  <c r="V60" i="4"/>
  <c r="W59" i="4"/>
  <c r="X59" i="4" s="1"/>
  <c r="W59" i="3"/>
  <c r="X59" i="3" s="1"/>
  <c r="V60" i="3"/>
  <c r="Y58" i="3"/>
  <c r="C246" i="3" s="1"/>
  <c r="Y57" i="3"/>
  <c r="V62" i="5" l="1"/>
  <c r="W61" i="5"/>
  <c r="Y60" i="5"/>
  <c r="V61" i="4"/>
  <c r="W60" i="4"/>
  <c r="Y59" i="4"/>
  <c r="C245" i="3"/>
  <c r="W60" i="3"/>
  <c r="V61" i="3"/>
  <c r="Y59" i="3"/>
  <c r="C247" i="3" s="1"/>
  <c r="C248" i="5" l="1"/>
  <c r="V63" i="5"/>
  <c r="W62" i="5"/>
  <c r="X62" i="5" s="1"/>
  <c r="X61" i="5"/>
  <c r="Y61" i="5" s="1"/>
  <c r="C247" i="4"/>
  <c r="X60" i="4"/>
  <c r="Y60" i="4" s="1"/>
  <c r="V62" i="4"/>
  <c r="W61" i="4"/>
  <c r="X61" i="4" s="1"/>
  <c r="W61" i="3"/>
  <c r="X61" i="3" s="1"/>
  <c r="V62" i="3"/>
  <c r="X60" i="3"/>
  <c r="Y60" i="3" s="1"/>
  <c r="C249" i="5" l="1"/>
  <c r="W63" i="5"/>
  <c r="V64" i="5"/>
  <c r="Y62" i="5"/>
  <c r="C250" i="5" s="1"/>
  <c r="C248" i="4"/>
  <c r="Y61" i="4"/>
  <c r="C249" i="4" s="1"/>
  <c r="V63" i="4"/>
  <c r="W62" i="4"/>
  <c r="C248" i="3"/>
  <c r="V63" i="3"/>
  <c r="W62" i="3"/>
  <c r="X62" i="3" s="1"/>
  <c r="Y61" i="3"/>
  <c r="C249" i="3" s="1"/>
  <c r="X63" i="5" l="1"/>
  <c r="Y63" i="5" s="1"/>
  <c r="C251" i="5" s="1"/>
  <c r="V65" i="5"/>
  <c r="W64" i="5"/>
  <c r="V64" i="4"/>
  <c r="W63" i="4"/>
  <c r="X62" i="4"/>
  <c r="Y62" i="4" s="1"/>
  <c r="C250" i="4" s="1"/>
  <c r="V64" i="3"/>
  <c r="W63" i="3"/>
  <c r="Y62" i="3"/>
  <c r="C250" i="3" s="1"/>
  <c r="W65" i="5" l="1"/>
  <c r="X65" i="5" s="1"/>
  <c r="Z54" i="5"/>
  <c r="X64" i="5"/>
  <c r="Y64" i="5" s="1"/>
  <c r="C252" i="5" s="1"/>
  <c r="X63" i="4"/>
  <c r="Y63" i="4" s="1"/>
  <c r="C251" i="4" s="1"/>
  <c r="V65" i="4"/>
  <c r="W64" i="4"/>
  <c r="X64" i="4" s="1"/>
  <c r="V65" i="3"/>
  <c r="W64" i="3"/>
  <c r="X63" i="3"/>
  <c r="Y63" i="3" s="1"/>
  <c r="C251" i="3" s="1"/>
  <c r="X66" i="5" l="1"/>
  <c r="Z55" i="5"/>
  <c r="AA54" i="5"/>
  <c r="Y65" i="5"/>
  <c r="W66" i="5"/>
  <c r="W65" i="4"/>
  <c r="X65" i="4" s="1"/>
  <c r="X66" i="4" s="1"/>
  <c r="Z54" i="4"/>
  <c r="Y64" i="4"/>
  <c r="C252" i="4" s="1"/>
  <c r="Z54" i="3"/>
  <c r="W65" i="3"/>
  <c r="X64" i="3"/>
  <c r="Y64" i="3" s="1"/>
  <c r="C252" i="3" s="1"/>
  <c r="Z56" i="5" l="1"/>
  <c r="AA55" i="5"/>
  <c r="AB55" i="5" s="1"/>
  <c r="C253" i="5"/>
  <c r="Y66" i="5"/>
  <c r="AB54" i="5"/>
  <c r="AC54" i="5" s="1"/>
  <c r="Z55" i="4"/>
  <c r="AA54" i="4"/>
  <c r="Y65" i="4"/>
  <c r="W66" i="4"/>
  <c r="W66" i="3"/>
  <c r="AA54" i="3"/>
  <c r="Z55" i="3"/>
  <c r="X65" i="3"/>
  <c r="X66" i="3" s="1"/>
  <c r="C254" i="5" l="1"/>
  <c r="AA56" i="5"/>
  <c r="AB56" i="5" s="1"/>
  <c r="Z57" i="5"/>
  <c r="AC55" i="5"/>
  <c r="C255" i="5" s="1"/>
  <c r="AB54" i="4"/>
  <c r="Z56" i="4"/>
  <c r="AA55" i="4"/>
  <c r="C253" i="4"/>
  <c r="Y66" i="4"/>
  <c r="AA55" i="3"/>
  <c r="AB55" i="3" s="1"/>
  <c r="Z56" i="3"/>
  <c r="AB54" i="3"/>
  <c r="Y65" i="3"/>
  <c r="Z58" i="5" l="1"/>
  <c r="AA57" i="5"/>
  <c r="AB57" i="5" s="1"/>
  <c r="AC56" i="5"/>
  <c r="C256" i="5" s="1"/>
  <c r="AB55" i="4"/>
  <c r="AC54" i="4"/>
  <c r="Z57" i="4"/>
  <c r="AA56" i="4"/>
  <c r="AA56" i="3"/>
  <c r="AB56" i="3" s="1"/>
  <c r="Z57" i="3"/>
  <c r="C253" i="3"/>
  <c r="Y66" i="3"/>
  <c r="AC54" i="3"/>
  <c r="AC55" i="3"/>
  <c r="C255" i="3" s="1"/>
  <c r="AC57" i="5" l="1"/>
  <c r="C257" i="5" s="1"/>
  <c r="AA58" i="5"/>
  <c r="AB58" i="5" s="1"/>
  <c r="Z59" i="5"/>
  <c r="C254" i="4"/>
  <c r="AB56" i="4"/>
  <c r="AC55" i="4"/>
  <c r="C255" i="4" s="1"/>
  <c r="Z58" i="4"/>
  <c r="AA57" i="4"/>
  <c r="AB57" i="4" s="1"/>
  <c r="AA57" i="3"/>
  <c r="AB57" i="3" s="1"/>
  <c r="Z58" i="3"/>
  <c r="AC56" i="3"/>
  <c r="C256" i="3" s="1"/>
  <c r="C254" i="3"/>
  <c r="Z60" i="5" l="1"/>
  <c r="AA59" i="5"/>
  <c r="AC58" i="5"/>
  <c r="Z59" i="4"/>
  <c r="AA58" i="4"/>
  <c r="AC56" i="4"/>
  <c r="AC57" i="4"/>
  <c r="C257" i="4" s="1"/>
  <c r="AA58" i="3"/>
  <c r="AB58" i="3" s="1"/>
  <c r="Z59" i="3"/>
  <c r="AC57" i="3"/>
  <c r="AB59" i="5" l="1"/>
  <c r="AC59" i="5" s="1"/>
  <c r="C259" i="5" s="1"/>
  <c r="Z61" i="5"/>
  <c r="AA60" i="5"/>
  <c r="C258" i="5"/>
  <c r="Z60" i="4"/>
  <c r="AA59" i="4"/>
  <c r="C256" i="4"/>
  <c r="AB58" i="4"/>
  <c r="AC58" i="4" s="1"/>
  <c r="AA59" i="3"/>
  <c r="AB59" i="3" s="1"/>
  <c r="Z60" i="3"/>
  <c r="AC58" i="3"/>
  <c r="C258" i="3" s="1"/>
  <c r="C257" i="3"/>
  <c r="Z62" i="5" l="1"/>
  <c r="AA61" i="5"/>
  <c r="AB61" i="5" s="1"/>
  <c r="AB60" i="5"/>
  <c r="AC60" i="5" s="1"/>
  <c r="C258" i="4"/>
  <c r="AB59" i="4"/>
  <c r="AC59" i="4" s="1"/>
  <c r="Z61" i="4"/>
  <c r="AA60" i="4"/>
  <c r="AA60" i="3"/>
  <c r="AB60" i="3" s="1"/>
  <c r="Z61" i="3"/>
  <c r="AC59" i="3"/>
  <c r="C259" i="3" s="1"/>
  <c r="C260" i="5" l="1"/>
  <c r="AC61" i="5"/>
  <c r="C261" i="5" s="1"/>
  <c r="Z63" i="5"/>
  <c r="AA62" i="5"/>
  <c r="AB62" i="5" s="1"/>
  <c r="C259" i="4"/>
  <c r="AB60" i="4"/>
  <c r="AC60" i="4" s="1"/>
  <c r="Z62" i="4"/>
  <c r="AA61" i="4"/>
  <c r="Z62" i="3"/>
  <c r="AA61" i="3"/>
  <c r="AB61" i="3" s="1"/>
  <c r="AC60" i="3"/>
  <c r="C260" i="3" s="1"/>
  <c r="AC62" i="5" l="1"/>
  <c r="C262" i="5" s="1"/>
  <c r="Z64" i="5"/>
  <c r="AA63" i="5"/>
  <c r="AB63" i="5" s="1"/>
  <c r="C260" i="4"/>
  <c r="AB61" i="4"/>
  <c r="AC61" i="4" s="1"/>
  <c r="C261" i="4" s="1"/>
  <c r="Z63" i="4"/>
  <c r="AA62" i="4"/>
  <c r="AB62" i="4" s="1"/>
  <c r="AC61" i="3"/>
  <c r="C261" i="3" s="1"/>
  <c r="AA62" i="3"/>
  <c r="Z63" i="3"/>
  <c r="AC63" i="5" l="1"/>
  <c r="C263" i="5" s="1"/>
  <c r="Z65" i="5"/>
  <c r="AA64" i="5"/>
  <c r="AC62" i="4"/>
  <c r="C262" i="4" s="1"/>
  <c r="Z64" i="4"/>
  <c r="AA63" i="4"/>
  <c r="AB62" i="3"/>
  <c r="AC62" i="3" s="1"/>
  <c r="C262" i="3" s="1"/>
  <c r="Z64" i="3"/>
  <c r="AA63" i="3"/>
  <c r="AB63" i="3" s="1"/>
  <c r="B69" i="5" l="1"/>
  <c r="AA65" i="5"/>
  <c r="AB65" i="5" s="1"/>
  <c r="AB64" i="5"/>
  <c r="AC64" i="5" s="1"/>
  <c r="C264" i="5" s="1"/>
  <c r="AB63" i="4"/>
  <c r="AC63" i="4" s="1"/>
  <c r="C263" i="4" s="1"/>
  <c r="Z65" i="4"/>
  <c r="AA64" i="4"/>
  <c r="AB64" i="4" s="1"/>
  <c r="Z65" i="3"/>
  <c r="AA64" i="3"/>
  <c r="AC63" i="3"/>
  <c r="C263" i="3" s="1"/>
  <c r="AB66" i="5" l="1"/>
  <c r="AC65" i="5"/>
  <c r="AA66" i="5"/>
  <c r="B70" i="5"/>
  <c r="C69" i="5"/>
  <c r="AA65" i="4"/>
  <c r="B69" i="4"/>
  <c r="AC64" i="4"/>
  <c r="C264" i="4" s="1"/>
  <c r="B69" i="3"/>
  <c r="AA65" i="3"/>
  <c r="AB64" i="3"/>
  <c r="AC64" i="3" s="1"/>
  <c r="C264" i="3" s="1"/>
  <c r="B71" i="5" l="1"/>
  <c r="C70" i="5"/>
  <c r="C265" i="5"/>
  <c r="AC66" i="5"/>
  <c r="D69" i="5"/>
  <c r="E69" i="5" s="1"/>
  <c r="B70" i="4"/>
  <c r="C69" i="4"/>
  <c r="AA66" i="4"/>
  <c r="AB65" i="4"/>
  <c r="AB66" i="4" s="1"/>
  <c r="AA66" i="3"/>
  <c r="B70" i="3"/>
  <c r="C69" i="3"/>
  <c r="D69" i="3" s="1"/>
  <c r="AB65" i="3"/>
  <c r="AB66" i="3" s="1"/>
  <c r="C266" i="5" l="1"/>
  <c r="D70" i="5"/>
  <c r="E70" i="5" s="1"/>
  <c r="C267" i="5" s="1"/>
  <c r="B72" i="5"/>
  <c r="C71" i="5"/>
  <c r="D71" i="5" s="1"/>
  <c r="B71" i="4"/>
  <c r="C70" i="4"/>
  <c r="AC65" i="4"/>
  <c r="D69" i="4"/>
  <c r="E69" i="4" s="1"/>
  <c r="B71" i="3"/>
  <c r="C70" i="3"/>
  <c r="E69" i="3"/>
  <c r="AC65" i="3"/>
  <c r="B73" i="5" l="1"/>
  <c r="C72" i="5"/>
  <c r="D72" i="5" s="1"/>
  <c r="E71" i="5"/>
  <c r="C268" i="5" s="1"/>
  <c r="C266" i="4"/>
  <c r="D70" i="4"/>
  <c r="E70" i="4" s="1"/>
  <c r="B72" i="4"/>
  <c r="C71" i="4"/>
  <c r="C265" i="4"/>
  <c r="AC66" i="4"/>
  <c r="D70" i="3"/>
  <c r="C266" i="3"/>
  <c r="B72" i="3"/>
  <c r="C71" i="3"/>
  <c r="C265" i="3"/>
  <c r="AC66" i="3"/>
  <c r="E72" i="5" l="1"/>
  <c r="C269" i="5" s="1"/>
  <c r="B74" i="5"/>
  <c r="C73" i="5"/>
  <c r="D73" i="5" s="1"/>
  <c r="C267" i="4"/>
  <c r="D71" i="4"/>
  <c r="B73" i="4"/>
  <c r="C72" i="4"/>
  <c r="D71" i="3"/>
  <c r="E71" i="3" s="1"/>
  <c r="C268" i="3" s="1"/>
  <c r="B73" i="3"/>
  <c r="C72" i="3"/>
  <c r="D72" i="3" s="1"/>
  <c r="E70" i="3"/>
  <c r="B75" i="5" l="1"/>
  <c r="C74" i="5"/>
  <c r="E73" i="5"/>
  <c r="D72" i="4"/>
  <c r="E72" i="4" s="1"/>
  <c r="C269" i="4" s="1"/>
  <c r="E71" i="4"/>
  <c r="B74" i="4"/>
  <c r="C73" i="4"/>
  <c r="E72" i="3"/>
  <c r="C269" i="3" s="1"/>
  <c r="B74" i="3"/>
  <c r="C73" i="3"/>
  <c r="C267" i="3"/>
  <c r="D74" i="5" l="1"/>
  <c r="E74" i="5" s="1"/>
  <c r="C270" i="5"/>
  <c r="B76" i="5"/>
  <c r="C75" i="5"/>
  <c r="C268" i="4"/>
  <c r="B75" i="4"/>
  <c r="C74" i="4"/>
  <c r="D73" i="4"/>
  <c r="E73" i="4" s="1"/>
  <c r="B75" i="3"/>
  <c r="C74" i="3"/>
  <c r="D73" i="3"/>
  <c r="E73" i="3" s="1"/>
  <c r="C271" i="5" l="1"/>
  <c r="D75" i="5"/>
  <c r="E75" i="5" s="1"/>
  <c r="C272" i="5" s="1"/>
  <c r="B77" i="5"/>
  <c r="C76" i="5"/>
  <c r="C270" i="4"/>
  <c r="B76" i="4"/>
  <c r="C75" i="4"/>
  <c r="D75" i="4" s="1"/>
  <c r="D74" i="4"/>
  <c r="E74" i="4" s="1"/>
  <c r="C271" i="4" s="1"/>
  <c r="C270" i="3"/>
  <c r="D74" i="3"/>
  <c r="E74" i="3" s="1"/>
  <c r="B76" i="3"/>
  <c r="C75" i="3"/>
  <c r="D76" i="5" l="1"/>
  <c r="E76" i="5" s="1"/>
  <c r="C273" i="5" s="1"/>
  <c r="B78" i="5"/>
  <c r="C77" i="5"/>
  <c r="B77" i="4"/>
  <c r="C76" i="4"/>
  <c r="E75" i="4"/>
  <c r="C272" i="4" s="1"/>
  <c r="C271" i="3"/>
  <c r="D75" i="3"/>
  <c r="E75" i="3" s="1"/>
  <c r="B77" i="3"/>
  <c r="C76" i="3"/>
  <c r="B79" i="5" l="1"/>
  <c r="C78" i="5"/>
  <c r="D77" i="5"/>
  <c r="E77" i="5" s="1"/>
  <c r="C274" i="5" s="1"/>
  <c r="D76" i="4"/>
  <c r="E76" i="4" s="1"/>
  <c r="C273" i="4" s="1"/>
  <c r="B78" i="4"/>
  <c r="C77" i="4"/>
  <c r="D77" i="4" s="1"/>
  <c r="C272" i="3"/>
  <c r="D76" i="3"/>
  <c r="E76" i="3" s="1"/>
  <c r="C273" i="3" s="1"/>
  <c r="B78" i="3"/>
  <c r="C77" i="3"/>
  <c r="D78" i="5" l="1"/>
  <c r="E78" i="5" s="1"/>
  <c r="C275" i="5" s="1"/>
  <c r="B80" i="5"/>
  <c r="C79" i="5"/>
  <c r="D79" i="5" s="1"/>
  <c r="B79" i="4"/>
  <c r="C78" i="4"/>
  <c r="D78" i="4" s="1"/>
  <c r="E77" i="4"/>
  <c r="C274" i="4" s="1"/>
  <c r="D77" i="3"/>
  <c r="E77" i="3" s="1"/>
  <c r="C274" i="3" s="1"/>
  <c r="B79" i="3"/>
  <c r="C78" i="3"/>
  <c r="F69" i="5" l="1"/>
  <c r="C80" i="5"/>
  <c r="E79" i="5"/>
  <c r="C276" i="5" s="1"/>
  <c r="E78" i="4"/>
  <c r="C275" i="4" s="1"/>
  <c r="B80" i="4"/>
  <c r="C79" i="4"/>
  <c r="B80" i="3"/>
  <c r="C79" i="3"/>
  <c r="D79" i="3" s="1"/>
  <c r="D78" i="3"/>
  <c r="E78" i="3" s="1"/>
  <c r="C275" i="3" s="1"/>
  <c r="C81" i="5" l="1"/>
  <c r="D80" i="5"/>
  <c r="D81" i="5" s="1"/>
  <c r="F70" i="5"/>
  <c r="G69" i="5"/>
  <c r="D79" i="4"/>
  <c r="E79" i="4" s="1"/>
  <c r="C276" i="4" s="1"/>
  <c r="C80" i="4"/>
  <c r="F69" i="4"/>
  <c r="E79" i="3"/>
  <c r="C276" i="3" s="1"/>
  <c r="F69" i="3"/>
  <c r="C80" i="3"/>
  <c r="F71" i="5" l="1"/>
  <c r="G70" i="5"/>
  <c r="H69" i="5"/>
  <c r="E80" i="5"/>
  <c r="G69" i="4"/>
  <c r="F70" i="4"/>
  <c r="C81" i="4"/>
  <c r="D80" i="4"/>
  <c r="D81" i="4" s="1"/>
  <c r="C81" i="3"/>
  <c r="F70" i="3"/>
  <c r="G69" i="3"/>
  <c r="H69" i="3" s="1"/>
  <c r="D80" i="3"/>
  <c r="D81" i="3" s="1"/>
  <c r="I69" i="5" l="1"/>
  <c r="H70" i="5"/>
  <c r="I70" i="5" s="1"/>
  <c r="C279" i="5" s="1"/>
  <c r="C277" i="5"/>
  <c r="E81" i="5"/>
  <c r="F72" i="5"/>
  <c r="G71" i="5"/>
  <c r="E80" i="4"/>
  <c r="F71" i="4"/>
  <c r="G70" i="4"/>
  <c r="H69" i="4"/>
  <c r="I69" i="4" s="1"/>
  <c r="F71" i="3"/>
  <c r="G70" i="3"/>
  <c r="I69" i="3"/>
  <c r="E80" i="3"/>
  <c r="C278" i="5" l="1"/>
  <c r="F73" i="5"/>
  <c r="G72" i="5"/>
  <c r="H72" i="5" s="1"/>
  <c r="H71" i="5"/>
  <c r="I71" i="5" s="1"/>
  <c r="C280" i="5" s="1"/>
  <c r="C278" i="4"/>
  <c r="H70" i="4"/>
  <c r="I70" i="4" s="1"/>
  <c r="F72" i="4"/>
  <c r="G71" i="4"/>
  <c r="C277" i="4"/>
  <c r="E81" i="4"/>
  <c r="H70" i="3"/>
  <c r="I70" i="3" s="1"/>
  <c r="C279" i="3" s="1"/>
  <c r="C278" i="3"/>
  <c r="F72" i="3"/>
  <c r="G71" i="3"/>
  <c r="C277" i="3"/>
  <c r="E81" i="3"/>
  <c r="F74" i="5" l="1"/>
  <c r="G73" i="5"/>
  <c r="H73" i="5" s="1"/>
  <c r="I72" i="5"/>
  <c r="C281" i="5" s="1"/>
  <c r="C279" i="4"/>
  <c r="H71" i="4"/>
  <c r="F73" i="4"/>
  <c r="G72" i="4"/>
  <c r="H72" i="4" s="1"/>
  <c r="H71" i="3"/>
  <c r="I71" i="3" s="1"/>
  <c r="C280" i="3" s="1"/>
  <c r="F73" i="3"/>
  <c r="G72" i="3"/>
  <c r="F75" i="5" l="1"/>
  <c r="G74" i="5"/>
  <c r="H74" i="5" s="1"/>
  <c r="I73" i="5"/>
  <c r="C282" i="5" s="1"/>
  <c r="F74" i="4"/>
  <c r="G73" i="4"/>
  <c r="I71" i="4"/>
  <c r="I72" i="4"/>
  <c r="C281" i="4" s="1"/>
  <c r="H72" i="3"/>
  <c r="I72" i="3" s="1"/>
  <c r="C281" i="3" s="1"/>
  <c r="F74" i="3"/>
  <c r="G73" i="3"/>
  <c r="I74" i="5" l="1"/>
  <c r="C283" i="5" s="1"/>
  <c r="F76" i="5"/>
  <c r="G75" i="5"/>
  <c r="H75" i="5" s="1"/>
  <c r="H73" i="4"/>
  <c r="F75" i="4"/>
  <c r="G74" i="4"/>
  <c r="C280" i="4"/>
  <c r="H73" i="3"/>
  <c r="I73" i="3" s="1"/>
  <c r="C282" i="3" s="1"/>
  <c r="F75" i="3"/>
  <c r="G74" i="3"/>
  <c r="F77" i="5" l="1"/>
  <c r="G76" i="5"/>
  <c r="I75" i="5"/>
  <c r="F76" i="4"/>
  <c r="G75" i="4"/>
  <c r="H74" i="4"/>
  <c r="I74" i="4" s="1"/>
  <c r="C283" i="4" s="1"/>
  <c r="I73" i="4"/>
  <c r="H74" i="3"/>
  <c r="I74" i="3" s="1"/>
  <c r="C283" i="3" s="1"/>
  <c r="F76" i="3"/>
  <c r="G75" i="3"/>
  <c r="C284" i="5" l="1"/>
  <c r="H76" i="5"/>
  <c r="I76" i="5" s="1"/>
  <c r="C285" i="5" s="1"/>
  <c r="F78" i="5"/>
  <c r="G77" i="5"/>
  <c r="H75" i="4"/>
  <c r="I75" i="4" s="1"/>
  <c r="C282" i="4"/>
  <c r="F77" i="4"/>
  <c r="G76" i="4"/>
  <c r="F77" i="3"/>
  <c r="G76" i="3"/>
  <c r="H75" i="3"/>
  <c r="I75" i="3" s="1"/>
  <c r="C284" i="3" s="1"/>
  <c r="H77" i="5" l="1"/>
  <c r="I77" i="5" s="1"/>
  <c r="C286" i="5" s="1"/>
  <c r="F79" i="5"/>
  <c r="G78" i="5"/>
  <c r="C284" i="4"/>
  <c r="H76" i="4"/>
  <c r="I76" i="4" s="1"/>
  <c r="C285" i="4" s="1"/>
  <c r="F78" i="4"/>
  <c r="G77" i="4"/>
  <c r="H77" i="4" s="1"/>
  <c r="H76" i="3"/>
  <c r="I76" i="3" s="1"/>
  <c r="C285" i="3" s="1"/>
  <c r="F78" i="3"/>
  <c r="G77" i="3"/>
  <c r="F80" i="5" l="1"/>
  <c r="G79" i="5"/>
  <c r="H78" i="5"/>
  <c r="I78" i="5" s="1"/>
  <c r="C287" i="5" s="1"/>
  <c r="I77" i="4"/>
  <c r="C286" i="4" s="1"/>
  <c r="F79" i="4"/>
  <c r="G78" i="4"/>
  <c r="F79" i="3"/>
  <c r="G78" i="3"/>
  <c r="H77" i="3"/>
  <c r="I77" i="3" s="1"/>
  <c r="C286" i="3" s="1"/>
  <c r="H79" i="5" l="1"/>
  <c r="I79" i="5" s="1"/>
  <c r="C288" i="5" s="1"/>
  <c r="J69" i="5"/>
  <c r="G80" i="5"/>
  <c r="H80" i="5" s="1"/>
  <c r="H81" i="5" s="1"/>
  <c r="H78" i="4"/>
  <c r="I78" i="4" s="1"/>
  <c r="C287" i="4" s="1"/>
  <c r="F80" i="4"/>
  <c r="G79" i="4"/>
  <c r="H78" i="3"/>
  <c r="I78" i="3" s="1"/>
  <c r="C287" i="3" s="1"/>
  <c r="F80" i="3"/>
  <c r="G79" i="3"/>
  <c r="J70" i="5" l="1"/>
  <c r="K69" i="5"/>
  <c r="L69" i="5"/>
  <c r="I80" i="5"/>
  <c r="G81" i="5"/>
  <c r="G80" i="4"/>
  <c r="J69" i="4"/>
  <c r="H79" i="4"/>
  <c r="I79" i="4" s="1"/>
  <c r="C288" i="4" s="1"/>
  <c r="H79" i="3"/>
  <c r="I79" i="3" s="1"/>
  <c r="C288" i="3" s="1"/>
  <c r="G80" i="3"/>
  <c r="J69" i="3"/>
  <c r="M69" i="5" l="1"/>
  <c r="C289" i="5"/>
  <c r="I81" i="5"/>
  <c r="J71" i="5"/>
  <c r="K70" i="5"/>
  <c r="L70" i="5" s="1"/>
  <c r="J70" i="4"/>
  <c r="K69" i="4"/>
  <c r="L69" i="4" s="1"/>
  <c r="G81" i="4"/>
  <c r="H80" i="4"/>
  <c r="H81" i="4" s="1"/>
  <c r="G81" i="3"/>
  <c r="J70" i="3"/>
  <c r="K69" i="3"/>
  <c r="L69" i="3" s="1"/>
  <c r="H80" i="3"/>
  <c r="H81" i="3" s="1"/>
  <c r="C290" i="5" l="1"/>
  <c r="J72" i="5"/>
  <c r="K71" i="5"/>
  <c r="L71" i="5" s="1"/>
  <c r="M70" i="5"/>
  <c r="C291" i="5" s="1"/>
  <c r="I80" i="4"/>
  <c r="M69" i="4"/>
  <c r="J71" i="4"/>
  <c r="K70" i="4"/>
  <c r="L70" i="4" s="1"/>
  <c r="I80" i="3"/>
  <c r="I81" i="3" s="1"/>
  <c r="J71" i="3"/>
  <c r="K70" i="3"/>
  <c r="L70" i="3" s="1"/>
  <c r="M69" i="3"/>
  <c r="C289" i="3"/>
  <c r="M71" i="5" l="1"/>
  <c r="J73" i="5"/>
  <c r="K72" i="5"/>
  <c r="L72" i="5" s="1"/>
  <c r="C290" i="4"/>
  <c r="J72" i="4"/>
  <c r="K71" i="4"/>
  <c r="M70" i="4"/>
  <c r="C291" i="4" s="1"/>
  <c r="C289" i="4"/>
  <c r="I81" i="4"/>
  <c r="M70" i="3"/>
  <c r="C291" i="3" s="1"/>
  <c r="C290" i="3"/>
  <c r="J72" i="3"/>
  <c r="K71" i="3"/>
  <c r="J74" i="5" l="1"/>
  <c r="K73" i="5"/>
  <c r="L73" i="5" s="1"/>
  <c r="C292" i="5"/>
  <c r="M72" i="5"/>
  <c r="C293" i="5" s="1"/>
  <c r="J73" i="4"/>
  <c r="K72" i="4"/>
  <c r="L71" i="4"/>
  <c r="L71" i="3"/>
  <c r="M71" i="3" s="1"/>
  <c r="J73" i="3"/>
  <c r="K72" i="3"/>
  <c r="M73" i="5" l="1"/>
  <c r="C294" i="5" s="1"/>
  <c r="J75" i="5"/>
  <c r="K74" i="5"/>
  <c r="L74" i="5" s="1"/>
  <c r="L72" i="4"/>
  <c r="M72" i="4" s="1"/>
  <c r="C293" i="4" s="1"/>
  <c r="M71" i="4"/>
  <c r="J74" i="4"/>
  <c r="K73" i="4"/>
  <c r="J74" i="3"/>
  <c r="K73" i="3"/>
  <c r="L72" i="3"/>
  <c r="M72" i="3" s="1"/>
  <c r="C293" i="3" s="1"/>
  <c r="C292" i="3"/>
  <c r="J76" i="5" l="1"/>
  <c r="K75" i="5"/>
  <c r="L75" i="5" s="1"/>
  <c r="M74" i="5"/>
  <c r="L73" i="4"/>
  <c r="M73" i="4" s="1"/>
  <c r="C294" i="4" s="1"/>
  <c r="J75" i="4"/>
  <c r="K74" i="4"/>
  <c r="C292" i="4"/>
  <c r="J75" i="3"/>
  <c r="K74" i="3"/>
  <c r="L73" i="3"/>
  <c r="M73" i="3" s="1"/>
  <c r="C294" i="3" s="1"/>
  <c r="C295" i="5" l="1"/>
  <c r="M75" i="5"/>
  <c r="C296" i="5" s="1"/>
  <c r="J77" i="5"/>
  <c r="K76" i="5"/>
  <c r="J76" i="4"/>
  <c r="K75" i="4"/>
  <c r="L74" i="4"/>
  <c r="M74" i="4" s="1"/>
  <c r="L74" i="3"/>
  <c r="M74" i="3" s="1"/>
  <c r="C295" i="3" s="1"/>
  <c r="J76" i="3"/>
  <c r="K75" i="3"/>
  <c r="J78" i="5" l="1"/>
  <c r="K77" i="5"/>
  <c r="L76" i="5"/>
  <c r="M76" i="5" s="1"/>
  <c r="C297" i="5" s="1"/>
  <c r="C295" i="4"/>
  <c r="L75" i="4"/>
  <c r="M75" i="4" s="1"/>
  <c r="J77" i="4"/>
  <c r="K76" i="4"/>
  <c r="L76" i="4" s="1"/>
  <c r="L75" i="3"/>
  <c r="M75" i="3" s="1"/>
  <c r="C296" i="3" s="1"/>
  <c r="J77" i="3"/>
  <c r="K76" i="3"/>
  <c r="L77" i="5" l="1"/>
  <c r="M77" i="5" s="1"/>
  <c r="C298" i="5" s="1"/>
  <c r="J79" i="5"/>
  <c r="K78" i="5"/>
  <c r="L78" i="5" s="1"/>
  <c r="C296" i="4"/>
  <c r="M76" i="4"/>
  <c r="C297" i="4" s="1"/>
  <c r="J78" i="4"/>
  <c r="K77" i="4"/>
  <c r="L76" i="3"/>
  <c r="M76" i="3" s="1"/>
  <c r="C297" i="3" s="1"/>
  <c r="J78" i="3"/>
  <c r="K77" i="3"/>
  <c r="J80" i="5" l="1"/>
  <c r="K79" i="5"/>
  <c r="L79" i="5" s="1"/>
  <c r="M78" i="5"/>
  <c r="C299" i="5" s="1"/>
  <c r="J79" i="4"/>
  <c r="K78" i="4"/>
  <c r="L78" i="4" s="1"/>
  <c r="L77" i="4"/>
  <c r="M77" i="4" s="1"/>
  <c r="C298" i="4" s="1"/>
  <c r="L77" i="3"/>
  <c r="M77" i="3" s="1"/>
  <c r="C298" i="3" s="1"/>
  <c r="J79" i="3"/>
  <c r="K78" i="3"/>
  <c r="M79" i="5" l="1"/>
  <c r="C300" i="5" s="1"/>
  <c r="N69" i="5"/>
  <c r="K80" i="5"/>
  <c r="L80" i="5" s="1"/>
  <c r="L81" i="5" s="1"/>
  <c r="M78" i="4"/>
  <c r="C299" i="4" s="1"/>
  <c r="J80" i="4"/>
  <c r="K79" i="4"/>
  <c r="J80" i="3"/>
  <c r="K79" i="3"/>
  <c r="L78" i="3"/>
  <c r="M78" i="3" s="1"/>
  <c r="C299" i="3" s="1"/>
  <c r="N70" i="5" l="1"/>
  <c r="O69" i="5"/>
  <c r="M80" i="5"/>
  <c r="K81" i="5"/>
  <c r="L79" i="4"/>
  <c r="M79" i="4" s="1"/>
  <c r="C300" i="4" s="1"/>
  <c r="K80" i="4"/>
  <c r="N69" i="4"/>
  <c r="L79" i="3"/>
  <c r="M79" i="3" s="1"/>
  <c r="C300" i="3" s="1"/>
  <c r="K80" i="3"/>
  <c r="N69" i="3"/>
  <c r="P69" i="5" l="1"/>
  <c r="N71" i="5"/>
  <c r="O70" i="5"/>
  <c r="P70" i="5" s="1"/>
  <c r="C301" i="5"/>
  <c r="M81" i="5"/>
  <c r="N70" i="4"/>
  <c r="O69" i="4"/>
  <c r="K81" i="4"/>
  <c r="L80" i="4"/>
  <c r="L81" i="4" s="1"/>
  <c r="N70" i="3"/>
  <c r="O69" i="3"/>
  <c r="P69" i="3" s="1"/>
  <c r="K81" i="3"/>
  <c r="L80" i="3"/>
  <c r="L81" i="3" s="1"/>
  <c r="Q70" i="5" l="1"/>
  <c r="C303" i="5" s="1"/>
  <c r="Q69" i="5"/>
  <c r="N72" i="5"/>
  <c r="O71" i="5"/>
  <c r="P71" i="5" s="1"/>
  <c r="M80" i="4"/>
  <c r="P69" i="4"/>
  <c r="N71" i="4"/>
  <c r="O70" i="4"/>
  <c r="P70" i="4" s="1"/>
  <c r="M80" i="3"/>
  <c r="C301" i="3" s="1"/>
  <c r="Q69" i="3"/>
  <c r="N71" i="3"/>
  <c r="O70" i="3"/>
  <c r="C302" i="5" l="1"/>
  <c r="Q71" i="5"/>
  <c r="C304" i="5" s="1"/>
  <c r="N73" i="5"/>
  <c r="O72" i="5"/>
  <c r="P72" i="5" s="1"/>
  <c r="N72" i="4"/>
  <c r="O71" i="4"/>
  <c r="P71" i="4" s="1"/>
  <c r="Q69" i="4"/>
  <c r="Q70" i="4"/>
  <c r="C303" i="4" s="1"/>
  <c r="C301" i="4"/>
  <c r="M81" i="4"/>
  <c r="M81" i="3"/>
  <c r="C302" i="3"/>
  <c r="N72" i="3"/>
  <c r="O71" i="3"/>
  <c r="P70" i="3"/>
  <c r="Q70" i="3" s="1"/>
  <c r="C303" i="3" s="1"/>
  <c r="Q72" i="5" l="1"/>
  <c r="C305" i="5" s="1"/>
  <c r="N74" i="5"/>
  <c r="O73" i="5"/>
  <c r="N73" i="4"/>
  <c r="O72" i="4"/>
  <c r="C302" i="4"/>
  <c r="Q71" i="4"/>
  <c r="C304" i="4" s="1"/>
  <c r="N73" i="3"/>
  <c r="O72" i="3"/>
  <c r="P71" i="3"/>
  <c r="Q71" i="3" s="1"/>
  <c r="P73" i="5" l="1"/>
  <c r="Q73" i="5" s="1"/>
  <c r="N75" i="5"/>
  <c r="O74" i="5"/>
  <c r="P72" i="4"/>
  <c r="N74" i="4"/>
  <c r="O73" i="4"/>
  <c r="P72" i="3"/>
  <c r="Q72" i="3" s="1"/>
  <c r="C305" i="3" s="1"/>
  <c r="N74" i="3"/>
  <c r="O73" i="3"/>
  <c r="C304" i="3"/>
  <c r="C306" i="5" l="1"/>
  <c r="N76" i="5"/>
  <c r="O75" i="5"/>
  <c r="P75" i="5" s="1"/>
  <c r="P74" i="5"/>
  <c r="Q74" i="5" s="1"/>
  <c r="N75" i="4"/>
  <c r="O74" i="4"/>
  <c r="P73" i="4"/>
  <c r="Q73" i="4" s="1"/>
  <c r="C306" i="4" s="1"/>
  <c r="Q72" i="4"/>
  <c r="N75" i="3"/>
  <c r="O74" i="3"/>
  <c r="P73" i="3"/>
  <c r="Q73" i="3" s="1"/>
  <c r="C306" i="3" s="1"/>
  <c r="C307" i="5" l="1"/>
  <c r="N77" i="5"/>
  <c r="O76" i="5"/>
  <c r="Q75" i="5"/>
  <c r="C308" i="5" s="1"/>
  <c r="P74" i="4"/>
  <c r="Q74" i="4" s="1"/>
  <c r="C305" i="4"/>
  <c r="N76" i="4"/>
  <c r="O75" i="4"/>
  <c r="P74" i="3"/>
  <c r="Q74" i="3" s="1"/>
  <c r="C307" i="3" s="1"/>
  <c r="N76" i="3"/>
  <c r="O75" i="3"/>
  <c r="N78" i="5" l="1"/>
  <c r="O77" i="5"/>
  <c r="P76" i="5"/>
  <c r="Q76" i="5" s="1"/>
  <c r="C309" i="5" s="1"/>
  <c r="C307" i="4"/>
  <c r="P75" i="4"/>
  <c r="Q75" i="4" s="1"/>
  <c r="N77" i="4"/>
  <c r="O76" i="4"/>
  <c r="P75" i="3"/>
  <c r="Q75" i="3" s="1"/>
  <c r="C308" i="3" s="1"/>
  <c r="N77" i="3"/>
  <c r="O76" i="3"/>
  <c r="P77" i="5" l="1"/>
  <c r="Q77" i="5" s="1"/>
  <c r="C310" i="5" s="1"/>
  <c r="N79" i="5"/>
  <c r="O78" i="5"/>
  <c r="P78" i="5" s="1"/>
  <c r="C308" i="4"/>
  <c r="P76" i="4"/>
  <c r="Q76" i="4" s="1"/>
  <c r="C309" i="4" s="1"/>
  <c r="N78" i="4"/>
  <c r="O77" i="4"/>
  <c r="P77" i="4" s="1"/>
  <c r="P76" i="3"/>
  <c r="Q76" i="3" s="1"/>
  <c r="C309" i="3" s="1"/>
  <c r="N78" i="3"/>
  <c r="O77" i="3"/>
  <c r="N80" i="5" l="1"/>
  <c r="O79" i="5"/>
  <c r="Q78" i="5"/>
  <c r="C311" i="5" s="1"/>
  <c r="Q77" i="4"/>
  <c r="C310" i="4" s="1"/>
  <c r="N79" i="4"/>
  <c r="O78" i="4"/>
  <c r="P77" i="3"/>
  <c r="Q77" i="3" s="1"/>
  <c r="C310" i="3" s="1"/>
  <c r="N79" i="3"/>
  <c r="O78" i="3"/>
  <c r="P79" i="5" l="1"/>
  <c r="Q79" i="5" s="1"/>
  <c r="C312" i="5" s="1"/>
  <c r="R69" i="5"/>
  <c r="O80" i="5"/>
  <c r="P78" i="4"/>
  <c r="Q78" i="4" s="1"/>
  <c r="C311" i="4" s="1"/>
  <c r="N80" i="4"/>
  <c r="O79" i="4"/>
  <c r="N80" i="3"/>
  <c r="O79" i="3"/>
  <c r="P78" i="3"/>
  <c r="Q78" i="3" s="1"/>
  <c r="C311" i="3" s="1"/>
  <c r="R70" i="5" l="1"/>
  <c r="S69" i="5"/>
  <c r="Q80" i="5"/>
  <c r="O81" i="5"/>
  <c r="P80" i="5"/>
  <c r="P81" i="5" s="1"/>
  <c r="O80" i="4"/>
  <c r="R69" i="4"/>
  <c r="P79" i="4"/>
  <c r="Q79" i="4" s="1"/>
  <c r="C312" i="4" s="1"/>
  <c r="P79" i="3"/>
  <c r="Q79" i="3" s="1"/>
  <c r="C312" i="3" s="1"/>
  <c r="O80" i="3"/>
  <c r="R69" i="3"/>
  <c r="C313" i="5" l="1"/>
  <c r="Q81" i="5"/>
  <c r="T69" i="5"/>
  <c r="R71" i="5"/>
  <c r="S70" i="5"/>
  <c r="R70" i="4"/>
  <c r="S69" i="4"/>
  <c r="O81" i="4"/>
  <c r="P80" i="4"/>
  <c r="P81" i="4" s="1"/>
  <c r="O81" i="3"/>
  <c r="P80" i="3"/>
  <c r="P81" i="3" s="1"/>
  <c r="R70" i="3"/>
  <c r="S69" i="3"/>
  <c r="R72" i="5" l="1"/>
  <c r="S71" i="5"/>
  <c r="U69" i="5"/>
  <c r="T70" i="5"/>
  <c r="Q80" i="4"/>
  <c r="T69" i="4"/>
  <c r="R71" i="4"/>
  <c r="S70" i="4"/>
  <c r="T70" i="4" s="1"/>
  <c r="Q80" i="3"/>
  <c r="Q81" i="3" s="1"/>
  <c r="R71" i="3"/>
  <c r="S70" i="3"/>
  <c r="T69" i="3"/>
  <c r="U69" i="3" s="1"/>
  <c r="C313" i="3"/>
  <c r="U70" i="5" l="1"/>
  <c r="C315" i="5" s="1"/>
  <c r="C314" i="5"/>
  <c r="T71" i="5"/>
  <c r="R73" i="5"/>
  <c r="S72" i="5"/>
  <c r="T72" i="5" s="1"/>
  <c r="R72" i="4"/>
  <c r="S71" i="4"/>
  <c r="U69" i="4"/>
  <c r="U70" i="4"/>
  <c r="C315" i="4" s="1"/>
  <c r="C313" i="4"/>
  <c r="Q81" i="4"/>
  <c r="C314" i="3"/>
  <c r="T70" i="3"/>
  <c r="U70" i="3" s="1"/>
  <c r="C315" i="3" s="1"/>
  <c r="R72" i="3"/>
  <c r="S71" i="3"/>
  <c r="U71" i="5" l="1"/>
  <c r="C316" i="5" s="1"/>
  <c r="R74" i="5"/>
  <c r="S73" i="5"/>
  <c r="U72" i="5"/>
  <c r="C317" i="5" s="1"/>
  <c r="T71" i="4"/>
  <c r="R73" i="4"/>
  <c r="S72" i="4"/>
  <c r="C314" i="4"/>
  <c r="T71" i="3"/>
  <c r="U71" i="3" s="1"/>
  <c r="C316" i="3" s="1"/>
  <c r="R73" i="3"/>
  <c r="S72" i="3"/>
  <c r="R75" i="5" l="1"/>
  <c r="S74" i="5"/>
  <c r="T73" i="5"/>
  <c r="U73" i="5" s="1"/>
  <c r="T72" i="4"/>
  <c r="R74" i="4"/>
  <c r="S73" i="4"/>
  <c r="U71" i="4"/>
  <c r="R74" i="3"/>
  <c r="S73" i="3"/>
  <c r="T72" i="3"/>
  <c r="U72" i="3" s="1"/>
  <c r="C317" i="3" s="1"/>
  <c r="C318" i="5" l="1"/>
  <c r="R76" i="5"/>
  <c r="S75" i="5"/>
  <c r="T75" i="5" s="1"/>
  <c r="T74" i="5"/>
  <c r="U74" i="5" s="1"/>
  <c r="C316" i="4"/>
  <c r="T73" i="4"/>
  <c r="U73" i="4" s="1"/>
  <c r="C318" i="4" s="1"/>
  <c r="U72" i="4"/>
  <c r="C317" i="4" s="1"/>
  <c r="R75" i="4"/>
  <c r="S74" i="4"/>
  <c r="T73" i="3"/>
  <c r="U73" i="3" s="1"/>
  <c r="R75" i="3"/>
  <c r="S74" i="3"/>
  <c r="C319" i="5" l="1"/>
  <c r="R77" i="5"/>
  <c r="S76" i="5"/>
  <c r="T76" i="5" s="1"/>
  <c r="U75" i="5"/>
  <c r="C320" i="5" s="1"/>
  <c r="R76" i="4"/>
  <c r="S75" i="4"/>
  <c r="T74" i="4"/>
  <c r="U74" i="4" s="1"/>
  <c r="R76" i="3"/>
  <c r="S75" i="3"/>
  <c r="T74" i="3"/>
  <c r="U74" i="3" s="1"/>
  <c r="C319" i="3" s="1"/>
  <c r="C318" i="3"/>
  <c r="R78" i="5" l="1"/>
  <c r="S77" i="5"/>
  <c r="T77" i="5" s="1"/>
  <c r="U76" i="5"/>
  <c r="C321" i="5" s="1"/>
  <c r="C319" i="4"/>
  <c r="T75" i="4"/>
  <c r="U75" i="4" s="1"/>
  <c r="R77" i="4"/>
  <c r="S76" i="4"/>
  <c r="T76" i="4" s="1"/>
  <c r="R77" i="3"/>
  <c r="S76" i="3"/>
  <c r="T75" i="3"/>
  <c r="U75" i="3" s="1"/>
  <c r="C320" i="3" s="1"/>
  <c r="U77" i="5" l="1"/>
  <c r="C322" i="5" s="1"/>
  <c r="R79" i="5"/>
  <c r="S78" i="5"/>
  <c r="T78" i="5" s="1"/>
  <c r="C320" i="4"/>
  <c r="U76" i="4"/>
  <c r="C321" i="4" s="1"/>
  <c r="R78" i="4"/>
  <c r="S77" i="4"/>
  <c r="T76" i="3"/>
  <c r="U76" i="3" s="1"/>
  <c r="C321" i="3" s="1"/>
  <c r="R78" i="3"/>
  <c r="S77" i="3"/>
  <c r="U78" i="5" l="1"/>
  <c r="C323" i="5" s="1"/>
  <c r="R80" i="5"/>
  <c r="S79" i="5"/>
  <c r="R79" i="4"/>
  <c r="S78" i="4"/>
  <c r="T78" i="4" s="1"/>
  <c r="T77" i="4"/>
  <c r="U77" i="4" s="1"/>
  <c r="C322" i="4" s="1"/>
  <c r="T77" i="3"/>
  <c r="U77" i="3" s="1"/>
  <c r="C322" i="3" s="1"/>
  <c r="R79" i="3"/>
  <c r="S78" i="3"/>
  <c r="T79" i="5" l="1"/>
  <c r="U79" i="5" s="1"/>
  <c r="C324" i="5" s="1"/>
  <c r="V69" i="5"/>
  <c r="S80" i="5"/>
  <c r="T80" i="5" s="1"/>
  <c r="T81" i="5" s="1"/>
  <c r="U78" i="4"/>
  <c r="C323" i="4" s="1"/>
  <c r="R80" i="4"/>
  <c r="S79" i="4"/>
  <c r="T78" i="3"/>
  <c r="U78" i="3" s="1"/>
  <c r="C323" i="3" s="1"/>
  <c r="R80" i="3"/>
  <c r="S79" i="3"/>
  <c r="V70" i="5" l="1"/>
  <c r="W69" i="5"/>
  <c r="X69" i="5" s="1"/>
  <c r="U80" i="5"/>
  <c r="S81" i="5"/>
  <c r="T79" i="4"/>
  <c r="U79" i="4" s="1"/>
  <c r="C324" i="4" s="1"/>
  <c r="S80" i="4"/>
  <c r="V69" i="4"/>
  <c r="T79" i="3"/>
  <c r="U79" i="3" s="1"/>
  <c r="C324" i="3" s="1"/>
  <c r="S80" i="3"/>
  <c r="T80" i="3" s="1"/>
  <c r="V69" i="3"/>
  <c r="T81" i="3" l="1"/>
  <c r="Y69" i="5"/>
  <c r="C325" i="5"/>
  <c r="U81" i="5"/>
  <c r="V71" i="5"/>
  <c r="W70" i="5"/>
  <c r="V70" i="4"/>
  <c r="W69" i="4"/>
  <c r="S81" i="4"/>
  <c r="T80" i="4"/>
  <c r="T81" i="4" s="1"/>
  <c r="V70" i="3"/>
  <c r="W69" i="3"/>
  <c r="U80" i="3"/>
  <c r="S81" i="3"/>
  <c r="V72" i="5" l="1"/>
  <c r="W71" i="5"/>
  <c r="C326" i="5"/>
  <c r="X70" i="5"/>
  <c r="Y70" i="5" s="1"/>
  <c r="C327" i="5" s="1"/>
  <c r="U80" i="4"/>
  <c r="U81" i="4" s="1"/>
  <c r="X69" i="4"/>
  <c r="C325" i="4"/>
  <c r="V71" i="4"/>
  <c r="W70" i="4"/>
  <c r="V71" i="3"/>
  <c r="W70" i="3"/>
  <c r="X69" i="3"/>
  <c r="Y69" i="3" s="1"/>
  <c r="C325" i="3"/>
  <c r="U81" i="3"/>
  <c r="X71" i="5" l="1"/>
  <c r="Y71" i="5" s="1"/>
  <c r="C328" i="5" s="1"/>
  <c r="V73" i="5"/>
  <c r="W72" i="5"/>
  <c r="Y69" i="4"/>
  <c r="V72" i="4"/>
  <c r="W71" i="4"/>
  <c r="X70" i="4"/>
  <c r="V72" i="3"/>
  <c r="W71" i="3"/>
  <c r="C326" i="3"/>
  <c r="X70" i="3"/>
  <c r="Y70" i="3" s="1"/>
  <c r="C327" i="3" s="1"/>
  <c r="X72" i="5" l="1"/>
  <c r="V74" i="5"/>
  <c r="W73" i="5"/>
  <c r="X73" i="5" s="1"/>
  <c r="Y72" i="5"/>
  <c r="C326" i="4"/>
  <c r="Y70" i="4"/>
  <c r="C327" i="4" s="1"/>
  <c r="V73" i="4"/>
  <c r="W72" i="4"/>
  <c r="X72" i="4" s="1"/>
  <c r="X71" i="4"/>
  <c r="Y71" i="4" s="1"/>
  <c r="C328" i="4" s="1"/>
  <c r="X71" i="3"/>
  <c r="Y71" i="3" s="1"/>
  <c r="C328" i="3" s="1"/>
  <c r="V73" i="3"/>
  <c r="W72" i="3"/>
  <c r="V75" i="5" l="1"/>
  <c r="W74" i="5"/>
  <c r="X74" i="5" s="1"/>
  <c r="C329" i="5"/>
  <c r="Y73" i="5"/>
  <c r="C330" i="5" s="1"/>
  <c r="Y72" i="4"/>
  <c r="C329" i="4" s="1"/>
  <c r="V74" i="4"/>
  <c r="W73" i="4"/>
  <c r="X72" i="3"/>
  <c r="Y72" i="3" s="1"/>
  <c r="C329" i="3" s="1"/>
  <c r="V74" i="3"/>
  <c r="W73" i="3"/>
  <c r="Y74" i="5" l="1"/>
  <c r="C331" i="5" s="1"/>
  <c r="V76" i="5"/>
  <c r="W75" i="5"/>
  <c r="X75" i="5" s="1"/>
  <c r="V75" i="4"/>
  <c r="W74" i="4"/>
  <c r="X73" i="4"/>
  <c r="Y73" i="4" s="1"/>
  <c r="C330" i="4" s="1"/>
  <c r="X73" i="3"/>
  <c r="Y73" i="3" s="1"/>
  <c r="C330" i="3" s="1"/>
  <c r="V75" i="3"/>
  <c r="W74" i="3"/>
  <c r="X74" i="3" s="1"/>
  <c r="V77" i="5" l="1"/>
  <c r="W76" i="5"/>
  <c r="Y75" i="5"/>
  <c r="C332" i="5" s="1"/>
  <c r="X74" i="4"/>
  <c r="Y74" i="4" s="1"/>
  <c r="V76" i="4"/>
  <c r="W75" i="4"/>
  <c r="Y74" i="3"/>
  <c r="C331" i="3" s="1"/>
  <c r="V76" i="3"/>
  <c r="W75" i="3"/>
  <c r="X76" i="5" l="1"/>
  <c r="Y76" i="5" s="1"/>
  <c r="C333" i="5" s="1"/>
  <c r="V78" i="5"/>
  <c r="W77" i="5"/>
  <c r="X77" i="5" s="1"/>
  <c r="C331" i="4"/>
  <c r="X75" i="4"/>
  <c r="Y75" i="4" s="1"/>
  <c r="C332" i="4" s="1"/>
  <c r="V77" i="4"/>
  <c r="W76" i="4"/>
  <c r="X75" i="3"/>
  <c r="Y75" i="3" s="1"/>
  <c r="C332" i="3" s="1"/>
  <c r="V77" i="3"/>
  <c r="W76" i="3"/>
  <c r="V79" i="5" l="1"/>
  <c r="W78" i="5"/>
  <c r="X78" i="5" s="1"/>
  <c r="Y77" i="5"/>
  <c r="C334" i="5" s="1"/>
  <c r="X76" i="4"/>
  <c r="Y76" i="4" s="1"/>
  <c r="C333" i="4" s="1"/>
  <c r="V78" i="4"/>
  <c r="W77" i="4"/>
  <c r="X76" i="3"/>
  <c r="Y76" i="3" s="1"/>
  <c r="C333" i="3" s="1"/>
  <c r="V78" i="3"/>
  <c r="W77" i="3"/>
  <c r="Y78" i="5" l="1"/>
  <c r="C335" i="5" s="1"/>
  <c r="V80" i="5"/>
  <c r="W79" i="5"/>
  <c r="V79" i="4"/>
  <c r="W78" i="4"/>
  <c r="X78" i="4" s="1"/>
  <c r="X77" i="4"/>
  <c r="Y77" i="4" s="1"/>
  <c r="C334" i="4" s="1"/>
  <c r="X77" i="3"/>
  <c r="Y77" i="3" s="1"/>
  <c r="C334" i="3" s="1"/>
  <c r="V79" i="3"/>
  <c r="W78" i="3"/>
  <c r="X79" i="5" l="1"/>
  <c r="Y79" i="5" s="1"/>
  <c r="C336" i="5" s="1"/>
  <c r="Z69" i="5"/>
  <c r="W80" i="5"/>
  <c r="X80" i="5" s="1"/>
  <c r="X81" i="5" s="1"/>
  <c r="V80" i="4"/>
  <c r="W79" i="4"/>
  <c r="Y78" i="4"/>
  <c r="C335" i="4" s="1"/>
  <c r="X78" i="3"/>
  <c r="Y78" i="3" s="1"/>
  <c r="C335" i="3" s="1"/>
  <c r="V80" i="3"/>
  <c r="W79" i="3"/>
  <c r="Z70" i="5" l="1"/>
  <c r="AA69" i="5"/>
  <c r="AB69" i="5" s="1"/>
  <c r="Y80" i="5"/>
  <c r="W81" i="5"/>
  <c r="X79" i="4"/>
  <c r="Y79" i="4" s="1"/>
  <c r="C336" i="4" s="1"/>
  <c r="W80" i="4"/>
  <c r="Z69" i="4"/>
  <c r="X79" i="3"/>
  <c r="Y79" i="3" s="1"/>
  <c r="C336" i="3" s="1"/>
  <c r="W80" i="3"/>
  <c r="Z69" i="3"/>
  <c r="AC69" i="5" l="1"/>
  <c r="Z71" i="5"/>
  <c r="AA70" i="5"/>
  <c r="AC70" i="5" s="1"/>
  <c r="C337" i="5"/>
  <c r="K87" i="5" s="1"/>
  <c r="Y81" i="5"/>
  <c r="W81" i="4"/>
  <c r="X80" i="4"/>
  <c r="X81" i="4" s="1"/>
  <c r="Z70" i="4"/>
  <c r="AA69" i="4"/>
  <c r="AB69" i="4" s="1"/>
  <c r="Z70" i="3"/>
  <c r="AA69" i="3"/>
  <c r="W81" i="3"/>
  <c r="X80" i="3"/>
  <c r="X81" i="3" s="1"/>
  <c r="Z72" i="5" l="1"/>
  <c r="AA71" i="5"/>
  <c r="AC71" i="5" s="1"/>
  <c r="AB70" i="5"/>
  <c r="Z71" i="4"/>
  <c r="AA70" i="4"/>
  <c r="AC70" i="4" s="1"/>
  <c r="AC69" i="4"/>
  <c r="Y80" i="4"/>
  <c r="Y80" i="3"/>
  <c r="C337" i="3" s="1"/>
  <c r="K87" i="3" s="1"/>
  <c r="AC69" i="3"/>
  <c r="AB69" i="3"/>
  <c r="Z71" i="3"/>
  <c r="AA70" i="3"/>
  <c r="AC70" i="3" s="1"/>
  <c r="AB71" i="5" l="1"/>
  <c r="Z73" i="5"/>
  <c r="AA72" i="5"/>
  <c r="AB72" i="5" s="1"/>
  <c r="AB70" i="4"/>
  <c r="Z72" i="4"/>
  <c r="AA71" i="4"/>
  <c r="AC71" i="4" s="1"/>
  <c r="C337" i="4"/>
  <c r="K87" i="4" s="1"/>
  <c r="Y81" i="4"/>
  <c r="Y81" i="3"/>
  <c r="Z72" i="3"/>
  <c r="AA71" i="3"/>
  <c r="AC71" i="3" s="1"/>
  <c r="AB70" i="3"/>
  <c r="Z74" i="5" l="1"/>
  <c r="AA73" i="5"/>
  <c r="AC73" i="5" s="1"/>
  <c r="AC72" i="5"/>
  <c r="Z73" i="4"/>
  <c r="AA72" i="4"/>
  <c r="AC72" i="4" s="1"/>
  <c r="AB71" i="4"/>
  <c r="AB71" i="3"/>
  <c r="Z73" i="3"/>
  <c r="AA72" i="3"/>
  <c r="AB73" i="5" l="1"/>
  <c r="Z75" i="5"/>
  <c r="AA74" i="5"/>
  <c r="AC74" i="5" s="1"/>
  <c r="AB72" i="4"/>
  <c r="Z74" i="4"/>
  <c r="AA73" i="4"/>
  <c r="AB73" i="4" s="1"/>
  <c r="Z74" i="3"/>
  <c r="AA73" i="3"/>
  <c r="AC73" i="3" s="1"/>
  <c r="AC72" i="3"/>
  <c r="AB72" i="3"/>
  <c r="AB74" i="5" l="1"/>
  <c r="Z76" i="5"/>
  <c r="AA75" i="5"/>
  <c r="AC75" i="5" s="1"/>
  <c r="Z75" i="4"/>
  <c r="AA74" i="4"/>
  <c r="AC74" i="4" s="1"/>
  <c r="AC73" i="4"/>
  <c r="AB73" i="3"/>
  <c r="Z75" i="3"/>
  <c r="AA74" i="3"/>
  <c r="AC74" i="3" s="1"/>
  <c r="Z77" i="5" l="1"/>
  <c r="AA76" i="5"/>
  <c r="AC76" i="5" s="1"/>
  <c r="AB75" i="5"/>
  <c r="AB74" i="4"/>
  <c r="Z76" i="4"/>
  <c r="AA75" i="4"/>
  <c r="AC75" i="4" s="1"/>
  <c r="Z76" i="3"/>
  <c r="AA75" i="3"/>
  <c r="AC75" i="3" s="1"/>
  <c r="AB74" i="3"/>
  <c r="AB76" i="5" l="1"/>
  <c r="Z78" i="5"/>
  <c r="AA77" i="5"/>
  <c r="AC77" i="5" s="1"/>
  <c r="AB75" i="4"/>
  <c r="Z77" i="4"/>
  <c r="AA76" i="4"/>
  <c r="AC76" i="4" s="1"/>
  <c r="AB75" i="3"/>
  <c r="Z77" i="3"/>
  <c r="AA76" i="3"/>
  <c r="AC76" i="3" s="1"/>
  <c r="AB77" i="5" l="1"/>
  <c r="Z79" i="5"/>
  <c r="AA78" i="5"/>
  <c r="AC78" i="5" s="1"/>
  <c r="AB76" i="4"/>
  <c r="Z78" i="4"/>
  <c r="AA77" i="4"/>
  <c r="AC77" i="4" s="1"/>
  <c r="AB76" i="3"/>
  <c r="Z78" i="3"/>
  <c r="AA77" i="3"/>
  <c r="AC77" i="3" s="1"/>
  <c r="AB78" i="5" l="1"/>
  <c r="Z80" i="5"/>
  <c r="AA79" i="5"/>
  <c r="AC79" i="5" s="1"/>
  <c r="AB77" i="4"/>
  <c r="Z79" i="4"/>
  <c r="AA78" i="4"/>
  <c r="AC78" i="4" s="1"/>
  <c r="AB77" i="3"/>
  <c r="Z79" i="3"/>
  <c r="AA78" i="3"/>
  <c r="AC78" i="3" s="1"/>
  <c r="AB79" i="5" l="1"/>
  <c r="AA80" i="5"/>
  <c r="AB80" i="5" s="1"/>
  <c r="AB81" i="5" s="1"/>
  <c r="K85" i="5" s="1"/>
  <c r="AB78" i="4"/>
  <c r="Z80" i="4"/>
  <c r="AA79" i="4"/>
  <c r="AC79" i="4" s="1"/>
  <c r="AB78" i="3"/>
  <c r="Z80" i="3"/>
  <c r="AA79" i="3"/>
  <c r="AC79" i="3" s="1"/>
  <c r="AC80" i="5" l="1"/>
  <c r="AC81" i="5" s="1"/>
  <c r="K86" i="5" s="1"/>
  <c r="AA81" i="5"/>
  <c r="K84" i="5" s="1"/>
  <c r="K83" i="5" s="1"/>
  <c r="AB79" i="4"/>
  <c r="AA80" i="4"/>
  <c r="AB80" i="4" s="1"/>
  <c r="AB81" i="4" s="1"/>
  <c r="K85" i="4" s="1"/>
  <c r="AB79" i="3"/>
  <c r="AA80" i="3"/>
  <c r="AC80" i="4" l="1"/>
  <c r="AC81" i="4" s="1"/>
  <c r="K86" i="4" s="1"/>
  <c r="AA81" i="4"/>
  <c r="K84" i="4" s="1"/>
  <c r="K83" i="4" s="1"/>
  <c r="AC80" i="3"/>
  <c r="AC81" i="3" s="1"/>
  <c r="K86" i="3" s="1"/>
  <c r="AA81" i="3"/>
  <c r="K84" i="3" s="1"/>
  <c r="AB80" i="3"/>
  <c r="AB81" i="3" s="1"/>
  <c r="K85" i="3" s="1"/>
  <c r="K83" i="3" l="1"/>
</calcChain>
</file>

<file path=xl/sharedStrings.xml><?xml version="1.0" encoding="utf-8"?>
<sst xmlns="http://schemas.openxmlformats.org/spreadsheetml/2006/main" count="596" uniqueCount="89">
  <si>
    <t>Додаток 6.1. до протоколу Кредитної Ради АБ "УКРГАЗБАНК" від 14.01.2020 №9/5</t>
  </si>
  <si>
    <t xml:space="preserve">ТИПОВА ФОРМА </t>
  </si>
  <si>
    <t>Обрані споживачем умови кредитування</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</si>
  <si>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</si>
  <si>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</si>
  <si>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Вартість забезпечення, грн.</t>
  </si>
  <si>
    <t>1/%</t>
  </si>
  <si>
    <t xml:space="preserve">Власний платіж (внесок), %  </t>
  </si>
  <si>
    <t>Класика</t>
  </si>
  <si>
    <t>Есть</t>
  </si>
  <si>
    <t>Сума кредиту, грн.</t>
  </si>
  <si>
    <t>Ануїтет</t>
  </si>
  <si>
    <t>Нет</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</si>
  <si>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</si>
  <si>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</si>
  <si>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</si>
  <si>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</si>
  <si>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Строк кредитування, міс.</t>
  </si>
  <si>
    <t>Схема погашення кредиту</t>
  </si>
  <si>
    <t xml:space="preserve">Відкриття поточного рахунку, грн. </t>
  </si>
  <si>
    <t>Переказ/видача коштів з поточного рахунку споживача за тарифним планом "Приватний", % від суми переказу (суми кредиту)</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</si>
  <si>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</si>
  <si>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</si>
  <si>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Державне мито за посвідчення договору забезпечення, % від вартості забезпечення</t>
  </si>
  <si>
    <t>…</t>
  </si>
  <si>
    <t>грн.</t>
  </si>
  <si>
    <t>Місяць</t>
  </si>
  <si>
    <t>1 - й рік</t>
  </si>
  <si>
    <t>2 - й рік</t>
  </si>
  <si>
    <t>3 - й рік</t>
  </si>
  <si>
    <t>4 - й рік</t>
  </si>
  <si>
    <t>5 - й рік</t>
  </si>
  <si>
    <t>6 - й рік</t>
  </si>
  <si>
    <t>7 - й рік</t>
  </si>
  <si>
    <t>Залишок по кредиту</t>
  </si>
  <si>
    <t>Проценти до сплати</t>
  </si>
  <si>
    <t>Додаткові платежі на користь Банку/третіх осіб</t>
  </si>
  <si>
    <t>Загальний платіж</t>
  </si>
  <si>
    <t>1 міс.</t>
  </si>
  <si>
    <t>2.міс</t>
  </si>
  <si>
    <t>3 міс.</t>
  </si>
  <si>
    <t>4. міс.</t>
  </si>
  <si>
    <t>5.міс</t>
  </si>
  <si>
    <t>6.міс.</t>
  </si>
  <si>
    <t>7.міс.</t>
  </si>
  <si>
    <t>8.міс</t>
  </si>
  <si>
    <t>9.міс.</t>
  </si>
  <si>
    <t>10.міс.</t>
  </si>
  <si>
    <t>11.міс</t>
  </si>
  <si>
    <t>12 міс.</t>
  </si>
  <si>
    <t>Усього</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</si>
  <si>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</si>
  <si>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</si>
  <si>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</si>
  <si>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</si>
  <si>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</si>
  <si>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</si>
  <si>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</si>
  <si>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</si>
  <si>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</si>
  <si>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</si>
  <si>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</si>
  <si>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</si>
  <si>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</si>
  <si>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</si>
  <si>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</si>
  <si>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</si>
  <si>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</si>
  <si>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</si>
  <si>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</si>
  <si>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Дата надання інформації:</t>
  </si>
  <si>
    <t>Підпис споживача:</t>
  </si>
  <si>
    <t>ПІБ, підпис.</t>
  </si>
  <si>
    <t>Процентна ставка (номінальна), % річних на перші</t>
  </si>
  <si>
    <t>місяці кредитування , міс</t>
  </si>
  <si>
    <t>Комісія за надання кредиту, % від суми кредиту</t>
  </si>
  <si>
    <t xml:space="preserve">заповнюється Кліентом виходячи з обраних умов кредитування </t>
  </si>
  <si>
    <t>Калькулятор
“Житло в кредит” (первинний ринок) в рамках співпраці з ТОВ «БВК Компанія «Федорченко»</t>
  </si>
  <si>
    <t>Послуги нотаріуса (орієнтовно), грн.</t>
  </si>
  <si>
    <t>Страхування предмету забезпечення, % від вартості забезпечення
 (щорічно, після отримання правовстановлюючих документів на нерухомість), орієнтовно</t>
  </si>
  <si>
    <t>Страхування особисто Позичальника, % від суми залишку заборгованості по кредиту (щорічно), орієнтовно</t>
  </si>
  <si>
    <t>Оцінка предмету забезпечення СОД (орієнтовно), грн.</t>
  </si>
  <si>
    <t>Вартiсть послуг нотарiуса щодо державної реєстрацiї припинення iпотеки в ДРРП, грн. (в кінці строку кредиту), орієнтовно</t>
  </si>
  <si>
    <t>Страхування предмету забезпечення, % від вартості забезпечення, орієнтовно
 (щорічно, після отримання правовстановлюючих документів на нерухомість), орієнтовно</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</si>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</sst>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numFmt numFmtId="165" formatCode="_-* #,##0.00_р_._-;\-* #,##0.00_р_._-;_-* &quot;-&quot;??_р_._-;_-@_-"/>
  </numFmts>
  <fonts count="15" x14ac:knownFonts="1">
    <font>
      <sz val="11"/>
      <color theme="1"/>
      <name val="Calibri"/>
      <family val="2"/>
      <charset val="204"/>
      <scheme val="minor"/>
    </font>
    <font>
      <u/>
      <sz val="10"/>
      <color indexed="12"/>
      <name val="Arial Cyr"/>
      <charset val="204"/>
    </font>
    <font>
      <sz val="10"/>
      <name val="Arial Cyr"/>
      <charset val="204"/>
    </font>
    <font>
      <sz val="11"/>
      <name val="Times New Roman"/>
      <family val="1"/>
      <charset val="204"/>
    </font>
    <font>
      <sz val="11"/>
      <color theme="1" tint="0.499984740745262"/>
      <name val="Times New Roman"/>
      <family val="1"/>
      <charset val="204"/>
    </font>
    <font>
      <b/>
      <sz val="14"/>
      <name val="Times New Roman"/>
      <family val="1"/>
      <charset val="204"/>
    </font>
    <font>
      <i/>
      <sz val="11"/>
      <name val="Times New Roman"/>
      <family val="1"/>
      <charset val="204"/>
    </font>
    <font>
      <i/>
      <sz val="11"/>
      <color rgb="FFFF0000"/>
      <name val="Times New Roman"/>
      <family val="1"/>
      <charset val="204"/>
    </font>
    <font>
      <i/>
      <sz val="10"/>
      <name val="Arial Cyr"/>
      <charset val="204"/>
    </font>
    <font>
      <sz val="11"/>
      <color rgb="FFFF0000"/>
      <name val="Times New Roman"/>
      <family val="1"/>
      <charset val="204"/>
    </font>
    <font>
      <u/>
      <sz val="11"/>
      <name val="Times New Roman"/>
      <family val="1"/>
      <charset val="204"/>
    </font>
    <font>
      <sz val="11"/>
      <color theme="1"/>
      <name val="Calibri"/>
      <family val="2"/>
      <scheme val="minor"/>
    </font>
    <font>
      <sz val="11"/>
      <color theme="1"/>
      <name val="Times New Roman"/>
      <family val="1"/>
      <charset val="204"/>
    </font>
    <font>
      <sz val="12"/>
      <name val="Times New Roman"/>
      <family val="1"/>
      <charset val="204"/>
    </font>
    <font>
      <b/>
      <sz val="13"/>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4"/>
        <bgColor indexed="64"/>
      </patternFill>
    </fill>
    <fill>
      <patternFill patternType="solid">
        <fgColor rgb="FF00B0F0"/>
        <bgColor indexed="64"/>
      </patternFill>
    </fill>
    <fill>
      <patternFill patternType="solid">
        <fgColor rgb="FFFF000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1" fillId="0" borderId="0"/>
    <xf numFmtId="165" fontId="2" fillId="0" borderId="0" applyFont="0" applyFill="0" applyBorder="0" applyAlignment="0" applyProtection="0"/>
  </cellStyleXfs>
  <cellXfs count="144">
    <xf numFmtId="0" fontId="0" fillId="0" borderId="0" xfId="0"/>
    <xf numFmtId="0" fontId="3" fillId="0" borderId="0" xfId="2" applyFont="1" applyAlignment="1" applyProtection="1">
      <protection hidden="1"/>
    </xf>
    <xf numFmtId="0" fontId="3" fillId="0" borderId="0" xfId="2" applyFont="1" applyProtection="1">
      <protection hidden="1"/>
    </xf>
    <xf numFmtId="0" fontId="3" fillId="0" borderId="0" xfId="2" applyFont="1" applyFill="1" applyProtection="1">
      <protection hidden="1"/>
    </xf>
    <xf numFmtId="0" fontId="2" fillId="0" borderId="0" xfId="2"/>
    <xf numFmtId="0" fontId="3" fillId="2" borderId="0" xfId="2" applyFont="1" applyFill="1" applyAlignment="1" applyProtection="1">
      <protection hidden="1"/>
    </xf>
    <xf numFmtId="10" fontId="3" fillId="0" borderId="0" xfId="2" applyNumberFormat="1" applyFont="1" applyProtection="1">
      <protection hidden="1"/>
    </xf>
    <xf numFmtId="10" fontId="3" fillId="0" borderId="0" xfId="2" applyNumberFormat="1" applyFont="1" applyFill="1" applyProtection="1">
      <protection hidden="1"/>
    </xf>
    <xf numFmtId="0" fontId="3" fillId="4" borderId="5" xfId="2" applyFont="1" applyFill="1" applyBorder="1" applyAlignment="1" applyProtection="1">
      <alignment horizontal="left" vertical="center"/>
      <protection hidden="1"/>
    </xf>
    <xf numFmtId="0" fontId="3" fillId="4" borderId="0" xfId="2" applyFont="1" applyFill="1" applyBorder="1" applyAlignment="1" applyProtection="1">
      <alignment horizontal="left" vertical="center"/>
      <protection hidden="1"/>
    </xf>
    <xf numFmtId="0" fontId="3" fillId="0" borderId="6" xfId="2" applyFont="1" applyFill="1" applyBorder="1" applyAlignment="1" applyProtection="1">
      <alignment horizontal="left" shrinkToFit="1"/>
      <protection hidden="1"/>
    </xf>
    <xf numFmtId="0" fontId="3" fillId="0" borderId="7" xfId="2" applyFont="1" applyFill="1" applyBorder="1" applyAlignment="1" applyProtection="1">
      <alignment horizontal="left" shrinkToFit="1"/>
      <protection hidden="1"/>
    </xf>
    <xf numFmtId="0" fontId="2" fillId="0" borderId="0" xfId="2" applyFill="1"/>
    <xf numFmtId="0" fontId="3" fillId="0" borderId="14" xfId="2" applyFont="1" applyFill="1" applyBorder="1" applyAlignment="1" applyProtection="1">
      <alignment horizontal="center" vertical="center" wrapText="1" shrinkToFit="1"/>
      <protection hidden="1"/>
    </xf>
    <xf numFmtId="164" fontId="3" fillId="0" borderId="15" xfId="2" applyNumberFormat="1" applyFont="1" applyFill="1" applyBorder="1" applyAlignment="1" applyProtection="1">
      <alignment horizontal="left" shrinkToFit="1"/>
      <protection hidden="1"/>
    </xf>
    <xf numFmtId="4" fontId="3" fillId="0" borderId="16" xfId="2" applyNumberFormat="1" applyFont="1" applyFill="1" applyBorder="1" applyAlignment="1" applyProtection="1">
      <alignment shrinkToFit="1"/>
      <protection hidden="1"/>
    </xf>
    <xf numFmtId="4" fontId="3" fillId="0" borderId="17" xfId="2" applyNumberFormat="1" applyFont="1" applyFill="1" applyBorder="1" applyAlignment="1" applyProtection="1">
      <alignment shrinkToFit="1"/>
      <protection hidden="1"/>
    </xf>
    <xf numFmtId="4" fontId="3" fillId="0" borderId="18" xfId="2" applyNumberFormat="1" applyFont="1" applyFill="1" applyBorder="1" applyAlignment="1" applyProtection="1">
      <alignment shrinkToFit="1"/>
      <protection hidden="1"/>
    </xf>
    <xf numFmtId="0" fontId="10" fillId="0" borderId="19" xfId="2" applyFont="1" applyFill="1" applyBorder="1" applyAlignment="1" applyProtection="1">
      <alignment vertical="top"/>
      <protection hidden="1"/>
    </xf>
    <xf numFmtId="4" fontId="3" fillId="0" borderId="20" xfId="2" applyNumberFormat="1" applyFont="1" applyFill="1" applyBorder="1" applyProtection="1">
      <protection hidden="1"/>
    </xf>
    <xf numFmtId="4" fontId="3" fillId="0" borderId="21" xfId="2" applyNumberFormat="1" applyFont="1" applyFill="1" applyBorder="1" applyProtection="1">
      <protection hidden="1"/>
    </xf>
    <xf numFmtId="4" fontId="3" fillId="0" borderId="21" xfId="2" applyNumberFormat="1" applyFont="1" applyFill="1" applyBorder="1" applyAlignment="1" applyProtection="1">
      <protection hidden="1"/>
    </xf>
    <xf numFmtId="0" fontId="3" fillId="0" borderId="0" xfId="2" applyFont="1" applyFill="1" applyBorder="1" applyAlignment="1" applyProtection="1">
      <alignment horizontal="center" vertical="center" wrapText="1" shrinkToFit="1"/>
      <protection hidden="1"/>
    </xf>
    <xf numFmtId="4" fontId="3" fillId="0" borderId="0" xfId="2" applyNumberFormat="1" applyFont="1" applyFill="1" applyBorder="1" applyAlignment="1" applyProtection="1">
      <protection hidden="1"/>
    </xf>
    <xf numFmtId="4" fontId="3" fillId="2" borderId="4" xfId="2" applyNumberFormat="1" applyFont="1" applyFill="1" applyBorder="1" applyAlignment="1" applyProtection="1">
      <protection hidden="1"/>
    </xf>
    <xf numFmtId="10" fontId="3" fillId="2" borderId="22" xfId="3" applyNumberFormat="1" applyFont="1" applyFill="1" applyBorder="1" applyAlignment="1" applyProtection="1">
      <protection hidden="1"/>
    </xf>
    <xf numFmtId="14" fontId="2" fillId="0" borderId="0" xfId="2" applyNumberFormat="1" applyProtection="1">
      <protection hidden="1"/>
    </xf>
    <xf numFmtId="4" fontId="3" fillId="0" borderId="0" xfId="2" applyNumberFormat="1" applyFont="1" applyProtection="1">
      <protection hidden="1"/>
    </xf>
    <xf numFmtId="0" fontId="3" fillId="3" borderId="0" xfId="2" applyFont="1" applyFill="1" applyProtection="1">
      <protection hidden="1"/>
    </xf>
    <xf numFmtId="14" fontId="2" fillId="3" borderId="0" xfId="2" applyNumberFormat="1" applyFill="1" applyProtection="1">
      <protection hidden="1"/>
    </xf>
    <xf numFmtId="4" fontId="3" fillId="3" borderId="0" xfId="2" applyNumberFormat="1" applyFont="1" applyFill="1" applyProtection="1">
      <protection hidden="1"/>
    </xf>
    <xf numFmtId="0" fontId="2" fillId="0" borderId="3" xfId="2" applyBorder="1" applyAlignment="1">
      <alignment horizontal="right"/>
    </xf>
    <xf numFmtId="0" fontId="2" fillId="0" borderId="3" xfId="2" applyBorder="1" applyAlignment="1">
      <alignment horizontal="right" wrapText="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10" fillId="0" borderId="11" xfId="2" applyFont="1" applyFill="1" applyBorder="1" applyAlignment="1" applyProtection="1">
      <alignment horizontal="center" vertical="center" wrapText="1"/>
      <protection hidden="1"/>
    </xf>
    <xf numFmtId="0" fontId="2" fillId="0" borderId="0" xfId="2" applyProtection="1">
      <protection hidden="1"/>
    </xf>
    <xf numFmtId="0" fontId="3" fillId="0" borderId="26" xfId="2" applyFont="1" applyFill="1" applyBorder="1" applyAlignment="1" applyProtection="1">
      <alignment horizontal="center" vertical="center" wrapText="1" shrinkToFit="1"/>
      <protection hidden="1"/>
    </xf>
    <xf numFmtId="0" fontId="3" fillId="3" borderId="0" xfId="2" applyFont="1" applyFill="1" applyAlignment="1" applyProtection="1">
      <protection hidden="1"/>
    </xf>
    <xf numFmtId="0" fontId="13" fillId="2" borderId="0" xfId="2" applyFont="1" applyFill="1" applyAlignment="1" applyProtection="1">
      <protection hidden="1"/>
    </xf>
    <xf numFmtId="0" fontId="2" fillId="0" borderId="3" xfId="2" applyBorder="1" applyAlignment="1">
      <alignment horizontal="right"/>
    </xf>
    <xf numFmtId="0" fontId="2" fillId="0" borderId="3" xfId="2" applyBorder="1" applyAlignment="1">
      <alignment horizontal="right" wrapText="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10" fillId="0" borderId="11" xfId="2" applyFont="1" applyFill="1" applyBorder="1" applyAlignment="1" applyProtection="1">
      <alignment horizontal="center" vertical="center" wrapText="1"/>
      <protection hidden="1"/>
    </xf>
    <xf numFmtId="0" fontId="10" fillId="0" borderId="11" xfId="2" applyFont="1" applyFill="1" applyBorder="1" applyAlignment="1" applyProtection="1">
      <alignment horizontal="center" vertical="center" wrapText="1"/>
      <protection hidden="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2" fillId="0" borderId="3" xfId="2" applyBorder="1" applyAlignment="1">
      <alignment horizontal="right" wrapText="1"/>
    </xf>
    <xf numFmtId="0" fontId="2" fillId="0" borderId="3" xfId="2" applyBorder="1" applyAlignment="1">
      <alignment horizontal="right"/>
    </xf>
    <xf numFmtId="0" fontId="3" fillId="0" borderId="0" xfId="2" applyFont="1" applyFill="1" applyAlignment="1" applyProtection="1">
      <alignment horizontal="left" vertical="center"/>
      <protection hidden="1"/>
    </xf>
    <xf numFmtId="0" fontId="4" fillId="0" borderId="0" xfId="2" applyFont="1" applyAlignment="1" applyProtection="1">
      <alignment horizontal="center" vertical="center"/>
      <protection hidden="1"/>
    </xf>
    <xf numFmtId="0" fontId="14" fillId="0" borderId="0" xfId="2" applyFont="1" applyAlignment="1" applyProtection="1">
      <alignment horizontal="center" vertical="center" wrapText="1"/>
      <protection hidden="1"/>
    </xf>
    <xf numFmtId="0" fontId="5" fillId="0" borderId="0" xfId="2" applyFont="1" applyAlignment="1" applyProtection="1">
      <alignment horizontal="center" vertical="center" wrapText="1"/>
      <protection hidden="1"/>
    </xf>
    <xf numFmtId="0" fontId="6" fillId="0" borderId="0" xfId="2" applyFont="1" applyAlignment="1" applyProtection="1">
      <alignment horizontal="center"/>
      <protection hidden="1"/>
    </xf>
    <xf numFmtId="0" fontId="7" fillId="0" borderId="1"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hidden="1"/>
    </xf>
    <xf numFmtId="0" fontId="7" fillId="0" borderId="3" xfId="1" applyFont="1" applyFill="1" applyBorder="1" applyAlignment="1" applyProtection="1">
      <alignment horizontal="center" vertical="center" wrapText="1"/>
      <protection hidden="1"/>
    </xf>
    <xf numFmtId="0" fontId="7" fillId="0" borderId="1" xfId="1" applyFont="1" applyFill="1" applyBorder="1" applyAlignment="1" applyProtection="1">
      <alignment horizontal="left" vertical="center" wrapText="1"/>
      <protection hidden="1"/>
    </xf>
    <xf numFmtId="0" fontId="8" fillId="0" borderId="3" xfId="2" applyFont="1" applyBorder="1" applyAlignment="1">
      <alignment horizontal="left" vertical="center" wrapText="1"/>
    </xf>
    <xf numFmtId="0" fontId="3" fillId="0" borderId="1" xfId="2" applyFont="1" applyFill="1" applyBorder="1" applyAlignment="1" applyProtection="1">
      <alignment horizontal="left"/>
      <protection hidden="1"/>
    </xf>
    <xf numFmtId="0" fontId="3" fillId="0" borderId="2" xfId="2" applyFont="1" applyFill="1" applyBorder="1" applyAlignment="1" applyProtection="1">
      <alignment horizontal="left"/>
      <protection hidden="1"/>
    </xf>
    <xf numFmtId="0" fontId="3" fillId="0" borderId="3" xfId="2" applyFont="1" applyFill="1" applyBorder="1" applyAlignment="1" applyProtection="1">
      <alignment horizontal="left"/>
      <protection hidden="1"/>
    </xf>
    <xf numFmtId="4" fontId="3" fillId="3" borderId="4" xfId="2"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top"/>
      <protection hidden="1"/>
    </xf>
    <xf numFmtId="0" fontId="3" fillId="0" borderId="2" xfId="2" applyFont="1" applyFill="1" applyBorder="1" applyAlignment="1" applyProtection="1">
      <alignment horizontal="left" vertical="top"/>
      <protection hidden="1"/>
    </xf>
    <xf numFmtId="0" fontId="3" fillId="0" borderId="3" xfId="2" applyFont="1" applyFill="1" applyBorder="1" applyAlignment="1" applyProtection="1">
      <alignment horizontal="left" vertical="top"/>
      <protection hidden="1"/>
    </xf>
    <xf numFmtId="10" fontId="3" fillId="3" borderId="4" xfId="3"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center"/>
      <protection hidden="1"/>
    </xf>
    <xf numFmtId="0" fontId="3" fillId="0" borderId="2" xfId="2" applyFont="1" applyFill="1" applyBorder="1" applyAlignment="1" applyProtection="1">
      <alignment horizontal="left" vertical="center"/>
      <protection hidden="1"/>
    </xf>
    <xf numFmtId="0" fontId="3" fillId="0" borderId="3" xfId="2" applyFont="1" applyFill="1" applyBorder="1" applyAlignment="1" applyProtection="1">
      <alignment horizontal="left" vertical="center"/>
      <protection hidden="1"/>
    </xf>
    <xf numFmtId="4" fontId="3" fillId="0" borderId="4" xfId="2" applyNumberFormat="1" applyFont="1" applyFill="1" applyBorder="1" applyAlignment="1" applyProtection="1">
      <alignment horizontal="right"/>
      <protection hidden="1"/>
    </xf>
    <xf numFmtId="0" fontId="3" fillId="0" borderId="1" xfId="2" applyFont="1" applyFill="1" applyBorder="1" applyAlignment="1" applyProtection="1">
      <alignment horizontal="right"/>
      <protection hidden="1"/>
    </xf>
    <xf numFmtId="0" fontId="2" fillId="0" borderId="2" xfId="2" applyBorder="1" applyAlignment="1">
      <alignment horizontal="right"/>
    </xf>
    <xf numFmtId="0" fontId="2" fillId="0" borderId="3" xfId="2" applyBorder="1" applyAlignment="1">
      <alignment horizontal="right"/>
    </xf>
    <xf numFmtId="0" fontId="3" fillId="0" borderId="1" xfId="2" applyFont="1" applyFill="1" applyBorder="1" applyAlignment="1" applyProtection="1">
      <alignment horizontal="right" wrapText="1"/>
      <protection hidden="1"/>
    </xf>
    <xf numFmtId="0" fontId="2" fillId="0" borderId="2" xfId="2" applyBorder="1" applyAlignment="1">
      <alignment horizontal="right" wrapText="1"/>
    </xf>
    <xf numFmtId="0" fontId="2" fillId="0" borderId="3" xfId="2" applyBorder="1" applyAlignment="1">
      <alignment horizontal="right" wrapText="1"/>
    </xf>
    <xf numFmtId="0" fontId="3" fillId="0" borderId="23" xfId="2" applyFont="1" applyFill="1" applyBorder="1" applyAlignment="1" applyProtection="1">
      <alignment horizontal="left" vertical="center"/>
      <protection hidden="1"/>
    </xf>
    <xf numFmtId="0" fontId="3" fillId="0" borderId="24" xfId="2" applyFont="1" applyFill="1" applyBorder="1" applyAlignment="1" applyProtection="1">
      <alignment horizontal="left" vertical="center"/>
      <protection hidden="1"/>
    </xf>
    <xf numFmtId="0" fontId="3" fillId="0" borderId="25" xfId="2" applyFont="1" applyFill="1" applyBorder="1" applyAlignment="1" applyProtection="1">
      <alignment horizontal="left" vertical="center"/>
      <protection hidden="1"/>
    </xf>
    <xf numFmtId="1" fontId="3" fillId="3" borderId="4" xfId="2" quotePrefix="1" applyNumberFormat="1" applyFont="1" applyFill="1" applyBorder="1" applyAlignment="1" applyProtection="1">
      <alignment horizontal="right"/>
      <protection locked="0"/>
    </xf>
    <xf numFmtId="1" fontId="3" fillId="3" borderId="3" xfId="2" quotePrefix="1" applyNumberFormat="1" applyFont="1" applyFill="1" applyBorder="1" applyAlignment="1" applyProtection="1">
      <alignment horizontal="right"/>
      <protection locked="0"/>
    </xf>
    <xf numFmtId="165" fontId="3" fillId="0" borderId="23" xfId="5" applyFont="1" applyFill="1" applyBorder="1" applyAlignment="1" applyProtection="1">
      <alignment horizontal="right" vertical="center"/>
      <protection hidden="1"/>
    </xf>
    <xf numFmtId="165" fontId="3" fillId="0" borderId="24" xfId="5" applyFont="1" applyFill="1" applyBorder="1" applyAlignment="1" applyProtection="1">
      <alignment horizontal="right" vertical="center"/>
      <protection hidden="1"/>
    </xf>
    <xf numFmtId="165" fontId="3" fillId="0" borderId="25" xfId="5" applyFont="1" applyFill="1" applyBorder="1" applyAlignment="1" applyProtection="1">
      <alignment horizontal="right" vertical="center"/>
      <protection hidden="1"/>
    </xf>
    <xf numFmtId="10" fontId="3" fillId="0" borderId="23" xfId="2" applyNumberFormat="1" applyFont="1" applyFill="1" applyBorder="1" applyAlignment="1" applyProtection="1">
      <alignment horizontal="right"/>
      <protection hidden="1"/>
    </xf>
    <xf numFmtId="10" fontId="3" fillId="0" borderId="25" xfId="2" applyNumberFormat="1" applyFont="1" applyFill="1" applyBorder="1" applyAlignment="1" applyProtection="1">
      <alignment horizontal="right"/>
      <protection hidden="1"/>
    </xf>
    <xf numFmtId="0" fontId="3" fillId="0" borderId="1" xfId="2" applyFont="1" applyFill="1" applyBorder="1" applyAlignment="1" applyProtection="1">
      <alignment horizontal="left" shrinkToFit="1"/>
      <protection hidden="1"/>
    </xf>
    <xf numFmtId="0" fontId="3" fillId="0" borderId="2" xfId="2" applyFont="1" applyFill="1" applyBorder="1" applyAlignment="1" applyProtection="1">
      <alignment horizontal="left" shrinkToFit="1"/>
      <protection hidden="1"/>
    </xf>
    <xf numFmtId="0" fontId="3" fillId="0" borderId="3" xfId="2" applyFont="1" applyFill="1" applyBorder="1" applyAlignment="1" applyProtection="1">
      <alignment horizontal="left" shrinkToFit="1"/>
      <protection hidden="1"/>
    </xf>
    <xf numFmtId="10" fontId="3" fillId="0" borderId="4" xfId="3" applyNumberFormat="1" applyFont="1" applyFill="1" applyBorder="1" applyAlignment="1" applyProtection="1">
      <alignment horizontal="right"/>
      <protection hidden="1"/>
    </xf>
    <xf numFmtId="165" fontId="3" fillId="0" borderId="8" xfId="5" applyFont="1" applyFill="1" applyBorder="1" applyAlignment="1" applyProtection="1">
      <alignment horizontal="right" vertical="center"/>
      <protection hidden="1"/>
    </xf>
    <xf numFmtId="165" fontId="3" fillId="0" borderId="7" xfId="5" applyFont="1" applyFill="1" applyBorder="1" applyAlignment="1" applyProtection="1">
      <alignment horizontal="right" vertical="center"/>
      <protection hidden="1"/>
    </xf>
    <xf numFmtId="165" fontId="3" fillId="0" borderId="6" xfId="5" applyFont="1" applyFill="1" applyBorder="1" applyAlignment="1" applyProtection="1">
      <alignment horizontal="right" vertical="center"/>
      <protection hidden="1"/>
    </xf>
    <xf numFmtId="1" fontId="3" fillId="0" borderId="4" xfId="2" quotePrefix="1" applyNumberFormat="1" applyFont="1" applyFill="1" applyBorder="1" applyAlignment="1" applyProtection="1">
      <alignment horizontal="right"/>
      <protection hidden="1"/>
    </xf>
    <xf numFmtId="1" fontId="3" fillId="0" borderId="8" xfId="2" quotePrefix="1" applyNumberFormat="1" applyFont="1" applyFill="1" applyBorder="1" applyAlignment="1" applyProtection="1">
      <alignment horizontal="right"/>
      <protection hidden="1"/>
    </xf>
    <xf numFmtId="1" fontId="3" fillId="0" borderId="6" xfId="2" quotePrefix="1" applyNumberFormat="1" applyFont="1" applyFill="1" applyBorder="1" applyAlignment="1" applyProtection="1">
      <alignment horizontal="right"/>
      <protection hidden="1"/>
    </xf>
    <xf numFmtId="0" fontId="3" fillId="5" borderId="1" xfId="2" applyNumberFormat="1" applyFont="1" applyFill="1" applyBorder="1" applyAlignment="1" applyProtection="1">
      <alignment horizontal="right"/>
      <protection hidden="1"/>
    </xf>
    <xf numFmtId="0" fontId="3" fillId="5" borderId="3" xfId="2" applyNumberFormat="1" applyFont="1" applyFill="1" applyBorder="1" applyAlignment="1" applyProtection="1">
      <alignment horizontal="right"/>
      <protection hidden="1"/>
    </xf>
    <xf numFmtId="4" fontId="3" fillId="6" borderId="8" xfId="2" applyNumberFormat="1" applyFont="1" applyFill="1" applyBorder="1" applyAlignment="1" applyProtection="1">
      <alignment horizontal="right"/>
      <protection hidden="1"/>
    </xf>
    <xf numFmtId="4" fontId="3" fillId="6" borderId="6" xfId="2"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center" wrapText="1"/>
      <protection hidden="1"/>
    </xf>
    <xf numFmtId="0" fontId="3" fillId="0" borderId="2" xfId="2" applyFont="1" applyFill="1" applyBorder="1" applyAlignment="1" applyProtection="1">
      <alignment horizontal="left" vertical="center" wrapText="1"/>
      <protection hidden="1"/>
    </xf>
    <xf numFmtId="0" fontId="3" fillId="0" borderId="3" xfId="2" applyFont="1" applyFill="1" applyBorder="1" applyAlignment="1" applyProtection="1">
      <alignment horizontal="left" vertical="center" wrapText="1"/>
      <protection hidden="1"/>
    </xf>
    <xf numFmtId="0" fontId="3" fillId="0" borderId="1" xfId="2" applyFont="1" applyFill="1" applyBorder="1" applyAlignment="1" applyProtection="1">
      <alignment horizontal="left" vertical="center" wrapText="1" shrinkToFit="1"/>
      <protection hidden="1"/>
    </xf>
    <xf numFmtId="0" fontId="3" fillId="0" borderId="2" xfId="2" applyFont="1" applyFill="1" applyBorder="1" applyAlignment="1" applyProtection="1">
      <alignment horizontal="left" vertical="center" shrinkToFit="1"/>
      <protection hidden="1"/>
    </xf>
    <xf numFmtId="0" fontId="3" fillId="0" borderId="3" xfId="2" applyFont="1" applyFill="1" applyBorder="1" applyAlignment="1" applyProtection="1">
      <alignment horizontal="left" vertical="center" shrinkToFit="1"/>
      <protection hidden="1"/>
    </xf>
    <xf numFmtId="4" fontId="3" fillId="0" borderId="1" xfId="2" applyNumberFormat="1" applyFont="1" applyFill="1" applyBorder="1" applyAlignment="1" applyProtection="1">
      <alignment horizontal="right"/>
      <protection hidden="1"/>
    </xf>
    <xf numFmtId="4" fontId="3" fillId="0" borderId="3" xfId="2" applyNumberFormat="1" applyFont="1" applyFill="1" applyBorder="1" applyAlignment="1" applyProtection="1">
      <alignment horizontal="right"/>
      <protection hidden="1"/>
    </xf>
    <xf numFmtId="4" fontId="3" fillId="0" borderId="1" xfId="2" applyNumberFormat="1" applyFont="1" applyFill="1" applyBorder="1" applyAlignment="1" applyProtection="1">
      <alignment horizontal="center"/>
      <protection hidden="1"/>
    </xf>
    <xf numFmtId="4" fontId="3" fillId="0" borderId="3" xfId="2" applyNumberFormat="1" applyFont="1" applyFill="1" applyBorder="1" applyAlignment="1" applyProtection="1">
      <alignment horizontal="center"/>
      <protection hidden="1"/>
    </xf>
    <xf numFmtId="10" fontId="3" fillId="0" borderId="1" xfId="3" applyNumberFormat="1" applyFont="1" applyFill="1" applyBorder="1" applyAlignment="1" applyProtection="1">
      <alignment horizontal="right"/>
      <protection hidden="1"/>
    </xf>
    <xf numFmtId="10" fontId="3" fillId="0" borderId="3" xfId="3"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top" wrapText="1"/>
      <protection hidden="1"/>
    </xf>
    <xf numFmtId="0" fontId="3" fillId="0" borderId="2" xfId="2" applyFont="1" applyFill="1" applyBorder="1" applyAlignment="1" applyProtection="1">
      <alignment horizontal="left" vertical="top" wrapText="1"/>
      <protection hidden="1"/>
    </xf>
    <xf numFmtId="0" fontId="3" fillId="0" borderId="3" xfId="2" applyFont="1" applyFill="1" applyBorder="1" applyAlignment="1" applyProtection="1">
      <alignment horizontal="left" vertical="top" wrapText="1"/>
      <protection hidden="1"/>
    </xf>
    <xf numFmtId="0" fontId="3" fillId="0" borderId="1" xfId="2" applyFont="1" applyFill="1" applyBorder="1" applyAlignment="1" applyProtection="1">
      <alignment horizontal="left" vertical="center" shrinkToFit="1"/>
      <protection hidden="1"/>
    </xf>
    <xf numFmtId="0" fontId="9" fillId="0" borderId="2" xfId="2" applyFont="1" applyFill="1" applyBorder="1" applyAlignment="1" applyProtection="1">
      <alignment horizontal="left" vertical="center" shrinkToFit="1"/>
      <protection hidden="1"/>
    </xf>
    <xf numFmtId="0" fontId="9" fillId="0" borderId="3" xfId="2" applyFont="1" applyFill="1" applyBorder="1" applyAlignment="1" applyProtection="1">
      <alignment horizontal="left" vertical="center" shrinkToFit="1"/>
      <protection hidden="1"/>
    </xf>
    <xf numFmtId="0" fontId="3" fillId="0" borderId="1" xfId="2" applyFont="1" applyFill="1" applyBorder="1" applyAlignment="1" applyProtection="1">
      <alignment horizontal="center" vertical="center" wrapText="1" shrinkToFit="1"/>
      <protection hidden="1"/>
    </xf>
    <xf numFmtId="0" fontId="3" fillId="0" borderId="2" xfId="2" applyFont="1" applyFill="1" applyBorder="1" applyAlignment="1" applyProtection="1">
      <alignment horizontal="center" vertical="center" wrapText="1" shrinkToFit="1"/>
      <protection hidden="1"/>
    </xf>
    <xf numFmtId="0" fontId="3" fillId="0" borderId="3" xfId="2" applyFont="1" applyFill="1" applyBorder="1" applyAlignment="1" applyProtection="1">
      <alignment horizontal="center" vertical="center" wrapText="1" shrinkToFit="1"/>
      <protection hidden="1"/>
    </xf>
    <xf numFmtId="10" fontId="3" fillId="2" borderId="1" xfId="3" applyNumberFormat="1" applyFont="1" applyFill="1" applyBorder="1" applyAlignment="1" applyProtection="1">
      <alignment horizontal="right"/>
      <protection locked="0"/>
    </xf>
    <xf numFmtId="10" fontId="3" fillId="2" borderId="3" xfId="3" applyNumberFormat="1" applyFont="1" applyFill="1" applyBorder="1" applyAlignment="1" applyProtection="1">
      <alignment horizontal="right"/>
      <protection locked="0"/>
    </xf>
    <xf numFmtId="0" fontId="9" fillId="0" borderId="1" xfId="2" applyFont="1" applyFill="1" applyBorder="1" applyAlignment="1" applyProtection="1">
      <alignment horizontal="left" vertical="center" wrapText="1"/>
      <protection hidden="1"/>
    </xf>
    <xf numFmtId="0" fontId="9" fillId="0" borderId="2" xfId="2" applyFont="1" applyFill="1" applyBorder="1" applyAlignment="1" applyProtection="1">
      <alignment horizontal="left" vertical="center"/>
      <protection hidden="1"/>
    </xf>
    <xf numFmtId="0" fontId="9" fillId="0" borderId="3" xfId="2" applyFont="1" applyFill="1" applyBorder="1" applyAlignment="1" applyProtection="1">
      <alignment horizontal="left" vertical="center"/>
      <protection hidden="1"/>
    </xf>
    <xf numFmtId="10" fontId="3" fillId="2" borderId="4" xfId="3" applyNumberFormat="1" applyFont="1" applyFill="1" applyBorder="1" applyAlignment="1" applyProtection="1">
      <alignment horizontal="right"/>
      <protection hidden="1"/>
    </xf>
    <xf numFmtId="0" fontId="9" fillId="0" borderId="1" xfId="2" applyFont="1" applyFill="1" applyBorder="1" applyAlignment="1" applyProtection="1">
      <alignment horizontal="left" vertical="center" shrinkToFit="1"/>
      <protection hidden="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10" fillId="0" borderId="10" xfId="2" applyFont="1" applyFill="1" applyBorder="1" applyAlignment="1" applyProtection="1">
      <alignment horizontal="center" vertical="center" wrapText="1"/>
      <protection hidden="1"/>
    </xf>
    <xf numFmtId="0" fontId="10" fillId="0" borderId="11" xfId="2" applyFont="1" applyFill="1" applyBorder="1" applyAlignment="1" applyProtection="1">
      <alignment horizontal="center" vertical="center" wrapText="1"/>
      <protection hidden="1"/>
    </xf>
    <xf numFmtId="0" fontId="10" fillId="0" borderId="12" xfId="2" applyFont="1" applyFill="1" applyBorder="1" applyAlignment="1" applyProtection="1">
      <alignment horizontal="center" vertical="center" wrapText="1"/>
      <protection hidden="1"/>
    </xf>
    <xf numFmtId="0" fontId="3" fillId="0" borderId="9" xfId="2" applyFont="1" applyFill="1" applyBorder="1" applyAlignment="1" applyProtection="1">
      <alignment horizontal="center" vertical="center" textRotation="45"/>
      <protection hidden="1"/>
    </xf>
    <xf numFmtId="0" fontId="3" fillId="0" borderId="13" xfId="2" applyFont="1" applyFill="1" applyBorder="1" applyAlignment="1" applyProtection="1">
      <alignment horizontal="center" vertical="center" textRotation="45"/>
      <protection hidden="1"/>
    </xf>
    <xf numFmtId="0" fontId="3" fillId="2" borderId="4" xfId="4" applyFont="1" applyFill="1" applyBorder="1" applyAlignment="1">
      <alignment horizontal="left" vertical="center" wrapText="1"/>
    </xf>
    <xf numFmtId="0" fontId="12" fillId="0" borderId="4" xfId="4" applyFont="1" applyBorder="1" applyAlignment="1">
      <alignment horizontal="center" vertical="center" wrapText="1"/>
    </xf>
    <xf numFmtId="0" fontId="12" fillId="3" borderId="4" xfId="4" applyFont="1" applyFill="1" applyBorder="1" applyAlignment="1" applyProtection="1">
      <alignment horizontal="center" vertical="center" wrapText="1"/>
      <protection locked="0"/>
    </xf>
    <xf numFmtId="0" fontId="12" fillId="2" borderId="4" xfId="4" applyFont="1" applyFill="1" applyBorder="1" applyAlignment="1">
      <alignment horizontal="center" vertical="center" wrapText="1"/>
    </xf>
    <xf numFmtId="0" fontId="3" fillId="2" borderId="22" xfId="4" applyFont="1" applyFill="1" applyBorder="1" applyAlignment="1">
      <alignment horizontal="left" vertical="center" wrapText="1"/>
    </xf>
    <xf numFmtId="0" fontId="2" fillId="2" borderId="4" xfId="2" applyFont="1" applyFill="1" applyBorder="1" applyAlignment="1">
      <alignment horizontal="left"/>
    </xf>
    <xf numFmtId="14" fontId="12" fillId="2" borderId="4" xfId="4" applyNumberFormat="1" applyFont="1" applyFill="1" applyBorder="1" applyAlignment="1" applyProtection="1">
      <alignment horizontal="center" vertical="center" wrapText="1"/>
    </xf>
  </cellXfs>
  <cellStyles count="6">
    <cellStyle name="Гиперссылка" xfId="1" builtinId="8"/>
    <cellStyle name="Обычный" xfId="0" builtinId="0"/>
    <cellStyle name="Обычный 2" xfId="2"/>
    <cellStyle name="Обычный 2 2" xfId="4"/>
    <cellStyle name="Процентный 2" xf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40" dropStyle="combo" dx="22" fmlaLink="$J$18" fmlaRange="$AG$7:$AG$8" sel="1" val="0"/>
</file>

<file path=xl/ctrlProps/ctrlProp2.xml><?xml version="1.0" encoding="utf-8"?>
<formControlPr xmlns="http://schemas.microsoft.com/office/spreadsheetml/2009/9/main" objectType="Drop" dropLines="40" dropStyle="combo" dx="22" fmlaLink="$J$18" fmlaRange="$AG$7:$AG$8" sel="1" val="0"/>
</file>

<file path=xl/ctrlProps/ctrlProp3.xml><?xml version="1.0" encoding="utf-8"?>
<formControlPr xmlns="http://schemas.microsoft.com/office/spreadsheetml/2009/9/main" objectType="Drop" dropLines="40" dropStyle="combo" dx="22" fmlaLink="$J$18" fmlaRange="$AG$7:$AG$8"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977</xdr:colOff>
          <xdr:row>16</xdr:row>
          <xdr:rowOff>190500</xdr:rowOff>
        </xdr:from>
        <xdr:to>
          <xdr:col>11</xdr:col>
          <xdr:colOff>19050</xdr:colOff>
          <xdr:row>19</xdr:row>
          <xdr:rowOff>19050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25854</xdr:colOff>
      <xdr:row>12</xdr:row>
      <xdr:rowOff>186973</xdr:rowOff>
    </xdr:from>
    <xdr:to>
      <xdr:col>25</xdr:col>
      <xdr:colOff>510268</xdr:colOff>
      <xdr:row>19</xdr:row>
      <xdr:rowOff>167367</xdr:rowOff>
    </xdr:to>
    <xdr:pic>
      <xdr:nvPicPr>
        <xdr:cNvPr id="3"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1533" y="1520473"/>
          <a:ext cx="11404146" cy="1273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0</xdr:colOff>
          <xdr:row>16</xdr:row>
          <xdr:rowOff>190500</xdr:rowOff>
        </xdr:from>
        <xdr:to>
          <xdr:col>11</xdr:col>
          <xdr:colOff>19050</xdr:colOff>
          <xdr:row>19</xdr:row>
          <xdr:rowOff>19050</xdr:rowOff>
        </xdr:to>
        <xdr:sp macro="" textlink="">
          <xdr:nvSpPr>
            <xdr:cNvPr id="5121" name="Drop Down 1"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25854</xdr:colOff>
      <xdr:row>12</xdr:row>
      <xdr:rowOff>186973</xdr:rowOff>
    </xdr:from>
    <xdr:to>
      <xdr:col>25</xdr:col>
      <xdr:colOff>510268</xdr:colOff>
      <xdr:row>19</xdr:row>
      <xdr:rowOff>167367</xdr:rowOff>
    </xdr:to>
    <xdr:pic>
      <xdr:nvPicPr>
        <xdr:cNvPr id="3"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27129" y="1549048"/>
          <a:ext cx="11371489" cy="126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0</xdr:colOff>
          <xdr:row>16</xdr:row>
          <xdr:rowOff>190500</xdr:rowOff>
        </xdr:from>
        <xdr:to>
          <xdr:col>11</xdr:col>
          <xdr:colOff>19050</xdr:colOff>
          <xdr:row>19</xdr:row>
          <xdr:rowOff>19050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25854</xdr:colOff>
      <xdr:row>12</xdr:row>
      <xdr:rowOff>186973</xdr:rowOff>
    </xdr:from>
    <xdr:to>
      <xdr:col>25</xdr:col>
      <xdr:colOff>510268</xdr:colOff>
      <xdr:row>19</xdr:row>
      <xdr:rowOff>167367</xdr:rowOff>
    </xdr:to>
    <xdr:pic>
      <xdr:nvPicPr>
        <xdr:cNvPr id="3"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27129" y="1549048"/>
          <a:ext cx="11371489" cy="126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9"/>
  <sheetViews>
    <sheetView tabSelected="1" view="pageBreakPreview" topLeftCell="A3" zoomScale="80" zoomScaleNormal="70" zoomScaleSheetLayoutView="80" workbookViewId="0">
      <selection activeCell="N28" sqref="N28"/>
    </sheetView>
  </sheetViews>
  <sheetFormatPr defaultRowHeight="15" x14ac:dyDescent="0.25"/>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5.42578125" customWidth="1"/>
    <col min="12" max="13" width="12.42578125" customWidth="1"/>
    <col min="14" max="14" width="12.140625" customWidth="1"/>
    <col min="15" max="15" width="13.140625" customWidth="1"/>
    <col min="16" max="17" width="12" customWidth="1"/>
    <col min="18" max="18" width="13.140625" customWidth="1"/>
    <col min="19" max="19" width="12.28515625" customWidth="1"/>
    <col min="20" max="20" width="11.5703125" customWidth="1"/>
    <col min="21" max="22" width="13.28515625" customWidth="1"/>
    <col min="23" max="23" width="12.5703125" customWidth="1"/>
    <col min="24" max="25" width="12.7109375" customWidth="1"/>
    <col min="26" max="26" width="11.7109375" customWidth="1"/>
    <col min="27" max="27" width="14" customWidth="1"/>
    <col min="28" max="28" width="11.5703125" customWidth="1"/>
    <col min="29" max="29" width="15.42578125" customWidth="1"/>
    <col min="30" max="32" width="9.140625" hidden="1" customWidth="1"/>
    <col min="33" max="33" width="8.42578125" hidden="1" customWidth="1"/>
    <col min="34" max="34" width="5.28515625" hidden="1" customWidth="1"/>
    <col min="35"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5703125" customWidth="1"/>
    <col min="264" max="264" width="12.140625" customWidth="1"/>
    <col min="265" max="265" width="12.28515625" customWidth="1"/>
    <col min="266" max="266" width="14.140625" customWidth="1"/>
    <col min="267" max="267" width="13" customWidth="1"/>
    <col min="268" max="269" width="12.42578125" customWidth="1"/>
    <col min="270" max="270" width="12.140625" customWidth="1"/>
    <col min="271" max="271" width="11" customWidth="1"/>
    <col min="272" max="273" width="12" customWidth="1"/>
    <col min="274" max="274" width="11.28515625" customWidth="1"/>
    <col min="275" max="275" width="10.5703125" customWidth="1"/>
    <col min="276" max="276" width="11.5703125" customWidth="1"/>
    <col min="277" max="277" width="13.28515625" customWidth="1"/>
    <col min="278" max="278" width="11.140625" customWidth="1"/>
    <col min="279" max="279" width="12.5703125" customWidth="1"/>
    <col min="280" max="281" width="12.7109375" customWidth="1"/>
    <col min="282" max="282" width="11.7109375" customWidth="1"/>
    <col min="283" max="283" width="14" customWidth="1"/>
    <col min="284" max="284" width="11.5703125" customWidth="1"/>
    <col min="285" max="285" width="10.7109375" customWidth="1"/>
    <col min="286" max="290" width="0" hidden="1" customWidth="1"/>
    <col min="291"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5703125" customWidth="1"/>
    <col min="520" max="520" width="12.140625" customWidth="1"/>
    <col min="521" max="521" width="12.28515625" customWidth="1"/>
    <col min="522" max="522" width="14.140625" customWidth="1"/>
    <col min="523" max="523" width="13" customWidth="1"/>
    <col min="524" max="525" width="12.42578125" customWidth="1"/>
    <col min="526" max="526" width="12.140625" customWidth="1"/>
    <col min="527" max="527" width="11" customWidth="1"/>
    <col min="528" max="529" width="12" customWidth="1"/>
    <col min="530" max="530" width="11.28515625" customWidth="1"/>
    <col min="531" max="531" width="10.5703125" customWidth="1"/>
    <col min="532" max="532" width="11.5703125" customWidth="1"/>
    <col min="533" max="533" width="13.28515625" customWidth="1"/>
    <col min="534" max="534" width="11.140625" customWidth="1"/>
    <col min="535" max="535" width="12.5703125" customWidth="1"/>
    <col min="536" max="537" width="12.7109375" customWidth="1"/>
    <col min="538" max="538" width="11.7109375" customWidth="1"/>
    <col min="539" max="539" width="14" customWidth="1"/>
    <col min="540" max="540" width="11.5703125" customWidth="1"/>
    <col min="541" max="541" width="10.7109375" customWidth="1"/>
    <col min="542" max="546" width="0" hidden="1" customWidth="1"/>
    <col min="547"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5703125" customWidth="1"/>
    <col min="776" max="776" width="12.140625" customWidth="1"/>
    <col min="777" max="777" width="12.28515625" customWidth="1"/>
    <col min="778" max="778" width="14.140625" customWidth="1"/>
    <col min="779" max="779" width="13" customWidth="1"/>
    <col min="780" max="781" width="12.42578125" customWidth="1"/>
    <col min="782" max="782" width="12.140625" customWidth="1"/>
    <col min="783" max="783" width="11" customWidth="1"/>
    <col min="784" max="785" width="12" customWidth="1"/>
    <col min="786" max="786" width="11.28515625" customWidth="1"/>
    <col min="787" max="787" width="10.5703125" customWidth="1"/>
    <col min="788" max="788" width="11.5703125" customWidth="1"/>
    <col min="789" max="789" width="13.28515625" customWidth="1"/>
    <col min="790" max="790" width="11.140625" customWidth="1"/>
    <col min="791" max="791" width="12.5703125" customWidth="1"/>
    <col min="792" max="793" width="12.7109375" customWidth="1"/>
    <col min="794" max="794" width="11.7109375" customWidth="1"/>
    <col min="795" max="795" width="14" customWidth="1"/>
    <col min="796" max="796" width="11.5703125" customWidth="1"/>
    <col min="797" max="797" width="10.7109375" customWidth="1"/>
    <col min="798" max="802" width="0" hidden="1" customWidth="1"/>
    <col min="803"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5703125" customWidth="1"/>
    <col min="1032" max="1032" width="12.140625" customWidth="1"/>
    <col min="1033" max="1033" width="12.28515625" customWidth="1"/>
    <col min="1034" max="1034" width="14.140625" customWidth="1"/>
    <col min="1035" max="1035" width="13" customWidth="1"/>
    <col min="1036" max="1037" width="12.42578125" customWidth="1"/>
    <col min="1038" max="1038" width="12.140625" customWidth="1"/>
    <col min="1039" max="1039" width="11" customWidth="1"/>
    <col min="1040" max="1041" width="12" customWidth="1"/>
    <col min="1042" max="1042" width="11.28515625" customWidth="1"/>
    <col min="1043" max="1043" width="10.5703125" customWidth="1"/>
    <col min="1044" max="1044" width="11.5703125" customWidth="1"/>
    <col min="1045" max="1045" width="13.28515625" customWidth="1"/>
    <col min="1046" max="1046" width="11.140625" customWidth="1"/>
    <col min="1047" max="1047" width="12.5703125" customWidth="1"/>
    <col min="1048" max="1049" width="12.7109375" customWidth="1"/>
    <col min="1050" max="1050" width="11.7109375" customWidth="1"/>
    <col min="1051" max="1051" width="14" customWidth="1"/>
    <col min="1052" max="1052" width="11.5703125" customWidth="1"/>
    <col min="1053" max="1053" width="10.7109375" customWidth="1"/>
    <col min="1054" max="1058" width="0" hidden="1" customWidth="1"/>
    <col min="1059"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5703125" customWidth="1"/>
    <col min="1288" max="1288" width="12.140625" customWidth="1"/>
    <col min="1289" max="1289" width="12.28515625" customWidth="1"/>
    <col min="1290" max="1290" width="14.140625" customWidth="1"/>
    <col min="1291" max="1291" width="13" customWidth="1"/>
    <col min="1292" max="1293" width="12.42578125" customWidth="1"/>
    <col min="1294" max="1294" width="12.140625" customWidth="1"/>
    <col min="1295" max="1295" width="11" customWidth="1"/>
    <col min="1296" max="1297" width="12" customWidth="1"/>
    <col min="1298" max="1298" width="11.28515625" customWidth="1"/>
    <col min="1299" max="1299" width="10.5703125" customWidth="1"/>
    <col min="1300" max="1300" width="11.5703125" customWidth="1"/>
    <col min="1301" max="1301" width="13.28515625" customWidth="1"/>
    <col min="1302" max="1302" width="11.140625" customWidth="1"/>
    <col min="1303" max="1303" width="12.5703125" customWidth="1"/>
    <col min="1304" max="1305" width="12.7109375" customWidth="1"/>
    <col min="1306" max="1306" width="11.7109375" customWidth="1"/>
    <col min="1307" max="1307" width="14" customWidth="1"/>
    <col min="1308" max="1308" width="11.5703125" customWidth="1"/>
    <col min="1309" max="1309" width="10.7109375" customWidth="1"/>
    <col min="1310" max="1314" width="0" hidden="1" customWidth="1"/>
    <col min="1315"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5703125" customWidth="1"/>
    <col min="1544" max="1544" width="12.140625" customWidth="1"/>
    <col min="1545" max="1545" width="12.28515625" customWidth="1"/>
    <col min="1546" max="1546" width="14.140625" customWidth="1"/>
    <col min="1547" max="1547" width="13" customWidth="1"/>
    <col min="1548" max="1549" width="12.42578125" customWidth="1"/>
    <col min="1550" max="1550" width="12.140625" customWidth="1"/>
    <col min="1551" max="1551" width="11" customWidth="1"/>
    <col min="1552" max="1553" width="12" customWidth="1"/>
    <col min="1554" max="1554" width="11.28515625" customWidth="1"/>
    <col min="1555" max="1555" width="10.5703125" customWidth="1"/>
    <col min="1556" max="1556" width="11.5703125" customWidth="1"/>
    <col min="1557" max="1557" width="13.28515625" customWidth="1"/>
    <col min="1558" max="1558" width="11.140625" customWidth="1"/>
    <col min="1559" max="1559" width="12.5703125" customWidth="1"/>
    <col min="1560" max="1561" width="12.7109375" customWidth="1"/>
    <col min="1562" max="1562" width="11.7109375" customWidth="1"/>
    <col min="1563" max="1563" width="14" customWidth="1"/>
    <col min="1564" max="1564" width="11.5703125" customWidth="1"/>
    <col min="1565" max="1565" width="10.7109375" customWidth="1"/>
    <col min="1566" max="1570" width="0" hidden="1" customWidth="1"/>
    <col min="1571"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5703125" customWidth="1"/>
    <col min="1800" max="1800" width="12.140625" customWidth="1"/>
    <col min="1801" max="1801" width="12.28515625" customWidth="1"/>
    <col min="1802" max="1802" width="14.140625" customWidth="1"/>
    <col min="1803" max="1803" width="13" customWidth="1"/>
    <col min="1804" max="1805" width="12.42578125" customWidth="1"/>
    <col min="1806" max="1806" width="12.140625" customWidth="1"/>
    <col min="1807" max="1807" width="11" customWidth="1"/>
    <col min="1808" max="1809" width="12" customWidth="1"/>
    <col min="1810" max="1810" width="11.28515625" customWidth="1"/>
    <col min="1811" max="1811" width="10.5703125" customWidth="1"/>
    <col min="1812" max="1812" width="11.5703125" customWidth="1"/>
    <col min="1813" max="1813" width="13.28515625" customWidth="1"/>
    <col min="1814" max="1814" width="11.140625" customWidth="1"/>
    <col min="1815" max="1815" width="12.5703125" customWidth="1"/>
    <col min="1816" max="1817" width="12.7109375" customWidth="1"/>
    <col min="1818" max="1818" width="11.7109375" customWidth="1"/>
    <col min="1819" max="1819" width="14" customWidth="1"/>
    <col min="1820" max="1820" width="11.5703125" customWidth="1"/>
    <col min="1821" max="1821" width="10.7109375" customWidth="1"/>
    <col min="1822" max="1826" width="0" hidden="1" customWidth="1"/>
    <col min="1827"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5703125" customWidth="1"/>
    <col min="2056" max="2056" width="12.140625" customWidth="1"/>
    <col min="2057" max="2057" width="12.28515625" customWidth="1"/>
    <col min="2058" max="2058" width="14.140625" customWidth="1"/>
    <col min="2059" max="2059" width="13" customWidth="1"/>
    <col min="2060" max="2061" width="12.42578125" customWidth="1"/>
    <col min="2062" max="2062" width="12.140625" customWidth="1"/>
    <col min="2063" max="2063" width="11" customWidth="1"/>
    <col min="2064" max="2065" width="12" customWidth="1"/>
    <col min="2066" max="2066" width="11.28515625" customWidth="1"/>
    <col min="2067" max="2067" width="10.5703125" customWidth="1"/>
    <col min="2068" max="2068" width="11.5703125" customWidth="1"/>
    <col min="2069" max="2069" width="13.28515625" customWidth="1"/>
    <col min="2070" max="2070" width="11.140625" customWidth="1"/>
    <col min="2071" max="2071" width="12.5703125" customWidth="1"/>
    <col min="2072" max="2073" width="12.7109375" customWidth="1"/>
    <col min="2074" max="2074" width="11.7109375" customWidth="1"/>
    <col min="2075" max="2075" width="14" customWidth="1"/>
    <col min="2076" max="2076" width="11.5703125" customWidth="1"/>
    <col min="2077" max="2077" width="10.7109375" customWidth="1"/>
    <col min="2078" max="2082" width="0" hidden="1" customWidth="1"/>
    <col min="2083"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5703125" customWidth="1"/>
    <col min="2312" max="2312" width="12.140625" customWidth="1"/>
    <col min="2313" max="2313" width="12.28515625" customWidth="1"/>
    <col min="2314" max="2314" width="14.140625" customWidth="1"/>
    <col min="2315" max="2315" width="13" customWidth="1"/>
    <col min="2316" max="2317" width="12.42578125" customWidth="1"/>
    <col min="2318" max="2318" width="12.140625" customWidth="1"/>
    <col min="2319" max="2319" width="11" customWidth="1"/>
    <col min="2320" max="2321" width="12" customWidth="1"/>
    <col min="2322" max="2322" width="11.28515625" customWidth="1"/>
    <col min="2323" max="2323" width="10.5703125" customWidth="1"/>
    <col min="2324" max="2324" width="11.5703125" customWidth="1"/>
    <col min="2325" max="2325" width="13.28515625" customWidth="1"/>
    <col min="2326" max="2326" width="11.140625" customWidth="1"/>
    <col min="2327" max="2327" width="12.5703125" customWidth="1"/>
    <col min="2328" max="2329" width="12.7109375" customWidth="1"/>
    <col min="2330" max="2330" width="11.7109375" customWidth="1"/>
    <col min="2331" max="2331" width="14" customWidth="1"/>
    <col min="2332" max="2332" width="11.5703125" customWidth="1"/>
    <col min="2333" max="2333" width="10.7109375" customWidth="1"/>
    <col min="2334" max="2338" width="0" hidden="1" customWidth="1"/>
    <col min="2339"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5703125" customWidth="1"/>
    <col min="2568" max="2568" width="12.140625" customWidth="1"/>
    <col min="2569" max="2569" width="12.28515625" customWidth="1"/>
    <col min="2570" max="2570" width="14.140625" customWidth="1"/>
    <col min="2571" max="2571" width="13" customWidth="1"/>
    <col min="2572" max="2573" width="12.42578125" customWidth="1"/>
    <col min="2574" max="2574" width="12.140625" customWidth="1"/>
    <col min="2575" max="2575" width="11" customWidth="1"/>
    <col min="2576" max="2577" width="12" customWidth="1"/>
    <col min="2578" max="2578" width="11.28515625" customWidth="1"/>
    <col min="2579" max="2579" width="10.5703125" customWidth="1"/>
    <col min="2580" max="2580" width="11.5703125" customWidth="1"/>
    <col min="2581" max="2581" width="13.28515625" customWidth="1"/>
    <col min="2582" max="2582" width="11.140625" customWidth="1"/>
    <col min="2583" max="2583" width="12.5703125" customWidth="1"/>
    <col min="2584" max="2585" width="12.7109375" customWidth="1"/>
    <col min="2586" max="2586" width="11.7109375" customWidth="1"/>
    <col min="2587" max="2587" width="14" customWidth="1"/>
    <col min="2588" max="2588" width="11.5703125" customWidth="1"/>
    <col min="2589" max="2589" width="10.7109375" customWidth="1"/>
    <col min="2590" max="2594" width="0" hidden="1" customWidth="1"/>
    <col min="2595"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5703125" customWidth="1"/>
    <col min="2824" max="2824" width="12.140625" customWidth="1"/>
    <col min="2825" max="2825" width="12.28515625" customWidth="1"/>
    <col min="2826" max="2826" width="14.140625" customWidth="1"/>
    <col min="2827" max="2827" width="13" customWidth="1"/>
    <col min="2828" max="2829" width="12.42578125" customWidth="1"/>
    <col min="2830" max="2830" width="12.140625" customWidth="1"/>
    <col min="2831" max="2831" width="11" customWidth="1"/>
    <col min="2832" max="2833" width="12" customWidth="1"/>
    <col min="2834" max="2834" width="11.28515625" customWidth="1"/>
    <col min="2835" max="2835" width="10.5703125" customWidth="1"/>
    <col min="2836" max="2836" width="11.5703125" customWidth="1"/>
    <col min="2837" max="2837" width="13.28515625" customWidth="1"/>
    <col min="2838" max="2838" width="11.140625" customWidth="1"/>
    <col min="2839" max="2839" width="12.5703125" customWidth="1"/>
    <col min="2840" max="2841" width="12.7109375" customWidth="1"/>
    <col min="2842" max="2842" width="11.7109375" customWidth="1"/>
    <col min="2843" max="2843" width="14" customWidth="1"/>
    <col min="2844" max="2844" width="11.5703125" customWidth="1"/>
    <col min="2845" max="2845" width="10.7109375" customWidth="1"/>
    <col min="2846" max="2850" width="0" hidden="1" customWidth="1"/>
    <col min="2851"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5703125" customWidth="1"/>
    <col min="3080" max="3080" width="12.140625" customWidth="1"/>
    <col min="3081" max="3081" width="12.28515625" customWidth="1"/>
    <col min="3082" max="3082" width="14.140625" customWidth="1"/>
    <col min="3083" max="3083" width="13" customWidth="1"/>
    <col min="3084" max="3085" width="12.42578125" customWidth="1"/>
    <col min="3086" max="3086" width="12.140625" customWidth="1"/>
    <col min="3087" max="3087" width="11" customWidth="1"/>
    <col min="3088" max="3089" width="12" customWidth="1"/>
    <col min="3090" max="3090" width="11.28515625" customWidth="1"/>
    <col min="3091" max="3091" width="10.5703125" customWidth="1"/>
    <col min="3092" max="3092" width="11.5703125" customWidth="1"/>
    <col min="3093" max="3093" width="13.28515625" customWidth="1"/>
    <col min="3094" max="3094" width="11.140625" customWidth="1"/>
    <col min="3095" max="3095" width="12.5703125" customWidth="1"/>
    <col min="3096" max="3097" width="12.7109375" customWidth="1"/>
    <col min="3098" max="3098" width="11.7109375" customWidth="1"/>
    <col min="3099" max="3099" width="14" customWidth="1"/>
    <col min="3100" max="3100" width="11.5703125" customWidth="1"/>
    <col min="3101" max="3101" width="10.7109375" customWidth="1"/>
    <col min="3102" max="3106" width="0" hidden="1" customWidth="1"/>
    <col min="3107"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5703125" customWidth="1"/>
    <col min="3336" max="3336" width="12.140625" customWidth="1"/>
    <col min="3337" max="3337" width="12.28515625" customWidth="1"/>
    <col min="3338" max="3338" width="14.140625" customWidth="1"/>
    <col min="3339" max="3339" width="13" customWidth="1"/>
    <col min="3340" max="3341" width="12.42578125" customWidth="1"/>
    <col min="3342" max="3342" width="12.140625" customWidth="1"/>
    <col min="3343" max="3343" width="11" customWidth="1"/>
    <col min="3344" max="3345" width="12" customWidth="1"/>
    <col min="3346" max="3346" width="11.28515625" customWidth="1"/>
    <col min="3347" max="3347" width="10.5703125" customWidth="1"/>
    <col min="3348" max="3348" width="11.5703125" customWidth="1"/>
    <col min="3349" max="3349" width="13.28515625" customWidth="1"/>
    <col min="3350" max="3350" width="11.140625" customWidth="1"/>
    <col min="3351" max="3351" width="12.5703125" customWidth="1"/>
    <col min="3352" max="3353" width="12.7109375" customWidth="1"/>
    <col min="3354" max="3354" width="11.7109375" customWidth="1"/>
    <col min="3355" max="3355" width="14" customWidth="1"/>
    <col min="3356" max="3356" width="11.5703125" customWidth="1"/>
    <col min="3357" max="3357" width="10.7109375" customWidth="1"/>
    <col min="3358" max="3362" width="0" hidden="1" customWidth="1"/>
    <col min="3363"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5703125" customWidth="1"/>
    <col min="3592" max="3592" width="12.140625" customWidth="1"/>
    <col min="3593" max="3593" width="12.28515625" customWidth="1"/>
    <col min="3594" max="3594" width="14.140625" customWidth="1"/>
    <col min="3595" max="3595" width="13" customWidth="1"/>
    <col min="3596" max="3597" width="12.42578125" customWidth="1"/>
    <col min="3598" max="3598" width="12.140625" customWidth="1"/>
    <col min="3599" max="3599" width="11" customWidth="1"/>
    <col min="3600" max="3601" width="12" customWidth="1"/>
    <col min="3602" max="3602" width="11.28515625" customWidth="1"/>
    <col min="3603" max="3603" width="10.5703125" customWidth="1"/>
    <col min="3604" max="3604" width="11.5703125" customWidth="1"/>
    <col min="3605" max="3605" width="13.28515625" customWidth="1"/>
    <col min="3606" max="3606" width="11.140625" customWidth="1"/>
    <col min="3607" max="3607" width="12.5703125" customWidth="1"/>
    <col min="3608" max="3609" width="12.7109375" customWidth="1"/>
    <col min="3610" max="3610" width="11.7109375" customWidth="1"/>
    <col min="3611" max="3611" width="14" customWidth="1"/>
    <col min="3612" max="3612" width="11.5703125" customWidth="1"/>
    <col min="3613" max="3613" width="10.7109375" customWidth="1"/>
    <col min="3614" max="3618" width="0" hidden="1" customWidth="1"/>
    <col min="3619"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5703125" customWidth="1"/>
    <col min="3848" max="3848" width="12.140625" customWidth="1"/>
    <col min="3849" max="3849" width="12.28515625" customWidth="1"/>
    <col min="3850" max="3850" width="14.140625" customWidth="1"/>
    <col min="3851" max="3851" width="13" customWidth="1"/>
    <col min="3852" max="3853" width="12.42578125" customWidth="1"/>
    <col min="3854" max="3854" width="12.140625" customWidth="1"/>
    <col min="3855" max="3855" width="11" customWidth="1"/>
    <col min="3856" max="3857" width="12" customWidth="1"/>
    <col min="3858" max="3858" width="11.28515625" customWidth="1"/>
    <col min="3859" max="3859" width="10.5703125" customWidth="1"/>
    <col min="3860" max="3860" width="11.5703125" customWidth="1"/>
    <col min="3861" max="3861" width="13.28515625" customWidth="1"/>
    <col min="3862" max="3862" width="11.140625" customWidth="1"/>
    <col min="3863" max="3863" width="12.5703125" customWidth="1"/>
    <col min="3864" max="3865" width="12.7109375" customWidth="1"/>
    <col min="3866" max="3866" width="11.7109375" customWidth="1"/>
    <col min="3867" max="3867" width="14" customWidth="1"/>
    <col min="3868" max="3868" width="11.5703125" customWidth="1"/>
    <col min="3869" max="3869" width="10.7109375" customWidth="1"/>
    <col min="3870" max="3874" width="0" hidden="1" customWidth="1"/>
    <col min="3875"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5703125" customWidth="1"/>
    <col min="4104" max="4104" width="12.140625" customWidth="1"/>
    <col min="4105" max="4105" width="12.28515625" customWidth="1"/>
    <col min="4106" max="4106" width="14.140625" customWidth="1"/>
    <col min="4107" max="4107" width="13" customWidth="1"/>
    <col min="4108" max="4109" width="12.42578125" customWidth="1"/>
    <col min="4110" max="4110" width="12.140625" customWidth="1"/>
    <col min="4111" max="4111" width="11" customWidth="1"/>
    <col min="4112" max="4113" width="12" customWidth="1"/>
    <col min="4114" max="4114" width="11.28515625" customWidth="1"/>
    <col min="4115" max="4115" width="10.5703125" customWidth="1"/>
    <col min="4116" max="4116" width="11.5703125" customWidth="1"/>
    <col min="4117" max="4117" width="13.28515625" customWidth="1"/>
    <col min="4118" max="4118" width="11.140625" customWidth="1"/>
    <col min="4119" max="4119" width="12.5703125" customWidth="1"/>
    <col min="4120" max="4121" width="12.7109375" customWidth="1"/>
    <col min="4122" max="4122" width="11.7109375" customWidth="1"/>
    <col min="4123" max="4123" width="14" customWidth="1"/>
    <col min="4124" max="4124" width="11.5703125" customWidth="1"/>
    <col min="4125" max="4125" width="10.7109375" customWidth="1"/>
    <col min="4126" max="4130" width="0" hidden="1" customWidth="1"/>
    <col min="4131"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5703125" customWidth="1"/>
    <col min="4360" max="4360" width="12.140625" customWidth="1"/>
    <col min="4361" max="4361" width="12.28515625" customWidth="1"/>
    <col min="4362" max="4362" width="14.140625" customWidth="1"/>
    <col min="4363" max="4363" width="13" customWidth="1"/>
    <col min="4364" max="4365" width="12.42578125" customWidth="1"/>
    <col min="4366" max="4366" width="12.140625" customWidth="1"/>
    <col min="4367" max="4367" width="11" customWidth="1"/>
    <col min="4368" max="4369" width="12" customWidth="1"/>
    <col min="4370" max="4370" width="11.28515625" customWidth="1"/>
    <col min="4371" max="4371" width="10.5703125" customWidth="1"/>
    <col min="4372" max="4372" width="11.5703125" customWidth="1"/>
    <col min="4373" max="4373" width="13.28515625" customWidth="1"/>
    <col min="4374" max="4374" width="11.140625" customWidth="1"/>
    <col min="4375" max="4375" width="12.5703125" customWidth="1"/>
    <col min="4376" max="4377" width="12.7109375" customWidth="1"/>
    <col min="4378" max="4378" width="11.7109375" customWidth="1"/>
    <col min="4379" max="4379" width="14" customWidth="1"/>
    <col min="4380" max="4380" width="11.5703125" customWidth="1"/>
    <col min="4381" max="4381" width="10.7109375" customWidth="1"/>
    <col min="4382" max="4386" width="0" hidden="1" customWidth="1"/>
    <col min="4387"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5703125" customWidth="1"/>
    <col min="4616" max="4616" width="12.140625" customWidth="1"/>
    <col min="4617" max="4617" width="12.28515625" customWidth="1"/>
    <col min="4618" max="4618" width="14.140625" customWidth="1"/>
    <col min="4619" max="4619" width="13" customWidth="1"/>
    <col min="4620" max="4621" width="12.42578125" customWidth="1"/>
    <col min="4622" max="4622" width="12.140625" customWidth="1"/>
    <col min="4623" max="4623" width="11" customWidth="1"/>
    <col min="4624" max="4625" width="12" customWidth="1"/>
    <col min="4626" max="4626" width="11.28515625" customWidth="1"/>
    <col min="4627" max="4627" width="10.5703125" customWidth="1"/>
    <col min="4628" max="4628" width="11.5703125" customWidth="1"/>
    <col min="4629" max="4629" width="13.28515625" customWidth="1"/>
    <col min="4630" max="4630" width="11.140625" customWidth="1"/>
    <col min="4631" max="4631" width="12.5703125" customWidth="1"/>
    <col min="4632" max="4633" width="12.7109375" customWidth="1"/>
    <col min="4634" max="4634" width="11.7109375" customWidth="1"/>
    <col min="4635" max="4635" width="14" customWidth="1"/>
    <col min="4636" max="4636" width="11.5703125" customWidth="1"/>
    <col min="4637" max="4637" width="10.7109375" customWidth="1"/>
    <col min="4638" max="4642" width="0" hidden="1" customWidth="1"/>
    <col min="4643"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5703125" customWidth="1"/>
    <col min="4872" max="4872" width="12.140625" customWidth="1"/>
    <col min="4873" max="4873" width="12.28515625" customWidth="1"/>
    <col min="4874" max="4874" width="14.140625" customWidth="1"/>
    <col min="4875" max="4875" width="13" customWidth="1"/>
    <col min="4876" max="4877" width="12.42578125" customWidth="1"/>
    <col min="4878" max="4878" width="12.140625" customWidth="1"/>
    <col min="4879" max="4879" width="11" customWidth="1"/>
    <col min="4880" max="4881" width="12" customWidth="1"/>
    <col min="4882" max="4882" width="11.28515625" customWidth="1"/>
    <col min="4883" max="4883" width="10.5703125" customWidth="1"/>
    <col min="4884" max="4884" width="11.5703125" customWidth="1"/>
    <col min="4885" max="4885" width="13.28515625" customWidth="1"/>
    <col min="4886" max="4886" width="11.140625" customWidth="1"/>
    <col min="4887" max="4887" width="12.5703125" customWidth="1"/>
    <col min="4888" max="4889" width="12.7109375" customWidth="1"/>
    <col min="4890" max="4890" width="11.7109375" customWidth="1"/>
    <col min="4891" max="4891" width="14" customWidth="1"/>
    <col min="4892" max="4892" width="11.5703125" customWidth="1"/>
    <col min="4893" max="4893" width="10.7109375" customWidth="1"/>
    <col min="4894" max="4898" width="0" hidden="1" customWidth="1"/>
    <col min="4899"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5703125" customWidth="1"/>
    <col min="5128" max="5128" width="12.140625" customWidth="1"/>
    <col min="5129" max="5129" width="12.28515625" customWidth="1"/>
    <col min="5130" max="5130" width="14.140625" customWidth="1"/>
    <col min="5131" max="5131" width="13" customWidth="1"/>
    <col min="5132" max="5133" width="12.42578125" customWidth="1"/>
    <col min="5134" max="5134" width="12.140625" customWidth="1"/>
    <col min="5135" max="5135" width="11" customWidth="1"/>
    <col min="5136" max="5137" width="12" customWidth="1"/>
    <col min="5138" max="5138" width="11.28515625" customWidth="1"/>
    <col min="5139" max="5139" width="10.5703125" customWidth="1"/>
    <col min="5140" max="5140" width="11.5703125" customWidth="1"/>
    <col min="5141" max="5141" width="13.28515625" customWidth="1"/>
    <col min="5142" max="5142" width="11.140625" customWidth="1"/>
    <col min="5143" max="5143" width="12.5703125" customWidth="1"/>
    <col min="5144" max="5145" width="12.7109375" customWidth="1"/>
    <col min="5146" max="5146" width="11.7109375" customWidth="1"/>
    <col min="5147" max="5147" width="14" customWidth="1"/>
    <col min="5148" max="5148" width="11.5703125" customWidth="1"/>
    <col min="5149" max="5149" width="10.7109375" customWidth="1"/>
    <col min="5150" max="5154" width="0" hidden="1" customWidth="1"/>
    <col min="5155"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5703125" customWidth="1"/>
    <col min="5384" max="5384" width="12.140625" customWidth="1"/>
    <col min="5385" max="5385" width="12.28515625" customWidth="1"/>
    <col min="5386" max="5386" width="14.140625" customWidth="1"/>
    <col min="5387" max="5387" width="13" customWidth="1"/>
    <col min="5388" max="5389" width="12.42578125" customWidth="1"/>
    <col min="5390" max="5390" width="12.140625" customWidth="1"/>
    <col min="5391" max="5391" width="11" customWidth="1"/>
    <col min="5392" max="5393" width="12" customWidth="1"/>
    <col min="5394" max="5394" width="11.28515625" customWidth="1"/>
    <col min="5395" max="5395" width="10.5703125" customWidth="1"/>
    <col min="5396" max="5396" width="11.5703125" customWidth="1"/>
    <col min="5397" max="5397" width="13.28515625" customWidth="1"/>
    <col min="5398" max="5398" width="11.140625" customWidth="1"/>
    <col min="5399" max="5399" width="12.5703125" customWidth="1"/>
    <col min="5400" max="5401" width="12.7109375" customWidth="1"/>
    <col min="5402" max="5402" width="11.7109375" customWidth="1"/>
    <col min="5403" max="5403" width="14" customWidth="1"/>
    <col min="5404" max="5404" width="11.5703125" customWidth="1"/>
    <col min="5405" max="5405" width="10.7109375" customWidth="1"/>
    <col min="5406" max="5410" width="0" hidden="1" customWidth="1"/>
    <col min="5411"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5703125" customWidth="1"/>
    <col min="5640" max="5640" width="12.140625" customWidth="1"/>
    <col min="5641" max="5641" width="12.28515625" customWidth="1"/>
    <col min="5642" max="5642" width="14.140625" customWidth="1"/>
    <col min="5643" max="5643" width="13" customWidth="1"/>
    <col min="5644" max="5645" width="12.42578125" customWidth="1"/>
    <col min="5646" max="5646" width="12.140625" customWidth="1"/>
    <col min="5647" max="5647" width="11" customWidth="1"/>
    <col min="5648" max="5649" width="12" customWidth="1"/>
    <col min="5650" max="5650" width="11.28515625" customWidth="1"/>
    <col min="5651" max="5651" width="10.5703125" customWidth="1"/>
    <col min="5652" max="5652" width="11.5703125" customWidth="1"/>
    <col min="5653" max="5653" width="13.28515625" customWidth="1"/>
    <col min="5654" max="5654" width="11.140625" customWidth="1"/>
    <col min="5655" max="5655" width="12.5703125" customWidth="1"/>
    <col min="5656" max="5657" width="12.7109375" customWidth="1"/>
    <col min="5658" max="5658" width="11.7109375" customWidth="1"/>
    <col min="5659" max="5659" width="14" customWidth="1"/>
    <col min="5660" max="5660" width="11.5703125" customWidth="1"/>
    <col min="5661" max="5661" width="10.7109375" customWidth="1"/>
    <col min="5662" max="5666" width="0" hidden="1" customWidth="1"/>
    <col min="5667"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5703125" customWidth="1"/>
    <col min="5896" max="5896" width="12.140625" customWidth="1"/>
    <col min="5897" max="5897" width="12.28515625" customWidth="1"/>
    <col min="5898" max="5898" width="14.140625" customWidth="1"/>
    <col min="5899" max="5899" width="13" customWidth="1"/>
    <col min="5900" max="5901" width="12.42578125" customWidth="1"/>
    <col min="5902" max="5902" width="12.140625" customWidth="1"/>
    <col min="5903" max="5903" width="11" customWidth="1"/>
    <col min="5904" max="5905" width="12" customWidth="1"/>
    <col min="5906" max="5906" width="11.28515625" customWidth="1"/>
    <col min="5907" max="5907" width="10.5703125" customWidth="1"/>
    <col min="5908" max="5908" width="11.5703125" customWidth="1"/>
    <col min="5909" max="5909" width="13.28515625" customWidth="1"/>
    <col min="5910" max="5910" width="11.140625" customWidth="1"/>
    <col min="5911" max="5911" width="12.5703125" customWidth="1"/>
    <col min="5912" max="5913" width="12.7109375" customWidth="1"/>
    <col min="5914" max="5914" width="11.7109375" customWidth="1"/>
    <col min="5915" max="5915" width="14" customWidth="1"/>
    <col min="5916" max="5916" width="11.5703125" customWidth="1"/>
    <col min="5917" max="5917" width="10.7109375" customWidth="1"/>
    <col min="5918" max="5922" width="0" hidden="1" customWidth="1"/>
    <col min="5923"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5703125" customWidth="1"/>
    <col min="6152" max="6152" width="12.140625" customWidth="1"/>
    <col min="6153" max="6153" width="12.28515625" customWidth="1"/>
    <col min="6154" max="6154" width="14.140625" customWidth="1"/>
    <col min="6155" max="6155" width="13" customWidth="1"/>
    <col min="6156" max="6157" width="12.42578125" customWidth="1"/>
    <col min="6158" max="6158" width="12.140625" customWidth="1"/>
    <col min="6159" max="6159" width="11" customWidth="1"/>
    <col min="6160" max="6161" width="12" customWidth="1"/>
    <col min="6162" max="6162" width="11.28515625" customWidth="1"/>
    <col min="6163" max="6163" width="10.5703125" customWidth="1"/>
    <col min="6164" max="6164" width="11.5703125" customWidth="1"/>
    <col min="6165" max="6165" width="13.28515625" customWidth="1"/>
    <col min="6166" max="6166" width="11.140625" customWidth="1"/>
    <col min="6167" max="6167" width="12.5703125" customWidth="1"/>
    <col min="6168" max="6169" width="12.7109375" customWidth="1"/>
    <col min="6170" max="6170" width="11.7109375" customWidth="1"/>
    <col min="6171" max="6171" width="14" customWidth="1"/>
    <col min="6172" max="6172" width="11.5703125" customWidth="1"/>
    <col min="6173" max="6173" width="10.7109375" customWidth="1"/>
    <col min="6174" max="6178" width="0" hidden="1" customWidth="1"/>
    <col min="6179"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5703125" customWidth="1"/>
    <col min="6408" max="6408" width="12.140625" customWidth="1"/>
    <col min="6409" max="6409" width="12.28515625" customWidth="1"/>
    <col min="6410" max="6410" width="14.140625" customWidth="1"/>
    <col min="6411" max="6411" width="13" customWidth="1"/>
    <col min="6412" max="6413" width="12.42578125" customWidth="1"/>
    <col min="6414" max="6414" width="12.140625" customWidth="1"/>
    <col min="6415" max="6415" width="11" customWidth="1"/>
    <col min="6416" max="6417" width="12" customWidth="1"/>
    <col min="6418" max="6418" width="11.28515625" customWidth="1"/>
    <col min="6419" max="6419" width="10.5703125" customWidth="1"/>
    <col min="6420" max="6420" width="11.5703125" customWidth="1"/>
    <col min="6421" max="6421" width="13.28515625" customWidth="1"/>
    <col min="6422" max="6422" width="11.140625" customWidth="1"/>
    <col min="6423" max="6423" width="12.5703125" customWidth="1"/>
    <col min="6424" max="6425" width="12.7109375" customWidth="1"/>
    <col min="6426" max="6426" width="11.7109375" customWidth="1"/>
    <col min="6427" max="6427" width="14" customWidth="1"/>
    <col min="6428" max="6428" width="11.5703125" customWidth="1"/>
    <col min="6429" max="6429" width="10.7109375" customWidth="1"/>
    <col min="6430" max="6434" width="0" hidden="1" customWidth="1"/>
    <col min="6435"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5703125" customWidth="1"/>
    <col min="6664" max="6664" width="12.140625" customWidth="1"/>
    <col min="6665" max="6665" width="12.28515625" customWidth="1"/>
    <col min="6666" max="6666" width="14.140625" customWidth="1"/>
    <col min="6667" max="6667" width="13" customWidth="1"/>
    <col min="6668" max="6669" width="12.42578125" customWidth="1"/>
    <col min="6670" max="6670" width="12.140625" customWidth="1"/>
    <col min="6671" max="6671" width="11" customWidth="1"/>
    <col min="6672" max="6673" width="12" customWidth="1"/>
    <col min="6674" max="6674" width="11.28515625" customWidth="1"/>
    <col min="6675" max="6675" width="10.5703125" customWidth="1"/>
    <col min="6676" max="6676" width="11.5703125" customWidth="1"/>
    <col min="6677" max="6677" width="13.28515625" customWidth="1"/>
    <col min="6678" max="6678" width="11.140625" customWidth="1"/>
    <col min="6679" max="6679" width="12.5703125" customWidth="1"/>
    <col min="6680" max="6681" width="12.7109375" customWidth="1"/>
    <col min="6682" max="6682" width="11.7109375" customWidth="1"/>
    <col min="6683" max="6683" width="14" customWidth="1"/>
    <col min="6684" max="6684" width="11.5703125" customWidth="1"/>
    <col min="6685" max="6685" width="10.7109375" customWidth="1"/>
    <col min="6686" max="6690" width="0" hidden="1" customWidth="1"/>
    <col min="6691"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5703125" customWidth="1"/>
    <col min="6920" max="6920" width="12.140625" customWidth="1"/>
    <col min="6921" max="6921" width="12.28515625" customWidth="1"/>
    <col min="6922" max="6922" width="14.140625" customWidth="1"/>
    <col min="6923" max="6923" width="13" customWidth="1"/>
    <col min="6924" max="6925" width="12.42578125" customWidth="1"/>
    <col min="6926" max="6926" width="12.140625" customWidth="1"/>
    <col min="6927" max="6927" width="11" customWidth="1"/>
    <col min="6928" max="6929" width="12" customWidth="1"/>
    <col min="6930" max="6930" width="11.28515625" customWidth="1"/>
    <col min="6931" max="6931" width="10.5703125" customWidth="1"/>
    <col min="6932" max="6932" width="11.5703125" customWidth="1"/>
    <col min="6933" max="6933" width="13.28515625" customWidth="1"/>
    <col min="6934" max="6934" width="11.140625" customWidth="1"/>
    <col min="6935" max="6935" width="12.5703125" customWidth="1"/>
    <col min="6936" max="6937" width="12.7109375" customWidth="1"/>
    <col min="6938" max="6938" width="11.7109375" customWidth="1"/>
    <col min="6939" max="6939" width="14" customWidth="1"/>
    <col min="6940" max="6940" width="11.5703125" customWidth="1"/>
    <col min="6941" max="6941" width="10.7109375" customWidth="1"/>
    <col min="6942" max="6946" width="0" hidden="1" customWidth="1"/>
    <col min="6947"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5703125" customWidth="1"/>
    <col min="7176" max="7176" width="12.140625" customWidth="1"/>
    <col min="7177" max="7177" width="12.28515625" customWidth="1"/>
    <col min="7178" max="7178" width="14.140625" customWidth="1"/>
    <col min="7179" max="7179" width="13" customWidth="1"/>
    <col min="7180" max="7181" width="12.42578125" customWidth="1"/>
    <col min="7182" max="7182" width="12.140625" customWidth="1"/>
    <col min="7183" max="7183" width="11" customWidth="1"/>
    <col min="7184" max="7185" width="12" customWidth="1"/>
    <col min="7186" max="7186" width="11.28515625" customWidth="1"/>
    <col min="7187" max="7187" width="10.5703125" customWidth="1"/>
    <col min="7188" max="7188" width="11.5703125" customWidth="1"/>
    <col min="7189" max="7189" width="13.28515625" customWidth="1"/>
    <col min="7190" max="7190" width="11.140625" customWidth="1"/>
    <col min="7191" max="7191" width="12.5703125" customWidth="1"/>
    <col min="7192" max="7193" width="12.7109375" customWidth="1"/>
    <col min="7194" max="7194" width="11.7109375" customWidth="1"/>
    <col min="7195" max="7195" width="14" customWidth="1"/>
    <col min="7196" max="7196" width="11.5703125" customWidth="1"/>
    <col min="7197" max="7197" width="10.7109375" customWidth="1"/>
    <col min="7198" max="7202" width="0" hidden="1" customWidth="1"/>
    <col min="7203"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5703125" customWidth="1"/>
    <col min="7432" max="7432" width="12.140625" customWidth="1"/>
    <col min="7433" max="7433" width="12.28515625" customWidth="1"/>
    <col min="7434" max="7434" width="14.140625" customWidth="1"/>
    <col min="7435" max="7435" width="13" customWidth="1"/>
    <col min="7436" max="7437" width="12.42578125" customWidth="1"/>
    <col min="7438" max="7438" width="12.140625" customWidth="1"/>
    <col min="7439" max="7439" width="11" customWidth="1"/>
    <col min="7440" max="7441" width="12" customWidth="1"/>
    <col min="7442" max="7442" width="11.28515625" customWidth="1"/>
    <col min="7443" max="7443" width="10.5703125" customWidth="1"/>
    <col min="7444" max="7444" width="11.5703125" customWidth="1"/>
    <col min="7445" max="7445" width="13.28515625" customWidth="1"/>
    <col min="7446" max="7446" width="11.140625" customWidth="1"/>
    <col min="7447" max="7447" width="12.5703125" customWidth="1"/>
    <col min="7448" max="7449" width="12.7109375" customWidth="1"/>
    <col min="7450" max="7450" width="11.7109375" customWidth="1"/>
    <col min="7451" max="7451" width="14" customWidth="1"/>
    <col min="7452" max="7452" width="11.5703125" customWidth="1"/>
    <col min="7453" max="7453" width="10.7109375" customWidth="1"/>
    <col min="7454" max="7458" width="0" hidden="1" customWidth="1"/>
    <col min="7459"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5703125" customWidth="1"/>
    <col min="7688" max="7688" width="12.140625" customWidth="1"/>
    <col min="7689" max="7689" width="12.28515625" customWidth="1"/>
    <col min="7690" max="7690" width="14.140625" customWidth="1"/>
    <col min="7691" max="7691" width="13" customWidth="1"/>
    <col min="7692" max="7693" width="12.42578125" customWidth="1"/>
    <col min="7694" max="7694" width="12.140625" customWidth="1"/>
    <col min="7695" max="7695" width="11" customWidth="1"/>
    <col min="7696" max="7697" width="12" customWidth="1"/>
    <col min="7698" max="7698" width="11.28515625" customWidth="1"/>
    <col min="7699" max="7699" width="10.5703125" customWidth="1"/>
    <col min="7700" max="7700" width="11.5703125" customWidth="1"/>
    <col min="7701" max="7701" width="13.28515625" customWidth="1"/>
    <col min="7702" max="7702" width="11.140625" customWidth="1"/>
    <col min="7703" max="7703" width="12.5703125" customWidth="1"/>
    <col min="7704" max="7705" width="12.7109375" customWidth="1"/>
    <col min="7706" max="7706" width="11.7109375" customWidth="1"/>
    <col min="7707" max="7707" width="14" customWidth="1"/>
    <col min="7708" max="7708" width="11.5703125" customWidth="1"/>
    <col min="7709" max="7709" width="10.7109375" customWidth="1"/>
    <col min="7710" max="7714" width="0" hidden="1" customWidth="1"/>
    <col min="7715"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5703125" customWidth="1"/>
    <col min="7944" max="7944" width="12.140625" customWidth="1"/>
    <col min="7945" max="7945" width="12.28515625" customWidth="1"/>
    <col min="7946" max="7946" width="14.140625" customWidth="1"/>
    <col min="7947" max="7947" width="13" customWidth="1"/>
    <col min="7948" max="7949" width="12.42578125" customWidth="1"/>
    <col min="7950" max="7950" width="12.140625" customWidth="1"/>
    <col min="7951" max="7951" width="11" customWidth="1"/>
    <col min="7952" max="7953" width="12" customWidth="1"/>
    <col min="7954" max="7954" width="11.28515625" customWidth="1"/>
    <col min="7955" max="7955" width="10.5703125" customWidth="1"/>
    <col min="7956" max="7956" width="11.5703125" customWidth="1"/>
    <col min="7957" max="7957" width="13.28515625" customWidth="1"/>
    <col min="7958" max="7958" width="11.140625" customWidth="1"/>
    <col min="7959" max="7959" width="12.5703125" customWidth="1"/>
    <col min="7960" max="7961" width="12.7109375" customWidth="1"/>
    <col min="7962" max="7962" width="11.7109375" customWidth="1"/>
    <col min="7963" max="7963" width="14" customWidth="1"/>
    <col min="7964" max="7964" width="11.5703125" customWidth="1"/>
    <col min="7965" max="7965" width="10.7109375" customWidth="1"/>
    <col min="7966" max="7970" width="0" hidden="1" customWidth="1"/>
    <col min="7971"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5703125" customWidth="1"/>
    <col min="8200" max="8200" width="12.140625" customWidth="1"/>
    <col min="8201" max="8201" width="12.28515625" customWidth="1"/>
    <col min="8202" max="8202" width="14.140625" customWidth="1"/>
    <col min="8203" max="8203" width="13" customWidth="1"/>
    <col min="8204" max="8205" width="12.42578125" customWidth="1"/>
    <col min="8206" max="8206" width="12.140625" customWidth="1"/>
    <col min="8207" max="8207" width="11" customWidth="1"/>
    <col min="8208" max="8209" width="12" customWidth="1"/>
    <col min="8210" max="8210" width="11.28515625" customWidth="1"/>
    <col min="8211" max="8211" width="10.5703125" customWidth="1"/>
    <col min="8212" max="8212" width="11.5703125" customWidth="1"/>
    <col min="8213" max="8213" width="13.28515625" customWidth="1"/>
    <col min="8214" max="8214" width="11.140625" customWidth="1"/>
    <col min="8215" max="8215" width="12.5703125" customWidth="1"/>
    <col min="8216" max="8217" width="12.7109375" customWidth="1"/>
    <col min="8218" max="8218" width="11.7109375" customWidth="1"/>
    <col min="8219" max="8219" width="14" customWidth="1"/>
    <col min="8220" max="8220" width="11.5703125" customWidth="1"/>
    <col min="8221" max="8221" width="10.7109375" customWidth="1"/>
    <col min="8222" max="8226" width="0" hidden="1" customWidth="1"/>
    <col min="8227"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5703125" customWidth="1"/>
    <col min="8456" max="8456" width="12.140625" customWidth="1"/>
    <col min="8457" max="8457" width="12.28515625" customWidth="1"/>
    <col min="8458" max="8458" width="14.140625" customWidth="1"/>
    <col min="8459" max="8459" width="13" customWidth="1"/>
    <col min="8460" max="8461" width="12.42578125" customWidth="1"/>
    <col min="8462" max="8462" width="12.140625" customWidth="1"/>
    <col min="8463" max="8463" width="11" customWidth="1"/>
    <col min="8464" max="8465" width="12" customWidth="1"/>
    <col min="8466" max="8466" width="11.28515625" customWidth="1"/>
    <col min="8467" max="8467" width="10.5703125" customWidth="1"/>
    <col min="8468" max="8468" width="11.5703125" customWidth="1"/>
    <col min="8469" max="8469" width="13.28515625" customWidth="1"/>
    <col min="8470" max="8470" width="11.140625" customWidth="1"/>
    <col min="8471" max="8471" width="12.5703125" customWidth="1"/>
    <col min="8472" max="8473" width="12.7109375" customWidth="1"/>
    <col min="8474" max="8474" width="11.7109375" customWidth="1"/>
    <col min="8475" max="8475" width="14" customWidth="1"/>
    <col min="8476" max="8476" width="11.5703125" customWidth="1"/>
    <col min="8477" max="8477" width="10.7109375" customWidth="1"/>
    <col min="8478" max="8482" width="0" hidden="1" customWidth="1"/>
    <col min="8483"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5703125" customWidth="1"/>
    <col min="8712" max="8712" width="12.140625" customWidth="1"/>
    <col min="8713" max="8713" width="12.28515625" customWidth="1"/>
    <col min="8714" max="8714" width="14.140625" customWidth="1"/>
    <col min="8715" max="8715" width="13" customWidth="1"/>
    <col min="8716" max="8717" width="12.42578125" customWidth="1"/>
    <col min="8718" max="8718" width="12.140625" customWidth="1"/>
    <col min="8719" max="8719" width="11" customWidth="1"/>
    <col min="8720" max="8721" width="12" customWidth="1"/>
    <col min="8722" max="8722" width="11.28515625" customWidth="1"/>
    <col min="8723" max="8723" width="10.5703125" customWidth="1"/>
    <col min="8724" max="8724" width="11.5703125" customWidth="1"/>
    <col min="8725" max="8725" width="13.28515625" customWidth="1"/>
    <col min="8726" max="8726" width="11.140625" customWidth="1"/>
    <col min="8727" max="8727" width="12.5703125" customWidth="1"/>
    <col min="8728" max="8729" width="12.7109375" customWidth="1"/>
    <col min="8730" max="8730" width="11.7109375" customWidth="1"/>
    <col min="8731" max="8731" width="14" customWidth="1"/>
    <col min="8732" max="8732" width="11.5703125" customWidth="1"/>
    <col min="8733" max="8733" width="10.7109375" customWidth="1"/>
    <col min="8734" max="8738" width="0" hidden="1" customWidth="1"/>
    <col min="8739"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5703125" customWidth="1"/>
    <col min="8968" max="8968" width="12.140625" customWidth="1"/>
    <col min="8969" max="8969" width="12.28515625" customWidth="1"/>
    <col min="8970" max="8970" width="14.140625" customWidth="1"/>
    <col min="8971" max="8971" width="13" customWidth="1"/>
    <col min="8972" max="8973" width="12.42578125" customWidth="1"/>
    <col min="8974" max="8974" width="12.140625" customWidth="1"/>
    <col min="8975" max="8975" width="11" customWidth="1"/>
    <col min="8976" max="8977" width="12" customWidth="1"/>
    <col min="8978" max="8978" width="11.28515625" customWidth="1"/>
    <col min="8979" max="8979" width="10.5703125" customWidth="1"/>
    <col min="8980" max="8980" width="11.5703125" customWidth="1"/>
    <col min="8981" max="8981" width="13.28515625" customWidth="1"/>
    <col min="8982" max="8982" width="11.140625" customWidth="1"/>
    <col min="8983" max="8983" width="12.5703125" customWidth="1"/>
    <col min="8984" max="8985" width="12.7109375" customWidth="1"/>
    <col min="8986" max="8986" width="11.7109375" customWidth="1"/>
    <col min="8987" max="8987" width="14" customWidth="1"/>
    <col min="8988" max="8988" width="11.5703125" customWidth="1"/>
    <col min="8989" max="8989" width="10.7109375" customWidth="1"/>
    <col min="8990" max="8994" width="0" hidden="1" customWidth="1"/>
    <col min="8995"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5703125" customWidth="1"/>
    <col min="9224" max="9224" width="12.140625" customWidth="1"/>
    <col min="9225" max="9225" width="12.28515625" customWidth="1"/>
    <col min="9226" max="9226" width="14.140625" customWidth="1"/>
    <col min="9227" max="9227" width="13" customWidth="1"/>
    <col min="9228" max="9229" width="12.42578125" customWidth="1"/>
    <col min="9230" max="9230" width="12.140625" customWidth="1"/>
    <col min="9231" max="9231" width="11" customWidth="1"/>
    <col min="9232" max="9233" width="12" customWidth="1"/>
    <col min="9234" max="9234" width="11.28515625" customWidth="1"/>
    <col min="9235" max="9235" width="10.5703125" customWidth="1"/>
    <col min="9236" max="9236" width="11.5703125" customWidth="1"/>
    <col min="9237" max="9237" width="13.28515625" customWidth="1"/>
    <col min="9238" max="9238" width="11.140625" customWidth="1"/>
    <col min="9239" max="9239" width="12.5703125" customWidth="1"/>
    <col min="9240" max="9241" width="12.7109375" customWidth="1"/>
    <col min="9242" max="9242" width="11.7109375" customWidth="1"/>
    <col min="9243" max="9243" width="14" customWidth="1"/>
    <col min="9244" max="9244" width="11.5703125" customWidth="1"/>
    <col min="9245" max="9245" width="10.7109375" customWidth="1"/>
    <col min="9246" max="9250" width="0" hidden="1" customWidth="1"/>
    <col min="9251"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5703125" customWidth="1"/>
    <col min="9480" max="9480" width="12.140625" customWidth="1"/>
    <col min="9481" max="9481" width="12.28515625" customWidth="1"/>
    <col min="9482" max="9482" width="14.140625" customWidth="1"/>
    <col min="9483" max="9483" width="13" customWidth="1"/>
    <col min="9484" max="9485" width="12.42578125" customWidth="1"/>
    <col min="9486" max="9486" width="12.140625" customWidth="1"/>
    <col min="9487" max="9487" width="11" customWidth="1"/>
    <col min="9488" max="9489" width="12" customWidth="1"/>
    <col min="9490" max="9490" width="11.28515625" customWidth="1"/>
    <col min="9491" max="9491" width="10.5703125" customWidth="1"/>
    <col min="9492" max="9492" width="11.5703125" customWidth="1"/>
    <col min="9493" max="9493" width="13.28515625" customWidth="1"/>
    <col min="9494" max="9494" width="11.140625" customWidth="1"/>
    <col min="9495" max="9495" width="12.5703125" customWidth="1"/>
    <col min="9496" max="9497" width="12.7109375" customWidth="1"/>
    <col min="9498" max="9498" width="11.7109375" customWidth="1"/>
    <col min="9499" max="9499" width="14" customWidth="1"/>
    <col min="9500" max="9500" width="11.5703125" customWidth="1"/>
    <col min="9501" max="9501" width="10.7109375" customWidth="1"/>
    <col min="9502" max="9506" width="0" hidden="1" customWidth="1"/>
    <col min="9507"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5703125" customWidth="1"/>
    <col min="9736" max="9736" width="12.140625" customWidth="1"/>
    <col min="9737" max="9737" width="12.28515625" customWidth="1"/>
    <col min="9738" max="9738" width="14.140625" customWidth="1"/>
    <col min="9739" max="9739" width="13" customWidth="1"/>
    <col min="9740" max="9741" width="12.42578125" customWidth="1"/>
    <col min="9742" max="9742" width="12.140625" customWidth="1"/>
    <col min="9743" max="9743" width="11" customWidth="1"/>
    <col min="9744" max="9745" width="12" customWidth="1"/>
    <col min="9746" max="9746" width="11.28515625" customWidth="1"/>
    <col min="9747" max="9747" width="10.5703125" customWidth="1"/>
    <col min="9748" max="9748" width="11.5703125" customWidth="1"/>
    <col min="9749" max="9749" width="13.28515625" customWidth="1"/>
    <col min="9750" max="9750" width="11.140625" customWidth="1"/>
    <col min="9751" max="9751" width="12.5703125" customWidth="1"/>
    <col min="9752" max="9753" width="12.7109375" customWidth="1"/>
    <col min="9754" max="9754" width="11.7109375" customWidth="1"/>
    <col min="9755" max="9755" width="14" customWidth="1"/>
    <col min="9756" max="9756" width="11.5703125" customWidth="1"/>
    <col min="9757" max="9757" width="10.7109375" customWidth="1"/>
    <col min="9758" max="9762" width="0" hidden="1" customWidth="1"/>
    <col min="9763"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5703125" customWidth="1"/>
    <col min="9992" max="9992" width="12.140625" customWidth="1"/>
    <col min="9993" max="9993" width="12.28515625" customWidth="1"/>
    <col min="9994" max="9994" width="14.140625" customWidth="1"/>
    <col min="9995" max="9995" width="13" customWidth="1"/>
    <col min="9996" max="9997" width="12.42578125" customWidth="1"/>
    <col min="9998" max="9998" width="12.140625" customWidth="1"/>
    <col min="9999" max="9999" width="11" customWidth="1"/>
    <col min="10000" max="10001" width="12" customWidth="1"/>
    <col min="10002" max="10002" width="11.28515625" customWidth="1"/>
    <col min="10003" max="10003" width="10.5703125" customWidth="1"/>
    <col min="10004" max="10004" width="11.5703125" customWidth="1"/>
    <col min="10005" max="10005" width="13.28515625" customWidth="1"/>
    <col min="10006" max="10006" width="11.140625" customWidth="1"/>
    <col min="10007" max="10007" width="12.5703125" customWidth="1"/>
    <col min="10008" max="10009" width="12.7109375" customWidth="1"/>
    <col min="10010" max="10010" width="11.7109375" customWidth="1"/>
    <col min="10011" max="10011" width="14" customWidth="1"/>
    <col min="10012" max="10012" width="11.5703125" customWidth="1"/>
    <col min="10013" max="10013" width="10.7109375" customWidth="1"/>
    <col min="10014" max="10018" width="0" hidden="1" customWidth="1"/>
    <col min="10019"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5703125" customWidth="1"/>
    <col min="10248" max="10248" width="12.140625" customWidth="1"/>
    <col min="10249" max="10249" width="12.28515625" customWidth="1"/>
    <col min="10250" max="10250" width="14.140625" customWidth="1"/>
    <col min="10251" max="10251" width="13" customWidth="1"/>
    <col min="10252" max="10253" width="12.42578125" customWidth="1"/>
    <col min="10254" max="10254" width="12.140625" customWidth="1"/>
    <col min="10255" max="10255" width="11" customWidth="1"/>
    <col min="10256" max="10257" width="12" customWidth="1"/>
    <col min="10258" max="10258" width="11.28515625" customWidth="1"/>
    <col min="10259" max="10259" width="10.5703125" customWidth="1"/>
    <col min="10260" max="10260" width="11.5703125" customWidth="1"/>
    <col min="10261" max="10261" width="13.28515625" customWidth="1"/>
    <col min="10262" max="10262" width="11.140625" customWidth="1"/>
    <col min="10263" max="10263" width="12.5703125" customWidth="1"/>
    <col min="10264" max="10265" width="12.7109375" customWidth="1"/>
    <col min="10266" max="10266" width="11.7109375" customWidth="1"/>
    <col min="10267" max="10267" width="14" customWidth="1"/>
    <col min="10268" max="10268" width="11.5703125" customWidth="1"/>
    <col min="10269" max="10269" width="10.7109375" customWidth="1"/>
    <col min="10270" max="10274" width="0" hidden="1" customWidth="1"/>
    <col min="10275"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5703125" customWidth="1"/>
    <col min="10504" max="10504" width="12.140625" customWidth="1"/>
    <col min="10505" max="10505" width="12.28515625" customWidth="1"/>
    <col min="10506" max="10506" width="14.140625" customWidth="1"/>
    <col min="10507" max="10507" width="13" customWidth="1"/>
    <col min="10508" max="10509" width="12.42578125" customWidth="1"/>
    <col min="10510" max="10510" width="12.140625" customWidth="1"/>
    <col min="10511" max="10511" width="11" customWidth="1"/>
    <col min="10512" max="10513" width="12" customWidth="1"/>
    <col min="10514" max="10514" width="11.28515625" customWidth="1"/>
    <col min="10515" max="10515" width="10.5703125" customWidth="1"/>
    <col min="10516" max="10516" width="11.5703125" customWidth="1"/>
    <col min="10517" max="10517" width="13.28515625" customWidth="1"/>
    <col min="10518" max="10518" width="11.140625" customWidth="1"/>
    <col min="10519" max="10519" width="12.5703125" customWidth="1"/>
    <col min="10520" max="10521" width="12.7109375" customWidth="1"/>
    <col min="10522" max="10522" width="11.7109375" customWidth="1"/>
    <col min="10523" max="10523" width="14" customWidth="1"/>
    <col min="10524" max="10524" width="11.5703125" customWidth="1"/>
    <col min="10525" max="10525" width="10.7109375" customWidth="1"/>
    <col min="10526" max="10530" width="0" hidden="1" customWidth="1"/>
    <col min="10531"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5703125" customWidth="1"/>
    <col min="10760" max="10760" width="12.140625" customWidth="1"/>
    <col min="10761" max="10761" width="12.28515625" customWidth="1"/>
    <col min="10762" max="10762" width="14.140625" customWidth="1"/>
    <col min="10763" max="10763" width="13" customWidth="1"/>
    <col min="10764" max="10765" width="12.42578125" customWidth="1"/>
    <col min="10766" max="10766" width="12.140625" customWidth="1"/>
    <col min="10767" max="10767" width="11" customWidth="1"/>
    <col min="10768" max="10769" width="12" customWidth="1"/>
    <col min="10770" max="10770" width="11.28515625" customWidth="1"/>
    <col min="10771" max="10771" width="10.5703125" customWidth="1"/>
    <col min="10772" max="10772" width="11.5703125" customWidth="1"/>
    <col min="10773" max="10773" width="13.28515625" customWidth="1"/>
    <col min="10774" max="10774" width="11.140625" customWidth="1"/>
    <col min="10775" max="10775" width="12.5703125" customWidth="1"/>
    <col min="10776" max="10777" width="12.7109375" customWidth="1"/>
    <col min="10778" max="10778" width="11.7109375" customWidth="1"/>
    <col min="10779" max="10779" width="14" customWidth="1"/>
    <col min="10780" max="10780" width="11.5703125" customWidth="1"/>
    <col min="10781" max="10781" width="10.7109375" customWidth="1"/>
    <col min="10782" max="10786" width="0" hidden="1" customWidth="1"/>
    <col min="10787"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5703125" customWidth="1"/>
    <col min="11016" max="11016" width="12.140625" customWidth="1"/>
    <col min="11017" max="11017" width="12.28515625" customWidth="1"/>
    <col min="11018" max="11018" width="14.140625" customWidth="1"/>
    <col min="11019" max="11019" width="13" customWidth="1"/>
    <col min="11020" max="11021" width="12.42578125" customWidth="1"/>
    <col min="11022" max="11022" width="12.140625" customWidth="1"/>
    <col min="11023" max="11023" width="11" customWidth="1"/>
    <col min="11024" max="11025" width="12" customWidth="1"/>
    <col min="11026" max="11026" width="11.28515625" customWidth="1"/>
    <col min="11027" max="11027" width="10.5703125" customWidth="1"/>
    <col min="11028" max="11028" width="11.5703125" customWidth="1"/>
    <col min="11029" max="11029" width="13.28515625" customWidth="1"/>
    <col min="11030" max="11030" width="11.140625" customWidth="1"/>
    <col min="11031" max="11031" width="12.5703125" customWidth="1"/>
    <col min="11032" max="11033" width="12.7109375" customWidth="1"/>
    <col min="11034" max="11034" width="11.7109375" customWidth="1"/>
    <col min="11035" max="11035" width="14" customWidth="1"/>
    <col min="11036" max="11036" width="11.5703125" customWidth="1"/>
    <col min="11037" max="11037" width="10.7109375" customWidth="1"/>
    <col min="11038" max="11042" width="0" hidden="1" customWidth="1"/>
    <col min="11043"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5703125" customWidth="1"/>
    <col min="11272" max="11272" width="12.140625" customWidth="1"/>
    <col min="11273" max="11273" width="12.28515625" customWidth="1"/>
    <col min="11274" max="11274" width="14.140625" customWidth="1"/>
    <col min="11275" max="11275" width="13" customWidth="1"/>
    <col min="11276" max="11277" width="12.42578125" customWidth="1"/>
    <col min="11278" max="11278" width="12.140625" customWidth="1"/>
    <col min="11279" max="11279" width="11" customWidth="1"/>
    <col min="11280" max="11281" width="12" customWidth="1"/>
    <col min="11282" max="11282" width="11.28515625" customWidth="1"/>
    <col min="11283" max="11283" width="10.5703125" customWidth="1"/>
    <col min="11284" max="11284" width="11.5703125" customWidth="1"/>
    <col min="11285" max="11285" width="13.28515625" customWidth="1"/>
    <col min="11286" max="11286" width="11.140625" customWidth="1"/>
    <col min="11287" max="11287" width="12.5703125" customWidth="1"/>
    <col min="11288" max="11289" width="12.7109375" customWidth="1"/>
    <col min="11290" max="11290" width="11.7109375" customWidth="1"/>
    <col min="11291" max="11291" width="14" customWidth="1"/>
    <col min="11292" max="11292" width="11.5703125" customWidth="1"/>
    <col min="11293" max="11293" width="10.7109375" customWidth="1"/>
    <col min="11294" max="11298" width="0" hidden="1" customWidth="1"/>
    <col min="11299"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5703125" customWidth="1"/>
    <col min="11528" max="11528" width="12.140625" customWidth="1"/>
    <col min="11529" max="11529" width="12.28515625" customWidth="1"/>
    <col min="11530" max="11530" width="14.140625" customWidth="1"/>
    <col min="11531" max="11531" width="13" customWidth="1"/>
    <col min="11532" max="11533" width="12.42578125" customWidth="1"/>
    <col min="11534" max="11534" width="12.140625" customWidth="1"/>
    <col min="11535" max="11535" width="11" customWidth="1"/>
    <col min="11536" max="11537" width="12" customWidth="1"/>
    <col min="11538" max="11538" width="11.28515625" customWidth="1"/>
    <col min="11539" max="11539" width="10.5703125" customWidth="1"/>
    <col min="11540" max="11540" width="11.5703125" customWidth="1"/>
    <col min="11541" max="11541" width="13.28515625" customWidth="1"/>
    <col min="11542" max="11542" width="11.140625" customWidth="1"/>
    <col min="11543" max="11543" width="12.5703125" customWidth="1"/>
    <col min="11544" max="11545" width="12.7109375" customWidth="1"/>
    <col min="11546" max="11546" width="11.7109375" customWidth="1"/>
    <col min="11547" max="11547" width="14" customWidth="1"/>
    <col min="11548" max="11548" width="11.5703125" customWidth="1"/>
    <col min="11549" max="11549" width="10.7109375" customWidth="1"/>
    <col min="11550" max="11554" width="0" hidden="1" customWidth="1"/>
    <col min="11555"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5703125" customWidth="1"/>
    <col min="11784" max="11784" width="12.140625" customWidth="1"/>
    <col min="11785" max="11785" width="12.28515625" customWidth="1"/>
    <col min="11786" max="11786" width="14.140625" customWidth="1"/>
    <col min="11787" max="11787" width="13" customWidth="1"/>
    <col min="11788" max="11789" width="12.42578125" customWidth="1"/>
    <col min="11790" max="11790" width="12.140625" customWidth="1"/>
    <col min="11791" max="11791" width="11" customWidth="1"/>
    <col min="11792" max="11793" width="12" customWidth="1"/>
    <col min="11794" max="11794" width="11.28515625" customWidth="1"/>
    <col min="11795" max="11795" width="10.5703125" customWidth="1"/>
    <col min="11796" max="11796" width="11.5703125" customWidth="1"/>
    <col min="11797" max="11797" width="13.28515625" customWidth="1"/>
    <col min="11798" max="11798" width="11.140625" customWidth="1"/>
    <col min="11799" max="11799" width="12.5703125" customWidth="1"/>
    <col min="11800" max="11801" width="12.7109375" customWidth="1"/>
    <col min="11802" max="11802" width="11.7109375" customWidth="1"/>
    <col min="11803" max="11803" width="14" customWidth="1"/>
    <col min="11804" max="11804" width="11.5703125" customWidth="1"/>
    <col min="11805" max="11805" width="10.7109375" customWidth="1"/>
    <col min="11806" max="11810" width="0" hidden="1" customWidth="1"/>
    <col min="11811"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5703125" customWidth="1"/>
    <col min="12040" max="12040" width="12.140625" customWidth="1"/>
    <col min="12041" max="12041" width="12.28515625" customWidth="1"/>
    <col min="12042" max="12042" width="14.140625" customWidth="1"/>
    <col min="12043" max="12043" width="13" customWidth="1"/>
    <col min="12044" max="12045" width="12.42578125" customWidth="1"/>
    <col min="12046" max="12046" width="12.140625" customWidth="1"/>
    <col min="12047" max="12047" width="11" customWidth="1"/>
    <col min="12048" max="12049" width="12" customWidth="1"/>
    <col min="12050" max="12050" width="11.28515625" customWidth="1"/>
    <col min="12051" max="12051" width="10.5703125" customWidth="1"/>
    <col min="12052" max="12052" width="11.5703125" customWidth="1"/>
    <col min="12053" max="12053" width="13.28515625" customWidth="1"/>
    <col min="12054" max="12054" width="11.140625" customWidth="1"/>
    <col min="12055" max="12055" width="12.5703125" customWidth="1"/>
    <col min="12056" max="12057" width="12.7109375" customWidth="1"/>
    <col min="12058" max="12058" width="11.7109375" customWidth="1"/>
    <col min="12059" max="12059" width="14" customWidth="1"/>
    <col min="12060" max="12060" width="11.5703125" customWidth="1"/>
    <col min="12061" max="12061" width="10.7109375" customWidth="1"/>
    <col min="12062" max="12066" width="0" hidden="1" customWidth="1"/>
    <col min="12067"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5703125" customWidth="1"/>
    <col min="12296" max="12296" width="12.140625" customWidth="1"/>
    <col min="12297" max="12297" width="12.28515625" customWidth="1"/>
    <col min="12298" max="12298" width="14.140625" customWidth="1"/>
    <col min="12299" max="12299" width="13" customWidth="1"/>
    <col min="12300" max="12301" width="12.42578125" customWidth="1"/>
    <col min="12302" max="12302" width="12.140625" customWidth="1"/>
    <col min="12303" max="12303" width="11" customWidth="1"/>
    <col min="12304" max="12305" width="12" customWidth="1"/>
    <col min="12306" max="12306" width="11.28515625" customWidth="1"/>
    <col min="12307" max="12307" width="10.5703125" customWidth="1"/>
    <col min="12308" max="12308" width="11.5703125" customWidth="1"/>
    <col min="12309" max="12309" width="13.28515625" customWidth="1"/>
    <col min="12310" max="12310" width="11.140625" customWidth="1"/>
    <col min="12311" max="12311" width="12.5703125" customWidth="1"/>
    <col min="12312" max="12313" width="12.7109375" customWidth="1"/>
    <col min="12314" max="12314" width="11.7109375" customWidth="1"/>
    <col min="12315" max="12315" width="14" customWidth="1"/>
    <col min="12316" max="12316" width="11.5703125" customWidth="1"/>
    <col min="12317" max="12317" width="10.7109375" customWidth="1"/>
    <col min="12318" max="12322" width="0" hidden="1" customWidth="1"/>
    <col min="12323"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5703125" customWidth="1"/>
    <col min="12552" max="12552" width="12.140625" customWidth="1"/>
    <col min="12553" max="12553" width="12.28515625" customWidth="1"/>
    <col min="12554" max="12554" width="14.140625" customWidth="1"/>
    <col min="12555" max="12555" width="13" customWidth="1"/>
    <col min="12556" max="12557" width="12.42578125" customWidth="1"/>
    <col min="12558" max="12558" width="12.140625" customWidth="1"/>
    <col min="12559" max="12559" width="11" customWidth="1"/>
    <col min="12560" max="12561" width="12" customWidth="1"/>
    <col min="12562" max="12562" width="11.28515625" customWidth="1"/>
    <col min="12563" max="12563" width="10.5703125" customWidth="1"/>
    <col min="12564" max="12564" width="11.5703125" customWidth="1"/>
    <col min="12565" max="12565" width="13.28515625" customWidth="1"/>
    <col min="12566" max="12566" width="11.140625" customWidth="1"/>
    <col min="12567" max="12567" width="12.5703125" customWidth="1"/>
    <col min="12568" max="12569" width="12.7109375" customWidth="1"/>
    <col min="12570" max="12570" width="11.7109375" customWidth="1"/>
    <col min="12571" max="12571" width="14" customWidth="1"/>
    <col min="12572" max="12572" width="11.5703125" customWidth="1"/>
    <col min="12573" max="12573" width="10.7109375" customWidth="1"/>
    <col min="12574" max="12578" width="0" hidden="1" customWidth="1"/>
    <col min="12579"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5703125" customWidth="1"/>
    <col min="12808" max="12808" width="12.140625" customWidth="1"/>
    <col min="12809" max="12809" width="12.28515625" customWidth="1"/>
    <col min="12810" max="12810" width="14.140625" customWidth="1"/>
    <col min="12811" max="12811" width="13" customWidth="1"/>
    <col min="12812" max="12813" width="12.42578125" customWidth="1"/>
    <col min="12814" max="12814" width="12.140625" customWidth="1"/>
    <col min="12815" max="12815" width="11" customWidth="1"/>
    <col min="12816" max="12817" width="12" customWidth="1"/>
    <col min="12818" max="12818" width="11.28515625" customWidth="1"/>
    <col min="12819" max="12819" width="10.5703125" customWidth="1"/>
    <col min="12820" max="12820" width="11.5703125" customWidth="1"/>
    <col min="12821" max="12821" width="13.28515625" customWidth="1"/>
    <col min="12822" max="12822" width="11.140625" customWidth="1"/>
    <col min="12823" max="12823" width="12.5703125" customWidth="1"/>
    <col min="12824" max="12825" width="12.7109375" customWidth="1"/>
    <col min="12826" max="12826" width="11.7109375" customWidth="1"/>
    <col min="12827" max="12827" width="14" customWidth="1"/>
    <col min="12828" max="12828" width="11.5703125" customWidth="1"/>
    <col min="12829" max="12829" width="10.7109375" customWidth="1"/>
    <col min="12830" max="12834" width="0" hidden="1" customWidth="1"/>
    <col min="12835"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5703125" customWidth="1"/>
    <col min="13064" max="13064" width="12.140625" customWidth="1"/>
    <col min="13065" max="13065" width="12.28515625" customWidth="1"/>
    <col min="13066" max="13066" width="14.140625" customWidth="1"/>
    <col min="13067" max="13067" width="13" customWidth="1"/>
    <col min="13068" max="13069" width="12.42578125" customWidth="1"/>
    <col min="13070" max="13070" width="12.140625" customWidth="1"/>
    <col min="13071" max="13071" width="11" customWidth="1"/>
    <col min="13072" max="13073" width="12" customWidth="1"/>
    <col min="13074" max="13074" width="11.28515625" customWidth="1"/>
    <col min="13075" max="13075" width="10.5703125" customWidth="1"/>
    <col min="13076" max="13076" width="11.5703125" customWidth="1"/>
    <col min="13077" max="13077" width="13.28515625" customWidth="1"/>
    <col min="13078" max="13078" width="11.140625" customWidth="1"/>
    <col min="13079" max="13079" width="12.5703125" customWidth="1"/>
    <col min="13080" max="13081" width="12.7109375" customWidth="1"/>
    <col min="13082" max="13082" width="11.7109375" customWidth="1"/>
    <col min="13083" max="13083" width="14" customWidth="1"/>
    <col min="13084" max="13084" width="11.5703125" customWidth="1"/>
    <col min="13085" max="13085" width="10.7109375" customWidth="1"/>
    <col min="13086" max="13090" width="0" hidden="1" customWidth="1"/>
    <col min="13091"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5703125" customWidth="1"/>
    <col min="13320" max="13320" width="12.140625" customWidth="1"/>
    <col min="13321" max="13321" width="12.28515625" customWidth="1"/>
    <col min="13322" max="13322" width="14.140625" customWidth="1"/>
    <col min="13323" max="13323" width="13" customWidth="1"/>
    <col min="13324" max="13325" width="12.42578125" customWidth="1"/>
    <col min="13326" max="13326" width="12.140625" customWidth="1"/>
    <col min="13327" max="13327" width="11" customWidth="1"/>
    <col min="13328" max="13329" width="12" customWidth="1"/>
    <col min="13330" max="13330" width="11.28515625" customWidth="1"/>
    <col min="13331" max="13331" width="10.5703125" customWidth="1"/>
    <col min="13332" max="13332" width="11.5703125" customWidth="1"/>
    <col min="13333" max="13333" width="13.28515625" customWidth="1"/>
    <col min="13334" max="13334" width="11.140625" customWidth="1"/>
    <col min="13335" max="13335" width="12.5703125" customWidth="1"/>
    <col min="13336" max="13337" width="12.7109375" customWidth="1"/>
    <col min="13338" max="13338" width="11.7109375" customWidth="1"/>
    <col min="13339" max="13339" width="14" customWidth="1"/>
    <col min="13340" max="13340" width="11.5703125" customWidth="1"/>
    <col min="13341" max="13341" width="10.7109375" customWidth="1"/>
    <col min="13342" max="13346" width="0" hidden="1" customWidth="1"/>
    <col min="13347"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5703125" customWidth="1"/>
    <col min="13576" max="13576" width="12.140625" customWidth="1"/>
    <col min="13577" max="13577" width="12.28515625" customWidth="1"/>
    <col min="13578" max="13578" width="14.140625" customWidth="1"/>
    <col min="13579" max="13579" width="13" customWidth="1"/>
    <col min="13580" max="13581" width="12.42578125" customWidth="1"/>
    <col min="13582" max="13582" width="12.140625" customWidth="1"/>
    <col min="13583" max="13583" width="11" customWidth="1"/>
    <col min="13584" max="13585" width="12" customWidth="1"/>
    <col min="13586" max="13586" width="11.28515625" customWidth="1"/>
    <col min="13587" max="13587" width="10.5703125" customWidth="1"/>
    <col min="13588" max="13588" width="11.5703125" customWidth="1"/>
    <col min="13589" max="13589" width="13.28515625" customWidth="1"/>
    <col min="13590" max="13590" width="11.140625" customWidth="1"/>
    <col min="13591" max="13591" width="12.5703125" customWidth="1"/>
    <col min="13592" max="13593" width="12.7109375" customWidth="1"/>
    <col min="13594" max="13594" width="11.7109375" customWidth="1"/>
    <col min="13595" max="13595" width="14" customWidth="1"/>
    <col min="13596" max="13596" width="11.5703125" customWidth="1"/>
    <col min="13597" max="13597" width="10.7109375" customWidth="1"/>
    <col min="13598" max="13602" width="0" hidden="1" customWidth="1"/>
    <col min="13603"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5703125" customWidth="1"/>
    <col min="13832" max="13832" width="12.140625" customWidth="1"/>
    <col min="13833" max="13833" width="12.28515625" customWidth="1"/>
    <col min="13834" max="13834" width="14.140625" customWidth="1"/>
    <col min="13835" max="13835" width="13" customWidth="1"/>
    <col min="13836" max="13837" width="12.42578125" customWidth="1"/>
    <col min="13838" max="13838" width="12.140625" customWidth="1"/>
    <col min="13839" max="13839" width="11" customWidth="1"/>
    <col min="13840" max="13841" width="12" customWidth="1"/>
    <col min="13842" max="13842" width="11.28515625" customWidth="1"/>
    <col min="13843" max="13843" width="10.5703125" customWidth="1"/>
    <col min="13844" max="13844" width="11.5703125" customWidth="1"/>
    <col min="13845" max="13845" width="13.28515625" customWidth="1"/>
    <col min="13846" max="13846" width="11.140625" customWidth="1"/>
    <col min="13847" max="13847" width="12.5703125" customWidth="1"/>
    <col min="13848" max="13849" width="12.7109375" customWidth="1"/>
    <col min="13850" max="13850" width="11.7109375" customWidth="1"/>
    <col min="13851" max="13851" width="14" customWidth="1"/>
    <col min="13852" max="13852" width="11.5703125" customWidth="1"/>
    <col min="13853" max="13853" width="10.7109375" customWidth="1"/>
    <col min="13854" max="13858" width="0" hidden="1" customWidth="1"/>
    <col min="13859"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5703125" customWidth="1"/>
    <col min="14088" max="14088" width="12.140625" customWidth="1"/>
    <col min="14089" max="14089" width="12.28515625" customWidth="1"/>
    <col min="14090" max="14090" width="14.140625" customWidth="1"/>
    <col min="14091" max="14091" width="13" customWidth="1"/>
    <col min="14092" max="14093" width="12.42578125" customWidth="1"/>
    <col min="14094" max="14094" width="12.140625" customWidth="1"/>
    <col min="14095" max="14095" width="11" customWidth="1"/>
    <col min="14096" max="14097" width="12" customWidth="1"/>
    <col min="14098" max="14098" width="11.28515625" customWidth="1"/>
    <col min="14099" max="14099" width="10.5703125" customWidth="1"/>
    <col min="14100" max="14100" width="11.5703125" customWidth="1"/>
    <col min="14101" max="14101" width="13.28515625" customWidth="1"/>
    <col min="14102" max="14102" width="11.140625" customWidth="1"/>
    <col min="14103" max="14103" width="12.5703125" customWidth="1"/>
    <col min="14104" max="14105" width="12.7109375" customWidth="1"/>
    <col min="14106" max="14106" width="11.7109375" customWidth="1"/>
    <col min="14107" max="14107" width="14" customWidth="1"/>
    <col min="14108" max="14108" width="11.5703125" customWidth="1"/>
    <col min="14109" max="14109" width="10.7109375" customWidth="1"/>
    <col min="14110" max="14114" width="0" hidden="1" customWidth="1"/>
    <col min="14115"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5703125" customWidth="1"/>
    <col min="14344" max="14344" width="12.140625" customWidth="1"/>
    <col min="14345" max="14345" width="12.28515625" customWidth="1"/>
    <col min="14346" max="14346" width="14.140625" customWidth="1"/>
    <col min="14347" max="14347" width="13" customWidth="1"/>
    <col min="14348" max="14349" width="12.42578125" customWidth="1"/>
    <col min="14350" max="14350" width="12.140625" customWidth="1"/>
    <col min="14351" max="14351" width="11" customWidth="1"/>
    <col min="14352" max="14353" width="12" customWidth="1"/>
    <col min="14354" max="14354" width="11.28515625" customWidth="1"/>
    <col min="14355" max="14355" width="10.5703125" customWidth="1"/>
    <col min="14356" max="14356" width="11.5703125" customWidth="1"/>
    <col min="14357" max="14357" width="13.28515625" customWidth="1"/>
    <col min="14358" max="14358" width="11.140625" customWidth="1"/>
    <col min="14359" max="14359" width="12.5703125" customWidth="1"/>
    <col min="14360" max="14361" width="12.7109375" customWidth="1"/>
    <col min="14362" max="14362" width="11.7109375" customWidth="1"/>
    <col min="14363" max="14363" width="14" customWidth="1"/>
    <col min="14364" max="14364" width="11.5703125" customWidth="1"/>
    <col min="14365" max="14365" width="10.7109375" customWidth="1"/>
    <col min="14366" max="14370" width="0" hidden="1" customWidth="1"/>
    <col min="14371"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5703125" customWidth="1"/>
    <col min="14600" max="14600" width="12.140625" customWidth="1"/>
    <col min="14601" max="14601" width="12.28515625" customWidth="1"/>
    <col min="14602" max="14602" width="14.140625" customWidth="1"/>
    <col min="14603" max="14603" width="13" customWidth="1"/>
    <col min="14604" max="14605" width="12.42578125" customWidth="1"/>
    <col min="14606" max="14606" width="12.140625" customWidth="1"/>
    <col min="14607" max="14607" width="11" customWidth="1"/>
    <col min="14608" max="14609" width="12" customWidth="1"/>
    <col min="14610" max="14610" width="11.28515625" customWidth="1"/>
    <col min="14611" max="14611" width="10.5703125" customWidth="1"/>
    <col min="14612" max="14612" width="11.5703125" customWidth="1"/>
    <col min="14613" max="14613" width="13.28515625" customWidth="1"/>
    <col min="14614" max="14614" width="11.140625" customWidth="1"/>
    <col min="14615" max="14615" width="12.5703125" customWidth="1"/>
    <col min="14616" max="14617" width="12.7109375" customWidth="1"/>
    <col min="14618" max="14618" width="11.7109375" customWidth="1"/>
    <col min="14619" max="14619" width="14" customWidth="1"/>
    <col min="14620" max="14620" width="11.5703125" customWidth="1"/>
    <col min="14621" max="14621" width="10.7109375" customWidth="1"/>
    <col min="14622" max="14626" width="0" hidden="1" customWidth="1"/>
    <col min="14627"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5703125" customWidth="1"/>
    <col min="14856" max="14856" width="12.140625" customWidth="1"/>
    <col min="14857" max="14857" width="12.28515625" customWidth="1"/>
    <col min="14858" max="14858" width="14.140625" customWidth="1"/>
    <col min="14859" max="14859" width="13" customWidth="1"/>
    <col min="14860" max="14861" width="12.42578125" customWidth="1"/>
    <col min="14862" max="14862" width="12.140625" customWidth="1"/>
    <col min="14863" max="14863" width="11" customWidth="1"/>
    <col min="14864" max="14865" width="12" customWidth="1"/>
    <col min="14866" max="14866" width="11.28515625" customWidth="1"/>
    <col min="14867" max="14867" width="10.5703125" customWidth="1"/>
    <col min="14868" max="14868" width="11.5703125" customWidth="1"/>
    <col min="14869" max="14869" width="13.28515625" customWidth="1"/>
    <col min="14870" max="14870" width="11.140625" customWidth="1"/>
    <col min="14871" max="14871" width="12.5703125" customWidth="1"/>
    <col min="14872" max="14873" width="12.7109375" customWidth="1"/>
    <col min="14874" max="14874" width="11.7109375" customWidth="1"/>
    <col min="14875" max="14875" width="14" customWidth="1"/>
    <col min="14876" max="14876" width="11.5703125" customWidth="1"/>
    <col min="14877" max="14877" width="10.7109375" customWidth="1"/>
    <col min="14878" max="14882" width="0" hidden="1" customWidth="1"/>
    <col min="14883"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5703125" customWidth="1"/>
    <col min="15112" max="15112" width="12.140625" customWidth="1"/>
    <col min="15113" max="15113" width="12.28515625" customWidth="1"/>
    <col min="15114" max="15114" width="14.140625" customWidth="1"/>
    <col min="15115" max="15115" width="13" customWidth="1"/>
    <col min="15116" max="15117" width="12.42578125" customWidth="1"/>
    <col min="15118" max="15118" width="12.140625" customWidth="1"/>
    <col min="15119" max="15119" width="11" customWidth="1"/>
    <col min="15120" max="15121" width="12" customWidth="1"/>
    <col min="15122" max="15122" width="11.28515625" customWidth="1"/>
    <col min="15123" max="15123" width="10.5703125" customWidth="1"/>
    <col min="15124" max="15124" width="11.5703125" customWidth="1"/>
    <col min="15125" max="15125" width="13.28515625" customWidth="1"/>
    <col min="15126" max="15126" width="11.140625" customWidth="1"/>
    <col min="15127" max="15127" width="12.5703125" customWidth="1"/>
    <col min="15128" max="15129" width="12.7109375" customWidth="1"/>
    <col min="15130" max="15130" width="11.7109375" customWidth="1"/>
    <col min="15131" max="15131" width="14" customWidth="1"/>
    <col min="15132" max="15132" width="11.5703125" customWidth="1"/>
    <col min="15133" max="15133" width="10.7109375" customWidth="1"/>
    <col min="15134" max="15138" width="0" hidden="1" customWidth="1"/>
    <col min="15139"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5703125" customWidth="1"/>
    <col min="15368" max="15368" width="12.140625" customWidth="1"/>
    <col min="15369" max="15369" width="12.28515625" customWidth="1"/>
    <col min="15370" max="15370" width="14.140625" customWidth="1"/>
    <col min="15371" max="15371" width="13" customWidth="1"/>
    <col min="15372" max="15373" width="12.42578125" customWidth="1"/>
    <col min="15374" max="15374" width="12.140625" customWidth="1"/>
    <col min="15375" max="15375" width="11" customWidth="1"/>
    <col min="15376" max="15377" width="12" customWidth="1"/>
    <col min="15378" max="15378" width="11.28515625" customWidth="1"/>
    <col min="15379" max="15379" width="10.5703125" customWidth="1"/>
    <col min="15380" max="15380" width="11.5703125" customWidth="1"/>
    <col min="15381" max="15381" width="13.28515625" customWidth="1"/>
    <col min="15382" max="15382" width="11.140625" customWidth="1"/>
    <col min="15383" max="15383" width="12.5703125" customWidth="1"/>
    <col min="15384" max="15385" width="12.7109375" customWidth="1"/>
    <col min="15386" max="15386" width="11.7109375" customWidth="1"/>
    <col min="15387" max="15387" width="14" customWidth="1"/>
    <col min="15388" max="15388" width="11.5703125" customWidth="1"/>
    <col min="15389" max="15389" width="10.7109375" customWidth="1"/>
    <col min="15390" max="15394" width="0" hidden="1" customWidth="1"/>
    <col min="15395"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5703125" customWidth="1"/>
    <col min="15624" max="15624" width="12.140625" customWidth="1"/>
    <col min="15625" max="15625" width="12.28515625" customWidth="1"/>
    <col min="15626" max="15626" width="14.140625" customWidth="1"/>
    <col min="15627" max="15627" width="13" customWidth="1"/>
    <col min="15628" max="15629" width="12.42578125" customWidth="1"/>
    <col min="15630" max="15630" width="12.140625" customWidth="1"/>
    <col min="15631" max="15631" width="11" customWidth="1"/>
    <col min="15632" max="15633" width="12" customWidth="1"/>
    <col min="15634" max="15634" width="11.28515625" customWidth="1"/>
    <col min="15635" max="15635" width="10.5703125" customWidth="1"/>
    <col min="15636" max="15636" width="11.5703125" customWidth="1"/>
    <col min="15637" max="15637" width="13.28515625" customWidth="1"/>
    <col min="15638" max="15638" width="11.140625" customWidth="1"/>
    <col min="15639" max="15639" width="12.5703125" customWidth="1"/>
    <col min="15640" max="15641" width="12.7109375" customWidth="1"/>
    <col min="15642" max="15642" width="11.7109375" customWidth="1"/>
    <col min="15643" max="15643" width="14" customWidth="1"/>
    <col min="15644" max="15644" width="11.5703125" customWidth="1"/>
    <col min="15645" max="15645" width="10.7109375" customWidth="1"/>
    <col min="15646" max="15650" width="0" hidden="1" customWidth="1"/>
    <col min="15651"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5703125" customWidth="1"/>
    <col min="15880" max="15880" width="12.140625" customWidth="1"/>
    <col min="15881" max="15881" width="12.28515625" customWidth="1"/>
    <col min="15882" max="15882" width="14.140625" customWidth="1"/>
    <col min="15883" max="15883" width="13" customWidth="1"/>
    <col min="15884" max="15885" width="12.42578125" customWidth="1"/>
    <col min="15886" max="15886" width="12.140625" customWidth="1"/>
    <col min="15887" max="15887" width="11" customWidth="1"/>
    <col min="15888" max="15889" width="12" customWidth="1"/>
    <col min="15890" max="15890" width="11.28515625" customWidth="1"/>
    <col min="15891" max="15891" width="10.5703125" customWidth="1"/>
    <col min="15892" max="15892" width="11.5703125" customWidth="1"/>
    <col min="15893" max="15893" width="13.28515625" customWidth="1"/>
    <col min="15894" max="15894" width="11.140625" customWidth="1"/>
    <col min="15895" max="15895" width="12.5703125" customWidth="1"/>
    <col min="15896" max="15897" width="12.7109375" customWidth="1"/>
    <col min="15898" max="15898" width="11.7109375" customWidth="1"/>
    <col min="15899" max="15899" width="14" customWidth="1"/>
    <col min="15900" max="15900" width="11.5703125" customWidth="1"/>
    <col min="15901" max="15901" width="10.7109375" customWidth="1"/>
    <col min="15902" max="15906" width="0" hidden="1" customWidth="1"/>
    <col min="15907"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5703125" customWidth="1"/>
    <col min="16136" max="16136" width="12.140625" customWidth="1"/>
    <col min="16137" max="16137" width="12.28515625" customWidth="1"/>
    <col min="16138" max="16138" width="14.140625" customWidth="1"/>
    <col min="16139" max="16139" width="13" customWidth="1"/>
    <col min="16140" max="16141" width="12.42578125" customWidth="1"/>
    <col min="16142" max="16142" width="12.140625" customWidth="1"/>
    <col min="16143" max="16143" width="11" customWidth="1"/>
    <col min="16144" max="16145" width="12" customWidth="1"/>
    <col min="16146" max="16146" width="11.28515625" customWidth="1"/>
    <col min="16147" max="16147" width="10.5703125" customWidth="1"/>
    <col min="16148" max="16148" width="11.5703125" customWidth="1"/>
    <col min="16149" max="16149" width="13.28515625" customWidth="1"/>
    <col min="16150" max="16150" width="11.140625" customWidth="1"/>
    <col min="16151" max="16151" width="12.5703125" customWidth="1"/>
    <col min="16152" max="16153" width="12.7109375" customWidth="1"/>
    <col min="16154" max="16154" width="11.7109375" customWidth="1"/>
    <col min="16155" max="16155" width="14" customWidth="1"/>
    <col min="16156" max="16156" width="11.5703125" customWidth="1"/>
    <col min="16157" max="16157" width="10.7109375" customWidth="1"/>
    <col min="16158" max="16162" width="0" hidden="1" customWidth="1"/>
    <col min="16163" max="16184" width="9.140625" customWidth="1"/>
    <col min="16375" max="16375" width="13.7109375" customWidth="1"/>
  </cols>
  <sheetData>
    <row r="1" spans="1:247" s="36" customFormat="1" ht="27.75" hidden="1" customHeight="1" x14ac:dyDescent="0.25">
      <c r="A1" s="50" t="s">
        <v>0</v>
      </c>
      <c r="B1" s="50"/>
      <c r="C1" s="50"/>
      <c r="D1" s="50"/>
      <c r="E1" s="50"/>
      <c r="F1" s="50"/>
      <c r="G1" s="50"/>
      <c r="H1" s="50"/>
      <c r="I1" s="50"/>
      <c r="J1" s="50"/>
      <c r="K1" s="50"/>
      <c r="L1" s="1"/>
      <c r="M1" s="1"/>
      <c r="N1" s="1"/>
      <c r="O1" s="1"/>
      <c r="P1" s="1"/>
      <c r="Q1" s="1"/>
      <c r="R1" s="1"/>
      <c r="S1" s="2"/>
      <c r="T1" s="3"/>
      <c r="U1" s="3"/>
      <c r="V1" s="3"/>
      <c r="W1" s="2"/>
      <c r="X1" s="2"/>
      <c r="Y1" s="2"/>
      <c r="Z1" s="2"/>
      <c r="AA1" s="2"/>
      <c r="AB1" s="2"/>
      <c r="AC1" s="2"/>
      <c r="AD1" s="2"/>
      <c r="AE1" s="2"/>
      <c r="AF1" s="2"/>
      <c r="AG1" s="2"/>
      <c r="AH1" s="2"/>
    </row>
    <row r="2" spans="1:247" s="36" customFormat="1" ht="27.75" hidden="1" customHeight="1" x14ac:dyDescent="0.25">
      <c r="A2" s="51" t="s">
        <v>1</v>
      </c>
      <c r="B2" s="51"/>
      <c r="C2" s="51"/>
      <c r="D2" s="51"/>
      <c r="E2" s="51"/>
      <c r="F2" s="51"/>
      <c r="G2" s="51"/>
      <c r="H2" s="51"/>
      <c r="I2" s="51"/>
      <c r="J2" s="51"/>
      <c r="K2" s="51"/>
      <c r="L2" s="1"/>
      <c r="M2" s="1"/>
      <c r="N2" s="1"/>
      <c r="O2" s="1"/>
      <c r="P2" s="1"/>
      <c r="Q2" s="1"/>
      <c r="R2" s="1"/>
      <c r="S2" s="3"/>
      <c r="T2" s="3"/>
      <c r="U2" s="3"/>
      <c r="V2" s="3"/>
      <c r="W2" s="2"/>
      <c r="X2" s="2"/>
      <c r="Y2" s="2"/>
      <c r="Z2" s="2"/>
      <c r="AA2" s="2"/>
      <c r="AB2" s="2"/>
      <c r="AC2" s="2"/>
      <c r="AD2" s="2"/>
      <c r="AE2" s="2"/>
      <c r="AF2" s="2"/>
      <c r="AG2" s="2"/>
      <c r="AH2" s="2"/>
    </row>
    <row r="3" spans="1:247" ht="47.25" customHeight="1" x14ac:dyDescent="0.25">
      <c r="A3" s="52" t="s">
        <v>77</v>
      </c>
      <c r="B3" s="53"/>
      <c r="C3" s="53"/>
      <c r="D3" s="53"/>
      <c r="E3" s="53"/>
      <c r="F3" s="53"/>
      <c r="G3" s="53"/>
      <c r="H3" s="53"/>
      <c r="I3" s="53"/>
      <c r="J3" s="53"/>
      <c r="K3" s="53"/>
      <c r="L3" s="5"/>
      <c r="M3" s="5"/>
      <c r="N3" s="5"/>
      <c r="O3" s="5"/>
      <c r="P3" s="5"/>
      <c r="Q3" s="5"/>
      <c r="R3" s="5"/>
      <c r="S3" s="5"/>
      <c r="T3" s="5"/>
      <c r="U3" s="5"/>
      <c r="V3" s="5"/>
      <c r="W3" s="5"/>
      <c r="X3" s="5"/>
      <c r="Y3" s="5"/>
      <c r="Z3" s="5"/>
      <c r="AA3" s="5"/>
      <c r="AB3" s="5"/>
      <c r="AC3" s="5"/>
      <c r="AD3" s="2"/>
      <c r="AE3" s="2"/>
      <c r="AF3" s="2"/>
      <c r="AG3" s="2"/>
      <c r="AH3" s="2"/>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2" customFormat="1" ht="16.5" customHeight="1" x14ac:dyDescent="0.25">
      <c r="A4" s="54" t="s">
        <v>2</v>
      </c>
      <c r="B4" s="54"/>
      <c r="C4" s="54"/>
      <c r="D4" s="54"/>
      <c r="E4" s="54"/>
      <c r="F4" s="54"/>
      <c r="G4" s="54"/>
      <c r="H4" s="54"/>
      <c r="I4" s="54"/>
      <c r="J4" s="54"/>
      <c r="K4" s="54"/>
      <c r="L4" s="5"/>
      <c r="M4" s="5"/>
      <c r="N4" s="5"/>
      <c r="O4" s="5"/>
      <c r="P4" s="5"/>
      <c r="Q4" s="5"/>
      <c r="R4" s="5"/>
      <c r="S4" s="5"/>
      <c r="T4" s="5"/>
      <c r="U4" s="5"/>
      <c r="V4" s="5"/>
      <c r="W4" s="5"/>
      <c r="X4" s="5"/>
      <c r="Y4" s="5"/>
      <c r="Z4" s="5"/>
      <c r="AA4" s="5"/>
      <c r="AB4" s="5"/>
      <c r="AC4" s="5"/>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2" customFormat="1" ht="43.5" hidden="1" customHeight="1" x14ac:dyDescent="0.25">
      <c r="A5" s="55" t="s">
        <v>3</v>
      </c>
      <c r="B5" s="56"/>
      <c r="C5" s="56"/>
      <c r="D5" s="56"/>
      <c r="E5" s="56"/>
      <c r="F5" s="56"/>
      <c r="G5" s="56"/>
      <c r="H5" s="56"/>
      <c r="I5" s="57"/>
      <c r="J5" s="58" t="s">
        <v>4</v>
      </c>
      <c r="K5" s="59"/>
      <c r="L5" s="5"/>
      <c r="M5" s="5"/>
      <c r="N5" s="5"/>
      <c r="O5" s="5"/>
      <c r="P5" s="5"/>
      <c r="Q5" s="5"/>
      <c r="R5" s="5"/>
      <c r="S5" s="5"/>
      <c r="T5" s="5"/>
      <c r="U5" s="5"/>
      <c r="V5" s="5"/>
      <c r="W5" s="5"/>
      <c r="X5" s="5"/>
      <c r="Y5" s="5"/>
      <c r="Z5" s="5"/>
      <c r="AA5" s="5"/>
      <c r="AB5" s="5"/>
      <c r="AC5" s="5"/>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s="2" customFormat="1" ht="13.5" customHeight="1" x14ac:dyDescent="0.25">
      <c r="A6" s="60" t="s">
        <v>5</v>
      </c>
      <c r="B6" s="61"/>
      <c r="C6" s="61"/>
      <c r="D6" s="61"/>
      <c r="E6" s="61"/>
      <c r="F6" s="61"/>
      <c r="G6" s="61"/>
      <c r="H6" s="61"/>
      <c r="I6" s="62"/>
      <c r="J6" s="63">
        <v>7142857.1399999997</v>
      </c>
      <c r="K6" s="63"/>
      <c r="L6" s="5"/>
      <c r="M6" s="38"/>
      <c r="N6" s="39" t="s">
        <v>76</v>
      </c>
      <c r="O6" s="5"/>
      <c r="P6" s="5"/>
      <c r="Q6" s="5"/>
      <c r="R6" s="5"/>
      <c r="S6" s="5"/>
      <c r="T6" s="5"/>
      <c r="U6" s="5"/>
      <c r="V6" s="5"/>
      <c r="W6" s="5"/>
      <c r="X6" s="5"/>
      <c r="Y6" s="5"/>
      <c r="Z6" s="5"/>
      <c r="AA6" s="5"/>
      <c r="AB6" s="5"/>
      <c r="AC6" s="5"/>
      <c r="AD6" s="6" t="s">
        <v>6</v>
      </c>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row>
    <row r="7" spans="1:247" s="2" customFormat="1" x14ac:dyDescent="0.25">
      <c r="A7" s="64" t="s">
        <v>7</v>
      </c>
      <c r="B7" s="65"/>
      <c r="C7" s="65"/>
      <c r="D7" s="65"/>
      <c r="E7" s="65"/>
      <c r="F7" s="65"/>
      <c r="G7" s="65"/>
      <c r="H7" s="65"/>
      <c r="I7" s="66"/>
      <c r="J7" s="67">
        <v>0.3</v>
      </c>
      <c r="K7" s="67"/>
      <c r="L7" s="5"/>
      <c r="M7" s="5"/>
      <c r="N7" s="5"/>
      <c r="O7" s="5"/>
      <c r="P7" s="5"/>
      <c r="Q7" s="5"/>
      <c r="R7" s="5"/>
      <c r="S7" s="5"/>
      <c r="T7" s="5"/>
      <c r="U7" s="5"/>
      <c r="V7" s="5"/>
      <c r="W7" s="5"/>
      <c r="X7" s="5"/>
      <c r="Y7" s="5"/>
      <c r="Z7" s="5"/>
      <c r="AA7" s="5"/>
      <c r="AB7" s="5"/>
      <c r="AC7" s="5"/>
      <c r="AD7" s="7">
        <v>7.0000000000000001E-3</v>
      </c>
      <c r="AE7" s="3"/>
      <c r="AG7" s="3" t="s">
        <v>8</v>
      </c>
      <c r="AH7" s="8" t="s">
        <v>9</v>
      </c>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s="2" customFormat="1" x14ac:dyDescent="0.25">
      <c r="A8" s="68" t="s">
        <v>10</v>
      </c>
      <c r="B8" s="69"/>
      <c r="C8" s="69"/>
      <c r="D8" s="69"/>
      <c r="E8" s="69"/>
      <c r="F8" s="69"/>
      <c r="G8" s="69"/>
      <c r="H8" s="69"/>
      <c r="I8" s="70"/>
      <c r="J8" s="71">
        <f>J6*(1-avans2)</f>
        <v>4999999.9979999997</v>
      </c>
      <c r="K8" s="71"/>
      <c r="L8" s="5"/>
      <c r="M8" s="5"/>
      <c r="N8" s="5"/>
      <c r="O8" s="5"/>
      <c r="P8" s="5"/>
      <c r="Q8" s="5"/>
      <c r="R8" s="5"/>
      <c r="S8" s="5"/>
      <c r="T8" s="5"/>
      <c r="U8" s="5"/>
      <c r="V8" s="5"/>
      <c r="W8" s="5"/>
      <c r="X8" s="5"/>
      <c r="Y8" s="5"/>
      <c r="Z8" s="5"/>
      <c r="AA8" s="5"/>
      <c r="AB8" s="5"/>
      <c r="AC8" s="5"/>
      <c r="AD8" s="7">
        <v>5.0000000000000001E-3</v>
      </c>
      <c r="AE8" s="3"/>
      <c r="AG8" s="2" t="s">
        <v>11</v>
      </c>
      <c r="AH8" s="8" t="s">
        <v>12</v>
      </c>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2" customFormat="1" ht="15" hidden="1" customHeight="1" x14ac:dyDescent="0.25">
      <c r="A9" s="72" t="s">
        <v>13</v>
      </c>
      <c r="B9" s="73"/>
      <c r="C9" s="73"/>
      <c r="D9" s="73"/>
      <c r="E9" s="73"/>
      <c r="F9" s="73"/>
      <c r="G9" s="73"/>
      <c r="H9" s="74"/>
      <c r="I9" s="31"/>
      <c r="J9" s="63">
        <v>100000</v>
      </c>
      <c r="K9" s="63"/>
      <c r="L9" s="5"/>
      <c r="M9" s="5"/>
      <c r="N9" s="5"/>
      <c r="O9" s="5"/>
      <c r="P9" s="5"/>
      <c r="Q9" s="5"/>
      <c r="R9" s="5"/>
      <c r="S9" s="5"/>
      <c r="T9" s="5"/>
      <c r="U9" s="5"/>
      <c r="V9" s="5"/>
      <c r="W9" s="5"/>
      <c r="X9" s="5"/>
      <c r="Y9" s="5"/>
      <c r="Z9" s="5"/>
      <c r="AA9" s="5"/>
      <c r="AB9" s="5"/>
      <c r="AC9" s="5"/>
      <c r="AD9" s="3"/>
      <c r="AE9" s="3"/>
      <c r="AH9" s="9"/>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2" customFormat="1" ht="15" hidden="1" customHeight="1" x14ac:dyDescent="0.25">
      <c r="A10" s="72" t="s">
        <v>14</v>
      </c>
      <c r="B10" s="73"/>
      <c r="C10" s="73"/>
      <c r="D10" s="73"/>
      <c r="E10" s="73"/>
      <c r="F10" s="73"/>
      <c r="G10" s="73"/>
      <c r="H10" s="74"/>
      <c r="I10" s="31"/>
      <c r="J10" s="63">
        <f>J9*J25</f>
        <v>0</v>
      </c>
      <c r="K10" s="63"/>
      <c r="L10" s="5"/>
      <c r="M10" s="5"/>
      <c r="N10" s="5"/>
      <c r="O10" s="5"/>
      <c r="P10" s="5"/>
      <c r="Q10" s="5"/>
      <c r="R10" s="5"/>
      <c r="S10" s="5"/>
      <c r="T10" s="5"/>
      <c r="U10" s="5"/>
      <c r="V10" s="5"/>
      <c r="W10" s="5"/>
      <c r="X10" s="5"/>
      <c r="Y10" s="5"/>
      <c r="Z10" s="5"/>
      <c r="AA10" s="5"/>
      <c r="AB10" s="5"/>
      <c r="AC10" s="5"/>
      <c r="AD10" s="3"/>
      <c r="AE10" s="3"/>
      <c r="AH10" s="9"/>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2" customFormat="1" ht="15" hidden="1" customHeight="1" x14ac:dyDescent="0.25">
      <c r="A11" s="75" t="s">
        <v>15</v>
      </c>
      <c r="B11" s="76"/>
      <c r="C11" s="76"/>
      <c r="D11" s="76"/>
      <c r="E11" s="76"/>
      <c r="F11" s="76"/>
      <c r="G11" s="76"/>
      <c r="H11" s="77"/>
      <c r="I11" s="32"/>
      <c r="J11" s="63">
        <v>0</v>
      </c>
      <c r="K11" s="63"/>
      <c r="L11" s="5"/>
      <c r="M11" s="5"/>
      <c r="N11" s="5"/>
      <c r="O11" s="5"/>
      <c r="P11" s="5"/>
      <c r="Q11" s="5"/>
      <c r="R11" s="5"/>
      <c r="S11" s="5"/>
      <c r="T11" s="5"/>
      <c r="U11" s="5"/>
      <c r="V11" s="5"/>
      <c r="W11" s="5"/>
      <c r="X11" s="5"/>
      <c r="Y11" s="5"/>
      <c r="Z11" s="5"/>
      <c r="AA11" s="5"/>
      <c r="AB11" s="5"/>
      <c r="AC11" s="5"/>
      <c r="AD11" s="3"/>
      <c r="AE11" s="3"/>
      <c r="AH11" s="9"/>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2" customFormat="1" ht="15" hidden="1" customHeight="1" x14ac:dyDescent="0.25">
      <c r="A12" s="75" t="s">
        <v>16</v>
      </c>
      <c r="B12" s="76"/>
      <c r="C12" s="76"/>
      <c r="D12" s="76"/>
      <c r="E12" s="76"/>
      <c r="F12" s="76"/>
      <c r="G12" s="76"/>
      <c r="H12" s="77"/>
      <c r="I12" s="32"/>
      <c r="J12" s="63">
        <v>0</v>
      </c>
      <c r="K12" s="63"/>
      <c r="L12" s="5"/>
      <c r="M12" s="5"/>
      <c r="N12" s="5"/>
      <c r="O12" s="5"/>
      <c r="P12" s="5"/>
      <c r="Q12" s="5"/>
      <c r="R12" s="5"/>
      <c r="S12" s="5"/>
      <c r="T12" s="5"/>
      <c r="U12" s="5"/>
      <c r="V12" s="5"/>
      <c r="W12" s="5"/>
      <c r="X12" s="5"/>
      <c r="Y12" s="5"/>
      <c r="Z12" s="5"/>
      <c r="AA12" s="5"/>
      <c r="AB12" s="5"/>
      <c r="AC12" s="5"/>
      <c r="AD12" s="3"/>
      <c r="AE12" s="3"/>
      <c r="AH12" s="9"/>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2" customFormat="1" ht="16.5" customHeight="1" x14ac:dyDescent="0.25">
      <c r="A13" s="78" t="s">
        <v>17</v>
      </c>
      <c r="B13" s="79"/>
      <c r="C13" s="79"/>
      <c r="D13" s="79"/>
      <c r="E13" s="79"/>
      <c r="F13" s="79"/>
      <c r="G13" s="79"/>
      <c r="H13" s="79"/>
      <c r="I13" s="80"/>
      <c r="J13" s="81">
        <v>240</v>
      </c>
      <c r="K13" s="82"/>
      <c r="L13" s="5"/>
      <c r="M13" s="5"/>
      <c r="N13" s="5"/>
      <c r="O13" s="5"/>
      <c r="P13" s="5"/>
      <c r="Q13" s="5"/>
      <c r="R13" s="5"/>
      <c r="S13" s="5"/>
      <c r="T13" s="5"/>
      <c r="U13" s="5"/>
      <c r="V13" s="5"/>
      <c r="W13" s="5"/>
      <c r="X13" s="5"/>
      <c r="Y13" s="5"/>
      <c r="Z13" s="5"/>
      <c r="AA13" s="5"/>
      <c r="AB13" s="5"/>
      <c r="AC13" s="5"/>
      <c r="AD13" s="3"/>
      <c r="AE13" s="3"/>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2" customFormat="1" ht="18.75" customHeight="1" x14ac:dyDescent="0.25">
      <c r="A14" s="83" t="s">
        <v>73</v>
      </c>
      <c r="B14" s="84"/>
      <c r="C14" s="84"/>
      <c r="D14" s="84"/>
      <c r="E14" s="84"/>
      <c r="F14" s="84"/>
      <c r="G14" s="84"/>
      <c r="H14" s="84"/>
      <c r="I14" s="85"/>
      <c r="J14" s="86">
        <v>0.01</v>
      </c>
      <c r="K14" s="87"/>
      <c r="L14" s="5"/>
      <c r="M14" s="5"/>
      <c r="N14" s="5"/>
      <c r="O14" s="5"/>
      <c r="P14" s="5"/>
      <c r="Q14" s="5"/>
      <c r="R14" s="5"/>
      <c r="S14" s="5"/>
      <c r="T14" s="5"/>
      <c r="U14" s="5"/>
      <c r="V14" s="5"/>
      <c r="W14" s="5"/>
      <c r="X14" s="5"/>
      <c r="Y14" s="5"/>
      <c r="Z14" s="5"/>
      <c r="AA14" s="5"/>
      <c r="AB14" s="5"/>
      <c r="AC14" s="5"/>
      <c r="AD14" s="3"/>
      <c r="AE14" s="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2" customFormat="1" ht="16.5" customHeight="1" x14ac:dyDescent="0.25">
      <c r="A15" s="92" t="s">
        <v>74</v>
      </c>
      <c r="B15" s="93"/>
      <c r="C15" s="93"/>
      <c r="D15" s="93"/>
      <c r="E15" s="93"/>
      <c r="F15" s="93"/>
      <c r="G15" s="93"/>
      <c r="H15" s="93"/>
      <c r="I15" s="94"/>
      <c r="J15" s="95">
        <v>12</v>
      </c>
      <c r="K15" s="95"/>
      <c r="L15" s="5"/>
      <c r="M15" s="5"/>
      <c r="N15" s="5"/>
      <c r="O15" s="5"/>
      <c r="P15" s="5"/>
      <c r="Q15" s="5"/>
      <c r="R15" s="5"/>
      <c r="S15" s="5"/>
      <c r="T15" s="5"/>
      <c r="U15" s="5"/>
      <c r="V15" s="5"/>
      <c r="W15" s="5"/>
      <c r="X15" s="5"/>
      <c r="Y15" s="5"/>
      <c r="Z15" s="5"/>
      <c r="AA15" s="5"/>
      <c r="AB15" s="5"/>
      <c r="AC15" s="5"/>
      <c r="AD15" s="3"/>
      <c r="AE15" s="3"/>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2" customFormat="1" ht="18.75" customHeight="1" x14ac:dyDescent="0.25">
      <c r="A16" s="83" t="s">
        <v>73</v>
      </c>
      <c r="B16" s="84"/>
      <c r="C16" s="84"/>
      <c r="D16" s="84"/>
      <c r="E16" s="84"/>
      <c r="F16" s="84"/>
      <c r="G16" s="84"/>
      <c r="H16" s="84"/>
      <c r="I16" s="85"/>
      <c r="J16" s="86">
        <v>0.14990000000000001</v>
      </c>
      <c r="K16" s="87"/>
      <c r="L16" s="5"/>
      <c r="M16" s="5"/>
      <c r="N16" s="5"/>
      <c r="O16" s="5"/>
      <c r="P16" s="5"/>
      <c r="Q16" s="5"/>
      <c r="R16" s="5"/>
      <c r="S16" s="5"/>
      <c r="T16" s="5"/>
      <c r="U16" s="5"/>
      <c r="V16" s="5"/>
      <c r="W16" s="5"/>
      <c r="X16" s="5"/>
      <c r="Y16" s="5"/>
      <c r="Z16" s="5"/>
      <c r="AA16" s="5"/>
      <c r="AB16" s="5"/>
      <c r="AC16" s="5"/>
      <c r="AD16" s="3"/>
      <c r="AE16" s="3"/>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2" customFormat="1" ht="15.75" customHeight="1" x14ac:dyDescent="0.25">
      <c r="A17" s="92" t="s">
        <v>74</v>
      </c>
      <c r="B17" s="93"/>
      <c r="C17" s="93"/>
      <c r="D17" s="93"/>
      <c r="E17" s="93"/>
      <c r="F17" s="93"/>
      <c r="G17" s="93"/>
      <c r="H17" s="93"/>
      <c r="I17" s="94"/>
      <c r="J17" s="96">
        <f>strok2-J15</f>
        <v>228</v>
      </c>
      <c r="K17" s="97"/>
      <c r="L17" s="5"/>
      <c r="M17" s="5"/>
      <c r="N17" s="5"/>
      <c r="O17" s="5"/>
      <c r="P17" s="5"/>
      <c r="Q17" s="5"/>
      <c r="R17" s="5"/>
      <c r="S17" s="5"/>
      <c r="T17" s="5"/>
      <c r="U17" s="5"/>
      <c r="V17" s="5"/>
      <c r="W17" s="5"/>
      <c r="X17" s="5"/>
      <c r="Y17" s="5"/>
      <c r="Z17" s="5"/>
      <c r="AA17" s="5"/>
      <c r="AB17" s="5"/>
      <c r="AC17" s="5"/>
      <c r="AD17" s="3"/>
      <c r="AE17" s="3"/>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2" customFormat="1" x14ac:dyDescent="0.25">
      <c r="A18" s="68" t="s">
        <v>18</v>
      </c>
      <c r="B18" s="69"/>
      <c r="C18" s="69"/>
      <c r="D18" s="69"/>
      <c r="E18" s="69"/>
      <c r="F18" s="69"/>
      <c r="G18" s="69"/>
      <c r="H18" s="69"/>
      <c r="I18" s="70"/>
      <c r="J18" s="98">
        <v>1</v>
      </c>
      <c r="K18" s="99"/>
      <c r="L18" s="5"/>
      <c r="M18" s="5"/>
      <c r="N18" s="5"/>
      <c r="O18" s="5"/>
      <c r="P18" s="5"/>
      <c r="Q18" s="5"/>
      <c r="R18" s="5"/>
      <c r="S18" s="5"/>
      <c r="T18" s="5"/>
      <c r="U18" s="5"/>
      <c r="V18" s="5"/>
      <c r="W18" s="5"/>
      <c r="X18" s="5"/>
      <c r="Y18" s="5"/>
      <c r="Z18" s="5"/>
      <c r="AA18" s="5"/>
      <c r="AB18" s="5"/>
      <c r="AC18" s="5"/>
      <c r="AD18" s="3"/>
      <c r="AE18" s="3"/>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2" customFormat="1" ht="15" hidden="1" customHeight="1" x14ac:dyDescent="0.25">
      <c r="A19" s="88" t="str">
        <f>CONCATENATE("Месячный платеж по кредиту, ",O36)</f>
        <v xml:space="preserve">Месячный платеж по кредиту, </v>
      </c>
      <c r="B19" s="89"/>
      <c r="C19" s="89"/>
      <c r="D19" s="89"/>
      <c r="E19" s="89"/>
      <c r="F19" s="89"/>
      <c r="G19" s="89"/>
      <c r="H19" s="10"/>
      <c r="I19" s="11"/>
      <c r="J19" s="100">
        <f>IF(data2=1,sumkred2/strok2,sumkred2*J14/100/((1-POWER(1+J14/1200,-strok2))*12))</f>
        <v>20833.333325</v>
      </c>
      <c r="K19" s="101"/>
      <c r="L19" s="5"/>
      <c r="M19" s="5"/>
      <c r="N19" s="5"/>
      <c r="O19" s="5"/>
      <c r="P19" s="5"/>
      <c r="Q19" s="5"/>
      <c r="R19" s="5"/>
      <c r="S19" s="5"/>
      <c r="T19" s="5"/>
      <c r="U19" s="5"/>
      <c r="V19" s="5"/>
      <c r="W19" s="5"/>
      <c r="X19" s="5"/>
      <c r="Y19" s="5"/>
      <c r="Z19" s="5"/>
      <c r="AA19" s="5"/>
      <c r="AB19" s="5"/>
      <c r="AC19" s="5"/>
      <c r="AD19" s="3"/>
      <c r="AE19" s="3"/>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2" customFormat="1" ht="26.25" customHeight="1" x14ac:dyDescent="0.25">
      <c r="A20" s="102" t="s">
        <v>84</v>
      </c>
      <c r="B20" s="103"/>
      <c r="C20" s="103"/>
      <c r="D20" s="103"/>
      <c r="E20" s="103"/>
      <c r="F20" s="103"/>
      <c r="G20" s="103"/>
      <c r="H20" s="103"/>
      <c r="I20" s="103"/>
      <c r="J20" s="103"/>
      <c r="K20" s="104"/>
      <c r="L20" s="5"/>
      <c r="M20" s="5"/>
      <c r="N20" s="5"/>
      <c r="O20" s="5"/>
      <c r="P20" s="5"/>
      <c r="Q20" s="5"/>
      <c r="R20" s="5"/>
      <c r="S20" s="5"/>
      <c r="T20" s="5"/>
      <c r="U20" s="5"/>
      <c r="V20" s="5"/>
      <c r="W20" s="5"/>
      <c r="X20" s="5"/>
      <c r="Y20" s="5"/>
      <c r="Z20" s="5"/>
      <c r="AA20" s="5"/>
      <c r="AB20" s="5"/>
      <c r="AC20" s="5"/>
      <c r="AD20" s="3"/>
      <c r="AE20" s="3"/>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2" customFormat="1" x14ac:dyDescent="0.25">
      <c r="A21" s="88" t="s">
        <v>75</v>
      </c>
      <c r="B21" s="89"/>
      <c r="C21" s="89"/>
      <c r="D21" s="89"/>
      <c r="E21" s="89"/>
      <c r="F21" s="89"/>
      <c r="G21" s="89"/>
      <c r="H21" s="89"/>
      <c r="I21" s="90"/>
      <c r="J21" s="91">
        <v>0</v>
      </c>
      <c r="K21" s="91"/>
      <c r="L21" s="5"/>
      <c r="M21" s="5"/>
      <c r="N21" s="5"/>
      <c r="O21" s="5"/>
      <c r="P21" s="5"/>
      <c r="Q21" s="5"/>
      <c r="R21" s="5"/>
      <c r="S21" s="5"/>
      <c r="T21" s="5"/>
      <c r="U21" s="5"/>
      <c r="V21" s="5"/>
      <c r="W21" s="5"/>
      <c r="X21" s="5"/>
      <c r="Y21" s="5"/>
      <c r="Z21" s="5"/>
      <c r="AA21" s="5"/>
      <c r="AB21" s="5"/>
      <c r="AC21" s="5"/>
      <c r="AD21" s="3"/>
      <c r="AE21" s="3"/>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s="2" customFormat="1" ht="16.5" hidden="1" customHeight="1" x14ac:dyDescent="0.25">
      <c r="A22" s="88" t="s">
        <v>19</v>
      </c>
      <c r="B22" s="89"/>
      <c r="C22" s="89"/>
      <c r="D22" s="89"/>
      <c r="E22" s="89"/>
      <c r="F22" s="89"/>
      <c r="G22" s="89"/>
      <c r="H22" s="89"/>
      <c r="I22" s="90"/>
      <c r="J22" s="108">
        <v>0</v>
      </c>
      <c r="K22" s="109"/>
      <c r="L22" s="5"/>
      <c r="M22" s="5"/>
      <c r="N22" s="5"/>
      <c r="O22" s="5"/>
      <c r="P22" s="5"/>
      <c r="Q22" s="5"/>
      <c r="R22" s="5"/>
      <c r="S22" s="5"/>
      <c r="T22" s="5"/>
      <c r="U22" s="5"/>
      <c r="V22" s="5"/>
      <c r="W22" s="5"/>
      <c r="X22" s="5"/>
      <c r="Y22" s="5"/>
      <c r="Z22" s="5"/>
      <c r="AA22" s="5"/>
      <c r="AB22" s="5"/>
      <c r="AC22" s="5"/>
      <c r="AD22" s="3"/>
      <c r="AE22" s="3"/>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s="2" customFormat="1" ht="16.5" customHeight="1" x14ac:dyDescent="0.25">
      <c r="A23" s="88" t="s">
        <v>21</v>
      </c>
      <c r="B23" s="89"/>
      <c r="C23" s="89"/>
      <c r="D23" s="89"/>
      <c r="E23" s="89"/>
      <c r="F23" s="89"/>
      <c r="G23" s="89"/>
      <c r="H23" s="89"/>
      <c r="I23" s="90"/>
      <c r="J23" s="110" t="s">
        <v>22</v>
      </c>
      <c r="K23" s="111"/>
      <c r="L23" s="5"/>
      <c r="M23" s="5"/>
      <c r="N23" s="5"/>
      <c r="O23" s="5"/>
      <c r="P23" s="5"/>
      <c r="Q23" s="5"/>
      <c r="R23" s="5"/>
      <c r="S23" s="5"/>
      <c r="T23" s="5"/>
      <c r="U23" s="5"/>
      <c r="V23" s="5"/>
      <c r="W23" s="5"/>
      <c r="X23" s="5"/>
      <c r="Y23" s="5"/>
      <c r="Z23" s="5"/>
      <c r="AA23" s="5"/>
      <c r="AB23" s="5"/>
      <c r="AC23" s="5"/>
      <c r="AD23" s="3"/>
      <c r="AE23" s="3"/>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s="2" customFormat="1" ht="19.5" hidden="1" customHeight="1" x14ac:dyDescent="0.25">
      <c r="A24" s="88" t="s">
        <v>20</v>
      </c>
      <c r="B24" s="89"/>
      <c r="C24" s="89"/>
      <c r="D24" s="89"/>
      <c r="E24" s="89"/>
      <c r="F24" s="89"/>
      <c r="G24" s="89"/>
      <c r="H24" s="89"/>
      <c r="I24" s="90"/>
      <c r="J24" s="112">
        <v>0</v>
      </c>
      <c r="K24" s="113"/>
      <c r="L24" s="5"/>
      <c r="M24" s="5"/>
      <c r="N24" s="5"/>
      <c r="O24" s="5"/>
      <c r="P24" s="5"/>
      <c r="Q24" s="5"/>
      <c r="R24" s="5"/>
      <c r="S24" s="5"/>
      <c r="T24" s="5"/>
      <c r="U24" s="5"/>
      <c r="V24" s="5"/>
      <c r="W24" s="5"/>
      <c r="X24" s="5"/>
      <c r="Y24" s="5"/>
      <c r="Z24" s="5"/>
      <c r="AA24" s="5"/>
      <c r="AB24" s="5"/>
      <c r="AC24" s="5"/>
      <c r="AD24" s="3"/>
      <c r="AE24" s="3"/>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row>
    <row r="25" spans="1:247" s="2" customFormat="1" ht="32.25" customHeight="1" x14ac:dyDescent="0.25">
      <c r="A25" s="114" t="s">
        <v>85</v>
      </c>
      <c r="B25" s="115"/>
      <c r="C25" s="115"/>
      <c r="D25" s="115"/>
      <c r="E25" s="115"/>
      <c r="F25" s="115"/>
      <c r="G25" s="115"/>
      <c r="H25" s="115"/>
      <c r="I25" s="115"/>
      <c r="J25" s="115"/>
      <c r="K25" s="116"/>
      <c r="L25" s="5"/>
      <c r="M25" s="5"/>
      <c r="N25" s="5"/>
      <c r="O25" s="5"/>
      <c r="P25" s="5"/>
      <c r="Q25" s="5"/>
      <c r="R25" s="5"/>
      <c r="S25" s="5"/>
      <c r="T25" s="5"/>
      <c r="U25" s="5"/>
      <c r="V25" s="5"/>
      <c r="W25" s="5"/>
      <c r="X25" s="5"/>
      <c r="Y25" s="5"/>
      <c r="Z25" s="5"/>
      <c r="AA25" s="5"/>
      <c r="AB25" s="5"/>
      <c r="AC25" s="5"/>
      <c r="AD25" s="3"/>
      <c r="AE25" s="3"/>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row>
    <row r="26" spans="1:247" s="3" customFormat="1" x14ac:dyDescent="0.25">
      <c r="A26" s="117" t="s">
        <v>78</v>
      </c>
      <c r="B26" s="118"/>
      <c r="C26" s="118"/>
      <c r="D26" s="118"/>
      <c r="E26" s="118"/>
      <c r="F26" s="118"/>
      <c r="G26" s="118"/>
      <c r="H26" s="118"/>
      <c r="I26" s="119"/>
      <c r="J26" s="71">
        <v>12880</v>
      </c>
      <c r="K26" s="71"/>
      <c r="L26" s="5"/>
      <c r="M26" s="5"/>
      <c r="N26" s="5"/>
      <c r="O26" s="5"/>
      <c r="P26" s="5"/>
      <c r="Q26" s="5"/>
      <c r="R26" s="5"/>
      <c r="S26" s="5"/>
      <c r="T26" s="5"/>
      <c r="U26" s="5"/>
      <c r="V26" s="5"/>
      <c r="W26" s="5"/>
      <c r="X26" s="5"/>
      <c r="Y26" s="5"/>
      <c r="Z26" s="5"/>
      <c r="AA26" s="5"/>
      <c r="AB26" s="5"/>
      <c r="AC26" s="5"/>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1:247" s="3" customFormat="1" x14ac:dyDescent="0.25">
      <c r="A27" s="117" t="s">
        <v>23</v>
      </c>
      <c r="B27" s="106"/>
      <c r="C27" s="106"/>
      <c r="D27" s="106"/>
      <c r="E27" s="106"/>
      <c r="F27" s="106"/>
      <c r="G27" s="106"/>
      <c r="H27" s="106"/>
      <c r="I27" s="107"/>
      <c r="J27" s="91">
        <v>1E-3</v>
      </c>
      <c r="K27" s="91"/>
      <c r="L27" s="5"/>
      <c r="M27" s="5"/>
      <c r="N27" s="5"/>
      <c r="O27" s="5"/>
      <c r="P27" s="5"/>
      <c r="Q27" s="5"/>
      <c r="R27" s="5"/>
      <c r="S27" s="5"/>
      <c r="T27" s="5"/>
      <c r="U27" s="5"/>
      <c r="V27" s="5"/>
      <c r="W27" s="5"/>
      <c r="X27" s="5"/>
      <c r="Y27" s="5"/>
      <c r="Z27" s="5"/>
      <c r="AA27" s="5"/>
      <c r="AB27" s="5"/>
      <c r="AC27" s="5"/>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row>
    <row r="28" spans="1:247" s="3" customFormat="1" ht="30" customHeight="1" x14ac:dyDescent="0.25">
      <c r="A28" s="105" t="s">
        <v>79</v>
      </c>
      <c r="B28" s="106"/>
      <c r="C28" s="106"/>
      <c r="D28" s="106"/>
      <c r="E28" s="106"/>
      <c r="F28" s="106"/>
      <c r="G28" s="106"/>
      <c r="H28" s="106"/>
      <c r="I28" s="107"/>
      <c r="J28" s="91">
        <v>3.0000000000000001E-3</v>
      </c>
      <c r="K28" s="91"/>
      <c r="L28" s="5"/>
      <c r="M28" s="5"/>
      <c r="N28" s="5"/>
      <c r="O28" s="5"/>
      <c r="P28" s="5"/>
      <c r="Q28" s="5"/>
      <c r="R28" s="5"/>
      <c r="S28" s="5"/>
      <c r="T28" s="5"/>
      <c r="U28" s="5"/>
      <c r="V28" s="5"/>
      <c r="W28" s="5"/>
      <c r="X28" s="5"/>
      <c r="Y28" s="5"/>
      <c r="Z28" s="5"/>
      <c r="AA28" s="5"/>
      <c r="AB28" s="5"/>
      <c r="AC28" s="5"/>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row>
    <row r="29" spans="1:247" s="3" customFormat="1" x14ac:dyDescent="0.25">
      <c r="A29" s="117" t="s">
        <v>80</v>
      </c>
      <c r="B29" s="106"/>
      <c r="C29" s="106"/>
      <c r="D29" s="106"/>
      <c r="E29" s="106"/>
      <c r="F29" s="106"/>
      <c r="G29" s="106"/>
      <c r="H29" s="106"/>
      <c r="I29" s="107"/>
      <c r="J29" s="91">
        <v>7.3000000000000001E-3</v>
      </c>
      <c r="K29" s="91"/>
      <c r="L29" s="5"/>
      <c r="M29" s="5"/>
      <c r="N29" s="5"/>
      <c r="O29" s="5"/>
      <c r="P29" s="5"/>
      <c r="Q29" s="5"/>
      <c r="R29" s="5"/>
      <c r="S29" s="5"/>
      <c r="T29" s="5"/>
      <c r="U29" s="5"/>
      <c r="V29" s="5"/>
      <c r="W29" s="5"/>
      <c r="X29" s="5"/>
      <c r="Y29" s="5"/>
      <c r="Z29" s="5"/>
      <c r="AA29" s="5"/>
      <c r="AB29" s="5"/>
      <c r="AC29" s="5"/>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row>
    <row r="30" spans="1:247" s="3" customFormat="1" x14ac:dyDescent="0.25">
      <c r="A30" s="117" t="s">
        <v>81</v>
      </c>
      <c r="B30" s="106"/>
      <c r="C30" s="106"/>
      <c r="D30" s="106"/>
      <c r="E30" s="106"/>
      <c r="F30" s="106"/>
      <c r="G30" s="106"/>
      <c r="H30" s="106"/>
      <c r="I30" s="107"/>
      <c r="J30" s="71">
        <v>2800</v>
      </c>
      <c r="K30" s="71"/>
      <c r="L30" s="5"/>
      <c r="M30" s="5"/>
      <c r="N30" s="5"/>
      <c r="O30" s="5"/>
      <c r="P30" s="5"/>
      <c r="Q30" s="5"/>
      <c r="R30" s="5"/>
      <c r="S30" s="5"/>
      <c r="T30" s="5"/>
      <c r="U30" s="5"/>
      <c r="V30" s="5"/>
      <c r="W30" s="5"/>
      <c r="X30" s="5"/>
      <c r="Y30" s="5"/>
      <c r="Z30" s="5"/>
      <c r="AA30" s="5"/>
      <c r="AB30" s="5"/>
      <c r="AC30" s="5"/>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row>
    <row r="31" spans="1:247" s="3" customFormat="1" x14ac:dyDescent="0.25">
      <c r="A31" s="117" t="s">
        <v>82</v>
      </c>
      <c r="B31" s="106"/>
      <c r="C31" s="106"/>
      <c r="D31" s="106"/>
      <c r="E31" s="106"/>
      <c r="F31" s="106"/>
      <c r="G31" s="106"/>
      <c r="H31" s="106"/>
      <c r="I31" s="107"/>
      <c r="J31" s="71">
        <v>3430</v>
      </c>
      <c r="K31" s="71"/>
      <c r="L31" s="5"/>
      <c r="M31" s="5"/>
      <c r="N31" s="5"/>
      <c r="O31" s="5"/>
      <c r="P31" s="5"/>
      <c r="Q31" s="5"/>
      <c r="R31" s="5"/>
      <c r="S31" s="5"/>
      <c r="T31" s="5"/>
      <c r="U31" s="5"/>
      <c r="V31" s="5"/>
      <c r="W31" s="5"/>
      <c r="X31" s="5"/>
      <c r="Y31" s="5"/>
      <c r="Z31" s="5"/>
      <c r="AA31" s="5"/>
      <c r="AB31" s="5"/>
      <c r="AC31" s="5"/>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row>
    <row r="32" spans="1:247" s="2" customFormat="1" ht="15" hidden="1" customHeight="1" x14ac:dyDescent="0.25">
      <c r="A32" s="117"/>
      <c r="B32" s="106"/>
      <c r="C32" s="106"/>
      <c r="D32" s="106"/>
      <c r="E32" s="106"/>
      <c r="F32" s="106"/>
      <c r="G32" s="106"/>
      <c r="H32" s="106"/>
      <c r="I32" s="107"/>
      <c r="J32" s="33"/>
      <c r="K32" s="34"/>
      <c r="L32" s="5"/>
      <c r="M32" s="5"/>
      <c r="N32" s="5"/>
      <c r="O32" s="5"/>
      <c r="P32" s="5"/>
      <c r="Q32" s="5"/>
      <c r="R32" s="5"/>
      <c r="S32" s="5"/>
      <c r="T32" s="5"/>
      <c r="U32" s="5"/>
      <c r="V32" s="5"/>
      <c r="W32" s="5"/>
      <c r="X32" s="5"/>
      <c r="Y32" s="5"/>
      <c r="Z32" s="5"/>
      <c r="AA32" s="5"/>
      <c r="AB32" s="5"/>
      <c r="AC32" s="5"/>
      <c r="AD32" s="3"/>
      <c r="AE32" s="3"/>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row>
    <row r="33" spans="1:247" s="2" customFormat="1" ht="15" hidden="1" customHeight="1" x14ac:dyDescent="0.25">
      <c r="A33" s="125" t="s">
        <v>85</v>
      </c>
      <c r="B33" s="126"/>
      <c r="C33" s="126"/>
      <c r="D33" s="126"/>
      <c r="E33" s="126"/>
      <c r="F33" s="126"/>
      <c r="G33" s="126"/>
      <c r="H33" s="126"/>
      <c r="I33" s="127"/>
      <c r="J33" s="128">
        <v>0</v>
      </c>
      <c r="K33" s="128"/>
      <c r="L33" s="5"/>
      <c r="M33" s="5"/>
      <c r="N33" s="5"/>
      <c r="O33" s="5"/>
      <c r="P33" s="5"/>
      <c r="Q33" s="5"/>
      <c r="R33" s="5"/>
      <c r="S33" s="5"/>
      <c r="T33" s="5"/>
      <c r="U33" s="5"/>
      <c r="V33" s="5"/>
      <c r="W33" s="5"/>
      <c r="X33" s="5"/>
      <c r="Y33" s="5"/>
      <c r="Z33" s="5"/>
      <c r="AA33" s="5"/>
      <c r="AB33" s="5"/>
      <c r="AC33" s="5"/>
      <c r="AD33" s="3"/>
      <c r="AE33" s="3"/>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row>
    <row r="34" spans="1:247" s="2" customFormat="1" ht="15" hidden="1" customHeight="1" x14ac:dyDescent="0.25">
      <c r="A34" s="129" t="s">
        <v>24</v>
      </c>
      <c r="B34" s="118"/>
      <c r="C34" s="118"/>
      <c r="D34" s="118"/>
      <c r="E34" s="118"/>
      <c r="F34" s="118"/>
      <c r="G34" s="118"/>
      <c r="H34" s="118"/>
      <c r="I34" s="119"/>
      <c r="J34" s="130">
        <v>0</v>
      </c>
      <c r="K34" s="131"/>
      <c r="L34" s="5"/>
      <c r="M34" s="5"/>
      <c r="N34" s="5"/>
      <c r="O34" s="5"/>
      <c r="P34" s="5"/>
      <c r="Q34" s="5"/>
      <c r="R34" s="5"/>
      <c r="S34" s="5"/>
      <c r="T34" s="5"/>
      <c r="U34" s="5"/>
      <c r="V34" s="5"/>
      <c r="W34" s="5"/>
      <c r="X34" s="5"/>
      <c r="Y34" s="5"/>
      <c r="Z34" s="5"/>
      <c r="AA34" s="5"/>
      <c r="AB34" s="5"/>
      <c r="AC34" s="5"/>
      <c r="AD34" s="3"/>
      <c r="AE34" s="3"/>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row>
    <row r="35" spans="1:247" s="2" customFormat="1" ht="19.5" hidden="1" customHeight="1" x14ac:dyDescent="0.25">
      <c r="A35" s="120"/>
      <c r="B35" s="121"/>
      <c r="C35" s="121"/>
      <c r="D35" s="121"/>
      <c r="E35" s="121"/>
      <c r="F35" s="121"/>
      <c r="G35" s="121"/>
      <c r="H35" s="121"/>
      <c r="I35" s="122"/>
      <c r="J35" s="123"/>
      <c r="K35" s="124"/>
      <c r="L35" s="5"/>
      <c r="M35" s="5"/>
      <c r="N35" s="5"/>
      <c r="O35" s="5"/>
      <c r="P35" s="5"/>
      <c r="Q35" s="5"/>
      <c r="R35" s="5"/>
      <c r="S35" s="5"/>
      <c r="T35" s="5"/>
      <c r="U35" s="5"/>
      <c r="V35" s="5"/>
      <c r="W35" s="5"/>
      <c r="X35" s="5"/>
      <c r="Y35" s="5"/>
      <c r="Z35" s="5"/>
      <c r="AA35" s="5"/>
      <c r="AB35" s="5"/>
      <c r="AC35" s="5"/>
      <c r="AD35" s="3"/>
      <c r="AE35" s="3"/>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row>
    <row r="36" spans="1:247" s="2" customFormat="1" ht="15.75" thickBot="1" x14ac:dyDescent="0.3">
      <c r="A36" s="5">
        <v>2</v>
      </c>
      <c r="B36" s="5"/>
      <c r="C36" s="5"/>
      <c r="D36" s="5"/>
      <c r="E36" s="5"/>
      <c r="F36" s="5"/>
      <c r="G36" s="5"/>
      <c r="H36" s="5"/>
      <c r="I36" s="5"/>
      <c r="J36" s="5"/>
      <c r="K36" s="5"/>
      <c r="L36" s="5"/>
      <c r="M36" s="5"/>
      <c r="N36" s="5"/>
      <c r="O36" s="5"/>
      <c r="P36" s="5"/>
      <c r="Q36" s="5"/>
      <c r="R36" s="5"/>
      <c r="S36" s="5"/>
      <c r="T36" s="5"/>
      <c r="U36" s="5"/>
      <c r="V36" s="5"/>
      <c r="W36" s="5"/>
      <c r="X36" s="5"/>
      <c r="Y36" s="5"/>
      <c r="Z36" s="5"/>
      <c r="AA36" s="5"/>
      <c r="AB36" s="5" t="s">
        <v>25</v>
      </c>
      <c r="AC36" s="5"/>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row>
    <row r="37" spans="1:247" s="2" customFormat="1" ht="12.75" customHeight="1" thickBot="1" x14ac:dyDescent="0.3">
      <c r="A37" s="135" t="s">
        <v>26</v>
      </c>
      <c r="B37" s="132" t="s">
        <v>27</v>
      </c>
      <c r="C37" s="133"/>
      <c r="D37" s="133"/>
      <c r="E37" s="134"/>
      <c r="F37" s="132" t="s">
        <v>28</v>
      </c>
      <c r="G37" s="133"/>
      <c r="H37" s="133"/>
      <c r="I37" s="134"/>
      <c r="J37" s="132" t="s">
        <v>29</v>
      </c>
      <c r="K37" s="133"/>
      <c r="L37" s="133"/>
      <c r="M37" s="134"/>
      <c r="N37" s="132" t="s">
        <v>30</v>
      </c>
      <c r="O37" s="133"/>
      <c r="P37" s="133"/>
      <c r="Q37" s="134"/>
      <c r="R37" s="132" t="s">
        <v>31</v>
      </c>
      <c r="S37" s="133"/>
      <c r="T37" s="133"/>
      <c r="U37" s="134"/>
      <c r="V37" s="132" t="s">
        <v>32</v>
      </c>
      <c r="W37" s="133"/>
      <c r="X37" s="133"/>
      <c r="Y37" s="134"/>
      <c r="Z37" s="132" t="s">
        <v>33</v>
      </c>
      <c r="AA37" s="133"/>
      <c r="AB37" s="133"/>
      <c r="AC37" s="13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row>
    <row r="38" spans="1:247" s="2" customFormat="1" ht="75.75" thickBot="1" x14ac:dyDescent="0.3">
      <c r="A38" s="136"/>
      <c r="B38" s="13" t="s">
        <v>34</v>
      </c>
      <c r="C38" s="13" t="s">
        <v>35</v>
      </c>
      <c r="D38" s="13" t="s">
        <v>36</v>
      </c>
      <c r="E38" s="13" t="s">
        <v>37</v>
      </c>
      <c r="F38" s="13" t="s">
        <v>34</v>
      </c>
      <c r="G38" s="13" t="s">
        <v>35</v>
      </c>
      <c r="H38" s="13" t="s">
        <v>36</v>
      </c>
      <c r="I38" s="13" t="s">
        <v>37</v>
      </c>
      <c r="J38" s="13" t="s">
        <v>34</v>
      </c>
      <c r="K38" s="13" t="s">
        <v>35</v>
      </c>
      <c r="L38" s="13" t="s">
        <v>36</v>
      </c>
      <c r="M38" s="13" t="s">
        <v>37</v>
      </c>
      <c r="N38" s="13" t="s">
        <v>34</v>
      </c>
      <c r="O38" s="13" t="s">
        <v>35</v>
      </c>
      <c r="P38" s="13" t="s">
        <v>36</v>
      </c>
      <c r="Q38" s="13" t="s">
        <v>37</v>
      </c>
      <c r="R38" s="13" t="s">
        <v>34</v>
      </c>
      <c r="S38" s="13" t="s">
        <v>35</v>
      </c>
      <c r="T38" s="13" t="s">
        <v>36</v>
      </c>
      <c r="U38" s="13" t="s">
        <v>37</v>
      </c>
      <c r="V38" s="13" t="s">
        <v>34</v>
      </c>
      <c r="W38" s="13" t="s">
        <v>35</v>
      </c>
      <c r="X38" s="13" t="s">
        <v>36</v>
      </c>
      <c r="Y38" s="13" t="s">
        <v>37</v>
      </c>
      <c r="Z38" s="13" t="s">
        <v>34</v>
      </c>
      <c r="AA38" s="13" t="s">
        <v>35</v>
      </c>
      <c r="AB38" s="13" t="s">
        <v>36</v>
      </c>
      <c r="AC38" s="13" t="s">
        <v>37</v>
      </c>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row>
    <row r="39" spans="1:247" s="2" customFormat="1" ht="15.75" thickTop="1" x14ac:dyDescent="0.25">
      <c r="A39" s="14" t="s">
        <v>38</v>
      </c>
      <c r="B39" s="15">
        <f>sumkred2</f>
        <v>4999999.9979999997</v>
      </c>
      <c r="C39" s="15">
        <f t="shared" ref="C39:C50" si="0">IF(LEFT($A39,1)*1+LEFT(B$37,1)*12-12&lt;=$J$15,B39*($J$14/12),B39*($J$16/12))</f>
        <v>4166.6666649999997</v>
      </c>
      <c r="D39" s="16">
        <f>IF($A39="1 міс.",$J$28*$J$6+$J$29*B39,0)+$J$21*sumkred2+$J$22+$J$24*sumkred2+$J$26+$J$30+J27*J6</f>
        <v>80751.428545400006</v>
      </c>
      <c r="E39" s="16">
        <f>IF(data2=2,C39+D39,IF(data2=1,IF(C39&gt;0,C39+D39+sumproplat2,0),IF(B39&gt;sumproplat2*2,sumproplat2,B39+C39+D39)))</f>
        <v>105751.4285354</v>
      </c>
      <c r="F39" s="17">
        <f>IF(data2=1,IF((B50-sumproplat2)&gt;1,B50-sumproplat2,0),IF(B50-(sumproplat2-C50-D50)&gt;0,B50-(E50-C50-D50),0))</f>
        <v>4749999.9981000051</v>
      </c>
      <c r="G39" s="15">
        <f t="shared" ref="G39:G50" si="1">IF(LEFT($A39,1)*1+LEFT(F$37,1)*12-12&lt;=$J$15,F39*($J$14/12),F39*($J$16/12))</f>
        <v>59335.416642932563</v>
      </c>
      <c r="H39" s="16">
        <f t="shared" ref="H39:H50" si="2">IF(AND($A39="1 міс.",F39&gt;0),$J$28*$J$6+$J$29*F39,0)+IF(F39-IF(data2=1,IF(G39&gt;0.001,G39+sumproplat2,0),IF(F39&gt;sumproplat2*2,sumproplat2,F39+G39))&lt;0,$J$31,0)</f>
        <v>56103.571406130039</v>
      </c>
      <c r="I39" s="16">
        <f t="shared" ref="I39:I50" si="3">IF(data2=1,IF(G39&gt;0.001,G39+H39+sumproplat2,0),IF(F39&gt;sumproplat2*2,sumproplat2+H39,F39+G39+H39))</f>
        <v>136272.32137406262</v>
      </c>
      <c r="J39" s="17">
        <f>IF(data2=1,IF((F50-sumproplat2)&gt;1,F50-sumproplat2,0),IF(F50-(sumproplat2-G50-H50)&gt;0,F50-(I50-G50-H50),0))</f>
        <v>4499999.9982000105</v>
      </c>
      <c r="K39" s="15">
        <f t="shared" ref="K39:K50" si="4">IF(LEFT($A39,1)*1+LEFT(J$37,1)*12-12&lt;=$J$15,J39*($J$14/12),J39*($J$16/12))</f>
        <v>56212.49997751513</v>
      </c>
      <c r="L39" s="16">
        <f t="shared" ref="L39:L50" si="5">IF(AND($A39="1 міс.",J39&gt;0),$J$28*$J$6+$J$29*J39,0)+IF(J39-IF(data2=1,IF(K39&gt;0.001,K39+sumproplat2,0),IF(J39&gt;sumproplat2*2,sumproplat2,J39+K39))&lt;0,$J$31,0)</f>
        <v>54278.571406860079</v>
      </c>
      <c r="M39" s="16">
        <f t="shared" ref="M39:M50" si="6">IF(data2=1,IF(K39&gt;0.001,K39+L39+sumproplat2,0),IF(J39&gt;sumproplat2*2,sumproplat2+L39,J39+K39+L39))</f>
        <v>131324.40470937523</v>
      </c>
      <c r="N39" s="17">
        <f>IF(data2=1,IF((J50-sumproplat2)&gt;1,J50-sumproplat2,0),IF(J50-(sumproplat2-K50-L50)&gt;0,J50-(M50-K50-L50),0))</f>
        <v>4249999.9983000159</v>
      </c>
      <c r="O39" s="15">
        <f t="shared" ref="O39:O50" si="7">IF(LEFT($A39,1)*1+LEFT(N$37,1)*12-12&lt;=$J$15,N39*($J$14/12),N39*($J$16/12))</f>
        <v>53089.583312097697</v>
      </c>
      <c r="P39" s="16">
        <f t="shared" ref="P39:P50" si="8">IF(AND($A39="1 міс.",N39&gt;0),$J$28*$J$6+$J$29*N39,0)+IF(N39-IF(data2=1,IF(O39&gt;0.001,O39+sumproplat2,0),IF(N39&gt;sumproplat2*2,sumproplat2,N39+O39))&lt;0,$J$31,0)</f>
        <v>52453.57140759012</v>
      </c>
      <c r="Q39" s="16">
        <f t="shared" ref="Q39:Q50" si="9">IF(data2=1,IF(O39&gt;0.001,O39+P39+sumproplat2,0),IF(N39&gt;sumproplat2*2,sumproplat2+P39,N39+O39+P39))</f>
        <v>126376.48804468782</v>
      </c>
      <c r="R39" s="17">
        <f>IF(data2=1,IF((N50-sumproplat2)&gt;1,N50-sumproplat2,0),IF(N50-(sumproplat2-O50-P50)&gt;0,N50-(Q50-O50-P50),0))</f>
        <v>3999999.9984000167</v>
      </c>
      <c r="S39" s="15">
        <f t="shared" ref="S39:S50" si="10">IF(LEFT($A39,1)*1+LEFT(R$37,1)*12-12&lt;=$J$15,R39*($J$14/12),R39*($J$16/12))</f>
        <v>49966.666646680205</v>
      </c>
      <c r="T39" s="16">
        <f t="shared" ref="T39:T50" si="11">IF(AND($A39="1 міс.",R39&gt;0),$J$28*$J$6+$J$29*R39,0)+IF(R39-IF(data2=1,IF(S39&gt;0.001,S39+sumproplat2,0),IF(R39&gt;sumproplat2*2,sumproplat2,R39+S39))&lt;0,$J$31,0)</f>
        <v>50628.571408320124</v>
      </c>
      <c r="U39" s="16">
        <f t="shared" ref="U39:U50" si="12">IF(data2=1,IF(S39&gt;0.001,S39+T39+sumproplat2,0),IF(R39&gt;sumproplat2*2,sumproplat2+T39,R39+S39+T39))</f>
        <v>121428.57138000033</v>
      </c>
      <c r="V39" s="17">
        <f>IF(data2=1,IF((R50-sumproplat2)&gt;1,R50-sumproplat2,0),IF(R50-(sumproplat2-S50-T50)&gt;0,R50-(U50-S50-T50),0))</f>
        <v>3749999.9985000165</v>
      </c>
      <c r="W39" s="15">
        <f t="shared" ref="W39:W50" si="13">IF(LEFT($A39,1)*1+LEFT(V$37,1)*12-12&lt;=$J$15,V39*($J$14/12),V39*($J$16/12))</f>
        <v>46843.749981262707</v>
      </c>
      <c r="X39" s="16">
        <f t="shared" ref="X39:X50" si="14">IF(AND($A39="1 міс.",V39&gt;0),$J$28*$J$6+$J$29*V39,0)+IF(V39-IF(data2=1,IF(W39&gt;0.001,W39+sumproplat2,0),IF(V39&gt;sumproplat2*2,sumproplat2,V39+W39))&lt;0,$J$31,0)</f>
        <v>48803.571409050121</v>
      </c>
      <c r="Y39" s="16">
        <f t="shared" ref="Y39:Y50" si="15">IF(data2=1,IF(W39&gt;0.001,W39+X39+sumproplat2,0),IF(V39&gt;sumproplat2*2,sumproplat2+X39,V39+W39+X39))</f>
        <v>116480.65471531283</v>
      </c>
      <c r="Z39" s="17">
        <f>IF(data2=1,IF((V50-sumproplat2)&gt;1,V50-sumproplat2,0),IF(V50-(sumproplat2-W50-X50)&gt;0,V50-(Y50-W50-X50),0))</f>
        <v>3499999.9986000163</v>
      </c>
      <c r="AA39" s="15">
        <f t="shared" ref="AA39:AA50" si="16">IF(LEFT($A39,1)*1+LEFT(Z$37,1)*12-12&lt;=$J$15,Z39*($J$14/12),Z39*($J$16/12))</f>
        <v>43720.833315845201</v>
      </c>
      <c r="AB39" s="16">
        <f t="shared" ref="AB39:AB50" si="17">IF(AND($A39="1 міс.",Z39&gt;0),$J$28*$J$6+$J$29*Z39,0)+IF(Z39-IF(data2=1,IF(AA39&gt;0.001,AA39+sumproplat2,0),IF(Z39&gt;sumproplat2*2,sumproplat2,Z39+AA39))&lt;0,$J$31,0)</f>
        <v>46978.571409780125</v>
      </c>
      <c r="AC39" s="16">
        <f t="shared" ref="AC39:AC50" si="18">IF(data2=1,IF(AA39&gt;0.001,AA39+AB39+sumproplat2,0),IF(Z39&gt;sumproplat2*2,sumproplat2+AB39,Z39+AA39+AB39))</f>
        <v>111532.73805062532</v>
      </c>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row>
    <row r="40" spans="1:247" s="2" customFormat="1" x14ac:dyDescent="0.25">
      <c r="A40" s="14" t="s">
        <v>39</v>
      </c>
      <c r="B40" s="17">
        <f t="shared" ref="B40:B50" si="19">IF(data2=1,IF((B39-sumproplat2)&gt;1,B39-sumproplat2,0),IF(B39-(sumproplat2-C39-D39)&gt;0,B39-(E39-C39-D39),0))</f>
        <v>4979166.6646750001</v>
      </c>
      <c r="C40" s="15">
        <f t="shared" si="0"/>
        <v>4149.3055538958333</v>
      </c>
      <c r="D40" s="16">
        <f t="shared" ref="D40:D50" si="20">IF($A40="1 міс.",$J$28*$J$6+$J$29*B40,0)+IF(B40-IF(data2=1,IF(C40&gt;0.001,C40+sumproplat2,0),IF(B40&gt;sumproplat2*2,sumproplat2,B40+C40))&lt;0,$J$31,0)</f>
        <v>0</v>
      </c>
      <c r="E40" s="16">
        <f t="shared" ref="E40:E50" si="21">IF(data2=1,IF(C40&gt;0.001,C40+D40+sumproplat2,0),IF(B40&gt;sumproplat2*2,sumproplat2+D40,B40+C40+D40))</f>
        <v>24982.638878895832</v>
      </c>
      <c r="F40" s="17">
        <f t="shared" ref="F40:F50" si="22">IF(data2=1,IF((F39-sumproplat2)&gt;1,F39-sumproplat2,0),IF(F39-(sumproplat2-G39-H39)&gt;0,F39-(I39-G39-H39),0))</f>
        <v>4729166.6647750055</v>
      </c>
      <c r="G40" s="15">
        <f t="shared" si="1"/>
        <v>59075.173587481113</v>
      </c>
      <c r="H40" s="16">
        <f t="shared" si="2"/>
        <v>0</v>
      </c>
      <c r="I40" s="16">
        <f t="shared" si="3"/>
        <v>79908.506912481113</v>
      </c>
      <c r="J40" s="17">
        <f t="shared" ref="J40:J50" si="23">IF(data2=1,IF((J39-sumproplat2)&gt;1,J39-sumproplat2,0),IF(J39-(sumproplat2-K39-L39)&gt;0,J39-(M39-K39-L39),0))</f>
        <v>4479166.664875011</v>
      </c>
      <c r="K40" s="15">
        <f t="shared" si="4"/>
        <v>55952.25692206368</v>
      </c>
      <c r="L40" s="16">
        <f t="shared" si="5"/>
        <v>0</v>
      </c>
      <c r="M40" s="16">
        <f t="shared" si="6"/>
        <v>76785.590247063679</v>
      </c>
      <c r="N40" s="17">
        <f t="shared" ref="N40:N50" si="24">IF(data2=1,IF((N39-sumproplat2)&gt;1,N39-sumproplat2,0),IF(N39-(sumproplat2-O39-P39)&gt;0,N39-(Q39-O39-P39),0))</f>
        <v>4229166.6649750164</v>
      </c>
      <c r="O40" s="15">
        <f t="shared" si="7"/>
        <v>52829.340256646246</v>
      </c>
      <c r="P40" s="16">
        <f t="shared" si="8"/>
        <v>0</v>
      </c>
      <c r="Q40" s="16">
        <f t="shared" si="9"/>
        <v>73662.673581646246</v>
      </c>
      <c r="R40" s="17">
        <f t="shared" ref="R40:R50" si="25">IF(data2=1,IF((R39-sumproplat2)&gt;1,R39-sumproplat2,0),IF(R39-(sumproplat2-S39-T39)&gt;0,R39-(U39-S39-T39),0))</f>
        <v>3979166.6650750167</v>
      </c>
      <c r="S40" s="15">
        <f t="shared" si="10"/>
        <v>49706.423591228748</v>
      </c>
      <c r="T40" s="16">
        <f t="shared" si="11"/>
        <v>0</v>
      </c>
      <c r="U40" s="16">
        <f t="shared" si="12"/>
        <v>70539.75691622874</v>
      </c>
      <c r="V40" s="17">
        <f t="shared" ref="V40:V50" si="26">IF(data2=1,IF((V39-sumproplat2)&gt;1,V39-sumproplat2,0),IF(V39-(sumproplat2-W39-X39)&gt;0,V39-(Y39-W39-X39),0))</f>
        <v>3729166.6651750165</v>
      </c>
      <c r="W40" s="15">
        <f t="shared" si="13"/>
        <v>46583.506925811249</v>
      </c>
      <c r="X40" s="16">
        <f t="shared" si="14"/>
        <v>0</v>
      </c>
      <c r="Y40" s="16">
        <f t="shared" si="15"/>
        <v>67416.840250811249</v>
      </c>
      <c r="Z40" s="17">
        <f t="shared" ref="Z40:Z50" si="27">IF(data2=1,IF((Z39-sumproplat2)&gt;1,Z39-sumproplat2,0),IF(Z39-(sumproplat2-AA39-AB39)&gt;0,Z39-(AC39-AA39-AB39),0))</f>
        <v>3479166.6652750163</v>
      </c>
      <c r="AA40" s="15">
        <f t="shared" si="16"/>
        <v>43460.590260393743</v>
      </c>
      <c r="AB40" s="16">
        <f t="shared" si="17"/>
        <v>0</v>
      </c>
      <c r="AC40" s="16">
        <f t="shared" si="18"/>
        <v>64293.923585393743</v>
      </c>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row>
    <row r="41" spans="1:247" s="2" customFormat="1" x14ac:dyDescent="0.25">
      <c r="A41" s="14" t="s">
        <v>40</v>
      </c>
      <c r="B41" s="17">
        <f t="shared" si="19"/>
        <v>4958333.3313500006</v>
      </c>
      <c r="C41" s="15">
        <f t="shared" si="0"/>
        <v>4131.9444427916678</v>
      </c>
      <c r="D41" s="16">
        <f t="shared" si="20"/>
        <v>0</v>
      </c>
      <c r="E41" s="16">
        <f t="shared" si="21"/>
        <v>24965.277767791667</v>
      </c>
      <c r="F41" s="17">
        <f t="shared" si="22"/>
        <v>4708333.331450006</v>
      </c>
      <c r="G41" s="15">
        <f t="shared" si="1"/>
        <v>58814.930532029655</v>
      </c>
      <c r="H41" s="16">
        <f t="shared" si="2"/>
        <v>0</v>
      </c>
      <c r="I41" s="16">
        <f t="shared" si="3"/>
        <v>79648.263857029655</v>
      </c>
      <c r="J41" s="17">
        <f t="shared" si="23"/>
        <v>4458333.3315500114</v>
      </c>
      <c r="K41" s="15">
        <f t="shared" si="4"/>
        <v>55692.013866612222</v>
      </c>
      <c r="L41" s="16">
        <f t="shared" si="5"/>
        <v>0</v>
      </c>
      <c r="M41" s="16">
        <f t="shared" si="6"/>
        <v>76525.347191612222</v>
      </c>
      <c r="N41" s="17">
        <f t="shared" si="24"/>
        <v>4208333.3316500168</v>
      </c>
      <c r="O41" s="15">
        <f t="shared" si="7"/>
        <v>52569.097201194796</v>
      </c>
      <c r="P41" s="16">
        <f t="shared" si="8"/>
        <v>0</v>
      </c>
      <c r="Q41" s="16">
        <f t="shared" si="9"/>
        <v>73402.430526194803</v>
      </c>
      <c r="R41" s="17">
        <f t="shared" si="25"/>
        <v>3958333.3317500167</v>
      </c>
      <c r="S41" s="15">
        <f t="shared" si="10"/>
        <v>49446.18053577729</v>
      </c>
      <c r="T41" s="16">
        <f t="shared" si="11"/>
        <v>0</v>
      </c>
      <c r="U41" s="16">
        <f t="shared" si="12"/>
        <v>70279.513860777282</v>
      </c>
      <c r="V41" s="17">
        <f t="shared" si="26"/>
        <v>3708333.3318500165</v>
      </c>
      <c r="W41" s="15">
        <f t="shared" si="13"/>
        <v>46323.263870359791</v>
      </c>
      <c r="X41" s="16">
        <f t="shared" si="14"/>
        <v>0</v>
      </c>
      <c r="Y41" s="16">
        <f t="shared" si="15"/>
        <v>67156.597195359791</v>
      </c>
      <c r="Z41" s="17">
        <f t="shared" si="27"/>
        <v>3458333.3319500163</v>
      </c>
      <c r="AA41" s="15">
        <f t="shared" si="16"/>
        <v>43200.347204942285</v>
      </c>
      <c r="AB41" s="16">
        <f t="shared" si="17"/>
        <v>0</v>
      </c>
      <c r="AC41" s="16">
        <f t="shared" si="18"/>
        <v>64033.680529942285</v>
      </c>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row>
    <row r="42" spans="1:247" s="2" customFormat="1" x14ac:dyDescent="0.25">
      <c r="A42" s="14" t="s">
        <v>41</v>
      </c>
      <c r="B42" s="17">
        <f t="shared" si="19"/>
        <v>4937499.998025001</v>
      </c>
      <c r="C42" s="15">
        <f t="shared" si="0"/>
        <v>4114.5833316875014</v>
      </c>
      <c r="D42" s="16">
        <f t="shared" si="20"/>
        <v>0</v>
      </c>
      <c r="E42" s="16">
        <f t="shared" si="21"/>
        <v>24947.916656687499</v>
      </c>
      <c r="F42" s="17">
        <f t="shared" si="22"/>
        <v>4687499.9981250064</v>
      </c>
      <c r="G42" s="15">
        <f t="shared" si="1"/>
        <v>58554.687476578205</v>
      </c>
      <c r="H42" s="16">
        <f t="shared" si="2"/>
        <v>0</v>
      </c>
      <c r="I42" s="16">
        <f t="shared" si="3"/>
        <v>79388.020801578212</v>
      </c>
      <c r="J42" s="17">
        <f t="shared" si="23"/>
        <v>4437499.9982250119</v>
      </c>
      <c r="K42" s="15">
        <f t="shared" si="4"/>
        <v>55431.770811160772</v>
      </c>
      <c r="L42" s="16">
        <f t="shared" si="5"/>
        <v>0</v>
      </c>
      <c r="M42" s="16">
        <f t="shared" si="6"/>
        <v>76265.104136160779</v>
      </c>
      <c r="N42" s="17">
        <f t="shared" si="24"/>
        <v>4187499.9983250168</v>
      </c>
      <c r="O42" s="15">
        <f t="shared" si="7"/>
        <v>52308.854145743331</v>
      </c>
      <c r="P42" s="16">
        <f t="shared" si="8"/>
        <v>0</v>
      </c>
      <c r="Q42" s="16">
        <f t="shared" si="9"/>
        <v>73142.187470743331</v>
      </c>
      <c r="R42" s="17">
        <f t="shared" si="25"/>
        <v>3937499.9984250166</v>
      </c>
      <c r="S42" s="15">
        <f t="shared" si="10"/>
        <v>49185.937480325832</v>
      </c>
      <c r="T42" s="16">
        <f t="shared" si="11"/>
        <v>0</v>
      </c>
      <c r="U42" s="16">
        <f t="shared" si="12"/>
        <v>70019.270805325825</v>
      </c>
      <c r="V42" s="17">
        <f t="shared" si="26"/>
        <v>3687499.9985250165</v>
      </c>
      <c r="W42" s="15">
        <f t="shared" si="13"/>
        <v>46063.020814908334</v>
      </c>
      <c r="X42" s="16">
        <f t="shared" si="14"/>
        <v>0</v>
      </c>
      <c r="Y42" s="16">
        <f t="shared" si="15"/>
        <v>66896.354139908333</v>
      </c>
      <c r="Z42" s="17">
        <f t="shared" si="27"/>
        <v>3437499.9986250163</v>
      </c>
      <c r="AA42" s="15">
        <f t="shared" si="16"/>
        <v>42940.104149490828</v>
      </c>
      <c r="AB42" s="16">
        <f t="shared" si="17"/>
        <v>0</v>
      </c>
      <c r="AC42" s="16">
        <f t="shared" si="18"/>
        <v>63773.437474490827</v>
      </c>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row>
    <row r="43" spans="1:247" s="2" customFormat="1" x14ac:dyDescent="0.25">
      <c r="A43" s="14" t="s">
        <v>42</v>
      </c>
      <c r="B43" s="17">
        <f t="shared" si="19"/>
        <v>4916666.6647000015</v>
      </c>
      <c r="C43" s="15">
        <f>IF(LEFT($A43,1)*1+LEFT(B$37,1)*12-12&lt;=$J$15,B43*($J$14/12),B43*($J$16/12))</f>
        <v>4097.222220583335</v>
      </c>
      <c r="D43" s="16">
        <f t="shared" si="20"/>
        <v>0</v>
      </c>
      <c r="E43" s="16">
        <f t="shared" si="21"/>
        <v>24930.555545583335</v>
      </c>
      <c r="F43" s="17">
        <f t="shared" si="22"/>
        <v>4666666.6648000069</v>
      </c>
      <c r="G43" s="15">
        <f t="shared" si="1"/>
        <v>58294.444421126755</v>
      </c>
      <c r="H43" s="16">
        <f t="shared" si="2"/>
        <v>0</v>
      </c>
      <c r="I43" s="16">
        <f t="shared" si="3"/>
        <v>79127.777746126754</v>
      </c>
      <c r="J43" s="17">
        <f t="shared" si="23"/>
        <v>4416666.6649000123</v>
      </c>
      <c r="K43" s="15">
        <f t="shared" si="4"/>
        <v>55171.527755709321</v>
      </c>
      <c r="L43" s="16">
        <f t="shared" si="5"/>
        <v>0</v>
      </c>
      <c r="M43" s="16">
        <f t="shared" si="6"/>
        <v>76004.861080709321</v>
      </c>
      <c r="N43" s="17">
        <f t="shared" si="24"/>
        <v>4166666.6650000168</v>
      </c>
      <c r="O43" s="15">
        <f t="shared" si="7"/>
        <v>52048.611090291874</v>
      </c>
      <c r="P43" s="16">
        <f t="shared" si="8"/>
        <v>0</v>
      </c>
      <c r="Q43" s="16">
        <f t="shared" si="9"/>
        <v>72881.944415291873</v>
      </c>
      <c r="R43" s="17">
        <f t="shared" si="25"/>
        <v>3916666.6651000166</v>
      </c>
      <c r="S43" s="15">
        <f t="shared" si="10"/>
        <v>48925.694424874375</v>
      </c>
      <c r="T43" s="16">
        <f t="shared" si="11"/>
        <v>0</v>
      </c>
      <c r="U43" s="16">
        <f t="shared" si="12"/>
        <v>69759.027749874367</v>
      </c>
      <c r="V43" s="17">
        <f t="shared" si="26"/>
        <v>3666666.6652000165</v>
      </c>
      <c r="W43" s="15">
        <f t="shared" si="13"/>
        <v>45802.777759456869</v>
      </c>
      <c r="X43" s="16">
        <f t="shared" si="14"/>
        <v>0</v>
      </c>
      <c r="Y43" s="16">
        <f t="shared" si="15"/>
        <v>66636.111084456876</v>
      </c>
      <c r="Z43" s="17">
        <f t="shared" si="27"/>
        <v>3416666.6653000163</v>
      </c>
      <c r="AA43" s="15">
        <f t="shared" si="16"/>
        <v>42679.86109403937</v>
      </c>
      <c r="AB43" s="16">
        <f t="shared" si="17"/>
        <v>0</v>
      </c>
      <c r="AC43" s="16">
        <f t="shared" si="18"/>
        <v>63513.19441903937</v>
      </c>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row>
    <row r="44" spans="1:247" s="2" customFormat="1" x14ac:dyDescent="0.25">
      <c r="A44" s="14" t="s">
        <v>43</v>
      </c>
      <c r="B44" s="17">
        <f t="shared" si="19"/>
        <v>4895833.3313750019</v>
      </c>
      <c r="C44" s="15">
        <f t="shared" si="0"/>
        <v>4079.8611094791686</v>
      </c>
      <c r="D44" s="16">
        <f t="shared" si="20"/>
        <v>0</v>
      </c>
      <c r="E44" s="16">
        <f t="shared" si="21"/>
        <v>24913.19443447917</v>
      </c>
      <c r="F44" s="17">
        <f t="shared" si="22"/>
        <v>4645833.3314750073</v>
      </c>
      <c r="G44" s="15">
        <f t="shared" si="1"/>
        <v>58034.201365675297</v>
      </c>
      <c r="H44" s="16">
        <f t="shared" si="2"/>
        <v>0</v>
      </c>
      <c r="I44" s="16">
        <f t="shared" si="3"/>
        <v>78867.534690675297</v>
      </c>
      <c r="J44" s="17">
        <f t="shared" si="23"/>
        <v>4395833.3315750128</v>
      </c>
      <c r="K44" s="15">
        <f t="shared" si="4"/>
        <v>54911.284700257864</v>
      </c>
      <c r="L44" s="16">
        <f t="shared" si="5"/>
        <v>0</v>
      </c>
      <c r="M44" s="16">
        <f t="shared" si="6"/>
        <v>75744.618025257863</v>
      </c>
      <c r="N44" s="17">
        <f t="shared" si="24"/>
        <v>4145833.3316750168</v>
      </c>
      <c r="O44" s="15">
        <f t="shared" si="7"/>
        <v>51788.368034840416</v>
      </c>
      <c r="P44" s="16">
        <f t="shared" si="8"/>
        <v>0</v>
      </c>
      <c r="Q44" s="16">
        <f t="shared" si="9"/>
        <v>72621.701359840416</v>
      </c>
      <c r="R44" s="17">
        <f t="shared" si="25"/>
        <v>3895833.3317750166</v>
      </c>
      <c r="S44" s="15">
        <f t="shared" si="10"/>
        <v>48665.451369422917</v>
      </c>
      <c r="T44" s="16">
        <f t="shared" si="11"/>
        <v>0</v>
      </c>
      <c r="U44" s="16">
        <f t="shared" si="12"/>
        <v>69498.78469442291</v>
      </c>
      <c r="V44" s="17">
        <f t="shared" si="26"/>
        <v>3645833.3318750164</v>
      </c>
      <c r="W44" s="15">
        <f t="shared" si="13"/>
        <v>45542.534704005411</v>
      </c>
      <c r="X44" s="16">
        <f t="shared" si="14"/>
        <v>0</v>
      </c>
      <c r="Y44" s="16">
        <f t="shared" si="15"/>
        <v>66375.868029005418</v>
      </c>
      <c r="Z44" s="17">
        <f t="shared" si="27"/>
        <v>3395833.3319750163</v>
      </c>
      <c r="AA44" s="15">
        <f t="shared" si="16"/>
        <v>42419.618038587912</v>
      </c>
      <c r="AB44" s="16">
        <f t="shared" si="17"/>
        <v>0</v>
      </c>
      <c r="AC44" s="16">
        <f t="shared" si="18"/>
        <v>63252.951363587912</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row>
    <row r="45" spans="1:247" s="2" customFormat="1" ht="14.25" customHeight="1" x14ac:dyDescent="0.25">
      <c r="A45" s="14" t="s">
        <v>44</v>
      </c>
      <c r="B45" s="17">
        <f t="shared" si="19"/>
        <v>4874999.9980500024</v>
      </c>
      <c r="C45" s="15">
        <f t="shared" si="0"/>
        <v>4062.4999983750022</v>
      </c>
      <c r="D45" s="16">
        <f t="shared" si="20"/>
        <v>0</v>
      </c>
      <c r="E45" s="16">
        <f t="shared" si="21"/>
        <v>24895.833323375002</v>
      </c>
      <c r="F45" s="17">
        <f t="shared" si="22"/>
        <v>4624999.9981500078</v>
      </c>
      <c r="G45" s="15">
        <f t="shared" si="1"/>
        <v>57773.958310223847</v>
      </c>
      <c r="H45" s="16">
        <f t="shared" si="2"/>
        <v>0</v>
      </c>
      <c r="I45" s="16">
        <f t="shared" si="3"/>
        <v>78607.291635223839</v>
      </c>
      <c r="J45" s="17">
        <f t="shared" si="23"/>
        <v>4374999.9982500132</v>
      </c>
      <c r="K45" s="15">
        <f t="shared" si="4"/>
        <v>54651.041644806413</v>
      </c>
      <c r="L45" s="16">
        <f t="shared" si="5"/>
        <v>0</v>
      </c>
      <c r="M45" s="16">
        <f t="shared" si="6"/>
        <v>75484.374969806406</v>
      </c>
      <c r="N45" s="17">
        <f t="shared" si="24"/>
        <v>4124999.9983500168</v>
      </c>
      <c r="O45" s="15">
        <f t="shared" si="7"/>
        <v>51528.124979388958</v>
      </c>
      <c r="P45" s="16">
        <f t="shared" si="8"/>
        <v>0</v>
      </c>
      <c r="Q45" s="16">
        <f t="shared" si="9"/>
        <v>72361.458304388958</v>
      </c>
      <c r="R45" s="17">
        <f t="shared" si="25"/>
        <v>3874999.9984500166</v>
      </c>
      <c r="S45" s="15">
        <f t="shared" si="10"/>
        <v>48405.20831397146</v>
      </c>
      <c r="T45" s="16">
        <f t="shared" si="11"/>
        <v>0</v>
      </c>
      <c r="U45" s="16">
        <f t="shared" si="12"/>
        <v>69238.541638971452</v>
      </c>
      <c r="V45" s="17">
        <f t="shared" si="26"/>
        <v>3624999.9985500164</v>
      </c>
      <c r="W45" s="15">
        <f t="shared" si="13"/>
        <v>45282.291648553954</v>
      </c>
      <c r="X45" s="16">
        <f t="shared" si="14"/>
        <v>0</v>
      </c>
      <c r="Y45" s="16">
        <f t="shared" si="15"/>
        <v>66115.62497355396</v>
      </c>
      <c r="Z45" s="17">
        <f t="shared" si="27"/>
        <v>3374999.9986500163</v>
      </c>
      <c r="AA45" s="15">
        <f t="shared" si="16"/>
        <v>42159.374983136455</v>
      </c>
      <c r="AB45" s="16">
        <f t="shared" si="17"/>
        <v>0</v>
      </c>
      <c r="AC45" s="16">
        <f t="shared" si="18"/>
        <v>62992.708308136454</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row>
    <row r="46" spans="1:247" s="2" customFormat="1" x14ac:dyDescent="0.25">
      <c r="A46" s="14" t="s">
        <v>45</v>
      </c>
      <c r="B46" s="17">
        <f t="shared" si="19"/>
        <v>4854166.6647250028</v>
      </c>
      <c r="C46" s="15">
        <f t="shared" si="0"/>
        <v>4045.1388872708358</v>
      </c>
      <c r="D46" s="16">
        <f t="shared" si="20"/>
        <v>0</v>
      </c>
      <c r="E46" s="16">
        <f t="shared" si="21"/>
        <v>24878.472212270834</v>
      </c>
      <c r="F46" s="17">
        <f t="shared" si="22"/>
        <v>4604166.6648250083</v>
      </c>
      <c r="G46" s="15">
        <f t="shared" si="1"/>
        <v>57513.715254772396</v>
      </c>
      <c r="H46" s="16">
        <f t="shared" si="2"/>
        <v>0</v>
      </c>
      <c r="I46" s="16">
        <f t="shared" si="3"/>
        <v>78347.048579772396</v>
      </c>
      <c r="J46" s="17">
        <f t="shared" si="23"/>
        <v>4354166.6649250137</v>
      </c>
      <c r="K46" s="15">
        <f t="shared" si="4"/>
        <v>54390.798589354963</v>
      </c>
      <c r="L46" s="16">
        <f t="shared" si="5"/>
        <v>0</v>
      </c>
      <c r="M46" s="16">
        <f t="shared" si="6"/>
        <v>75224.131914354963</v>
      </c>
      <c r="N46" s="17">
        <f t="shared" si="24"/>
        <v>4104166.6650250168</v>
      </c>
      <c r="O46" s="15">
        <f t="shared" si="7"/>
        <v>51267.881923937501</v>
      </c>
      <c r="P46" s="16">
        <f t="shared" si="8"/>
        <v>0</v>
      </c>
      <c r="Q46" s="16">
        <f t="shared" si="9"/>
        <v>72101.2152489375</v>
      </c>
      <c r="R46" s="17">
        <f t="shared" si="25"/>
        <v>3854166.6651250166</v>
      </c>
      <c r="S46" s="15">
        <f t="shared" si="10"/>
        <v>48144.965258520002</v>
      </c>
      <c r="T46" s="16">
        <f t="shared" si="11"/>
        <v>0</v>
      </c>
      <c r="U46" s="16">
        <f t="shared" si="12"/>
        <v>68978.298583519994</v>
      </c>
      <c r="V46" s="17">
        <f t="shared" si="26"/>
        <v>3604166.6652250164</v>
      </c>
      <c r="W46" s="15">
        <f t="shared" si="13"/>
        <v>45022.048593102496</v>
      </c>
      <c r="X46" s="16">
        <f t="shared" si="14"/>
        <v>0</v>
      </c>
      <c r="Y46" s="16">
        <f t="shared" si="15"/>
        <v>65855.381918102503</v>
      </c>
      <c r="Z46" s="17">
        <f t="shared" si="27"/>
        <v>3354166.6653250162</v>
      </c>
      <c r="AA46" s="15">
        <f t="shared" si="16"/>
        <v>41899.131927684997</v>
      </c>
      <c r="AB46" s="16">
        <f t="shared" si="17"/>
        <v>0</v>
      </c>
      <c r="AC46" s="16">
        <f t="shared" si="18"/>
        <v>62732.465252684997</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row>
    <row r="47" spans="1:247" s="2" customFormat="1" x14ac:dyDescent="0.25">
      <c r="A47" s="14" t="s">
        <v>46</v>
      </c>
      <c r="B47" s="17">
        <f t="shared" si="19"/>
        <v>4833333.3314000033</v>
      </c>
      <c r="C47" s="15">
        <f t="shared" si="0"/>
        <v>4027.7777761666698</v>
      </c>
      <c r="D47" s="16">
        <f t="shared" si="20"/>
        <v>0</v>
      </c>
      <c r="E47" s="16">
        <f t="shared" si="21"/>
        <v>24861.111101166669</v>
      </c>
      <c r="F47" s="17">
        <f t="shared" si="22"/>
        <v>4583333.3315000087</v>
      </c>
      <c r="G47" s="15">
        <f t="shared" si="1"/>
        <v>57253.472199320939</v>
      </c>
      <c r="H47" s="16">
        <f t="shared" si="2"/>
        <v>0</v>
      </c>
      <c r="I47" s="16">
        <f t="shared" si="3"/>
        <v>78086.805524320938</v>
      </c>
      <c r="J47" s="17">
        <f t="shared" si="23"/>
        <v>4333333.3316000141</v>
      </c>
      <c r="K47" s="15">
        <f t="shared" si="4"/>
        <v>54130.555533903513</v>
      </c>
      <c r="L47" s="16">
        <f t="shared" si="5"/>
        <v>0</v>
      </c>
      <c r="M47" s="16">
        <f t="shared" si="6"/>
        <v>74963.88885890352</v>
      </c>
      <c r="N47" s="17">
        <f t="shared" si="24"/>
        <v>4083333.3317000167</v>
      </c>
      <c r="O47" s="15">
        <f t="shared" si="7"/>
        <v>51007.638868486043</v>
      </c>
      <c r="P47" s="16">
        <f t="shared" si="8"/>
        <v>0</v>
      </c>
      <c r="Q47" s="16">
        <f t="shared" si="9"/>
        <v>71840.972193486043</v>
      </c>
      <c r="R47" s="17">
        <f t="shared" si="25"/>
        <v>3833333.3318000166</v>
      </c>
      <c r="S47" s="15">
        <f t="shared" si="10"/>
        <v>47884.722203068537</v>
      </c>
      <c r="T47" s="16">
        <f t="shared" si="11"/>
        <v>0</v>
      </c>
      <c r="U47" s="16">
        <f t="shared" si="12"/>
        <v>68718.055528068537</v>
      </c>
      <c r="V47" s="17">
        <f t="shared" si="26"/>
        <v>3583333.3319000164</v>
      </c>
      <c r="W47" s="15">
        <f t="shared" si="13"/>
        <v>44761.805537651038</v>
      </c>
      <c r="X47" s="16">
        <f t="shared" si="14"/>
        <v>0</v>
      </c>
      <c r="Y47" s="16">
        <f t="shared" si="15"/>
        <v>65595.138862651045</v>
      </c>
      <c r="Z47" s="17">
        <f t="shared" si="27"/>
        <v>3333333.3320000162</v>
      </c>
      <c r="AA47" s="15">
        <f t="shared" si="16"/>
        <v>41638.888872233532</v>
      </c>
      <c r="AB47" s="16">
        <f t="shared" si="17"/>
        <v>0</v>
      </c>
      <c r="AC47" s="16">
        <f t="shared" si="18"/>
        <v>62472.222197233532</v>
      </c>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row>
    <row r="48" spans="1:247" s="2" customFormat="1" x14ac:dyDescent="0.25">
      <c r="A48" s="14" t="s">
        <v>47</v>
      </c>
      <c r="B48" s="17">
        <f t="shared" si="19"/>
        <v>4812499.9980750037</v>
      </c>
      <c r="C48" s="15">
        <f t="shared" si="0"/>
        <v>4010.4166650625034</v>
      </c>
      <c r="D48" s="16">
        <f t="shared" si="20"/>
        <v>0</v>
      </c>
      <c r="E48" s="16">
        <f t="shared" si="21"/>
        <v>24843.749990062504</v>
      </c>
      <c r="F48" s="17">
        <f t="shared" si="22"/>
        <v>4562499.9981750092</v>
      </c>
      <c r="G48" s="15">
        <f t="shared" si="1"/>
        <v>56993.229143869488</v>
      </c>
      <c r="H48" s="16">
        <f t="shared" si="2"/>
        <v>0</v>
      </c>
      <c r="I48" s="16">
        <f t="shared" si="3"/>
        <v>77826.562468869495</v>
      </c>
      <c r="J48" s="17">
        <f t="shared" si="23"/>
        <v>4312499.9982750146</v>
      </c>
      <c r="K48" s="15">
        <f t="shared" si="4"/>
        <v>53870.312478452055</v>
      </c>
      <c r="L48" s="16">
        <f t="shared" si="5"/>
        <v>0</v>
      </c>
      <c r="M48" s="16">
        <f t="shared" si="6"/>
        <v>74703.645803452062</v>
      </c>
      <c r="N48" s="17">
        <f t="shared" si="24"/>
        <v>4062499.9983750167</v>
      </c>
      <c r="O48" s="15">
        <f t="shared" si="7"/>
        <v>50747.395813034585</v>
      </c>
      <c r="P48" s="16">
        <f t="shared" si="8"/>
        <v>0</v>
      </c>
      <c r="Q48" s="16">
        <f t="shared" si="9"/>
        <v>71580.729138034585</v>
      </c>
      <c r="R48" s="17">
        <f t="shared" si="25"/>
        <v>3812499.9984750166</v>
      </c>
      <c r="S48" s="15">
        <f t="shared" si="10"/>
        <v>47624.479147617079</v>
      </c>
      <c r="T48" s="16">
        <f t="shared" si="11"/>
        <v>0</v>
      </c>
      <c r="U48" s="16">
        <f t="shared" si="12"/>
        <v>68457.812472617079</v>
      </c>
      <c r="V48" s="17">
        <f t="shared" si="26"/>
        <v>3562499.9985750164</v>
      </c>
      <c r="W48" s="15">
        <f t="shared" si="13"/>
        <v>44501.562482199581</v>
      </c>
      <c r="X48" s="16">
        <f t="shared" si="14"/>
        <v>0</v>
      </c>
      <c r="Y48" s="16">
        <f t="shared" si="15"/>
        <v>65334.89580719958</v>
      </c>
      <c r="Z48" s="17">
        <f t="shared" si="27"/>
        <v>3312499.9986750162</v>
      </c>
      <c r="AA48" s="15">
        <f t="shared" si="16"/>
        <v>41378.645816782075</v>
      </c>
      <c r="AB48" s="16">
        <f t="shared" si="17"/>
        <v>0</v>
      </c>
      <c r="AC48" s="16">
        <f t="shared" si="18"/>
        <v>62211.979141782074</v>
      </c>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row>
    <row r="49" spans="1:247" s="2" customFormat="1" x14ac:dyDescent="0.25">
      <c r="A49" s="14" t="s">
        <v>48</v>
      </c>
      <c r="B49" s="17">
        <f t="shared" si="19"/>
        <v>4791666.6647500042</v>
      </c>
      <c r="C49" s="15">
        <f t="shared" si="0"/>
        <v>3993.055553958337</v>
      </c>
      <c r="D49" s="16">
        <f t="shared" si="20"/>
        <v>0</v>
      </c>
      <c r="E49" s="16">
        <f t="shared" si="21"/>
        <v>24826.388878958336</v>
      </c>
      <c r="F49" s="17">
        <f t="shared" si="22"/>
        <v>4541666.6648500096</v>
      </c>
      <c r="G49" s="15">
        <f t="shared" si="1"/>
        <v>56732.986088418038</v>
      </c>
      <c r="H49" s="16">
        <f t="shared" si="2"/>
        <v>0</v>
      </c>
      <c r="I49" s="16">
        <f t="shared" si="3"/>
        <v>77566.319413418038</v>
      </c>
      <c r="J49" s="17">
        <f t="shared" si="23"/>
        <v>4291666.664950015</v>
      </c>
      <c r="K49" s="15">
        <f t="shared" si="4"/>
        <v>53610.069423000605</v>
      </c>
      <c r="L49" s="16">
        <f t="shared" si="5"/>
        <v>0</v>
      </c>
      <c r="M49" s="16">
        <f t="shared" si="6"/>
        <v>74443.402748000604</v>
      </c>
      <c r="N49" s="17">
        <f t="shared" si="24"/>
        <v>4041666.6650500167</v>
      </c>
      <c r="O49" s="15">
        <f t="shared" si="7"/>
        <v>50487.152757583128</v>
      </c>
      <c r="P49" s="16">
        <f t="shared" si="8"/>
        <v>0</v>
      </c>
      <c r="Q49" s="16">
        <f t="shared" si="9"/>
        <v>71320.486082583127</v>
      </c>
      <c r="R49" s="17">
        <f t="shared" si="25"/>
        <v>3791666.6651500165</v>
      </c>
      <c r="S49" s="15">
        <f t="shared" si="10"/>
        <v>47364.236092165622</v>
      </c>
      <c r="T49" s="16">
        <f t="shared" si="11"/>
        <v>0</v>
      </c>
      <c r="U49" s="16">
        <f t="shared" si="12"/>
        <v>68197.569417165621</v>
      </c>
      <c r="V49" s="17">
        <f t="shared" si="26"/>
        <v>3541666.6652500164</v>
      </c>
      <c r="W49" s="15">
        <f t="shared" si="13"/>
        <v>44241.319426748123</v>
      </c>
      <c r="X49" s="16">
        <f t="shared" si="14"/>
        <v>0</v>
      </c>
      <c r="Y49" s="16">
        <f t="shared" si="15"/>
        <v>65074.652751748123</v>
      </c>
      <c r="Z49" s="17">
        <f t="shared" si="27"/>
        <v>3291666.6653500162</v>
      </c>
      <c r="AA49" s="15">
        <f t="shared" si="16"/>
        <v>41118.402761330617</v>
      </c>
      <c r="AB49" s="16">
        <f t="shared" si="17"/>
        <v>0</v>
      </c>
      <c r="AC49" s="16">
        <f t="shared" si="18"/>
        <v>61951.736086330617</v>
      </c>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row>
    <row r="50" spans="1:247" s="2" customFormat="1" x14ac:dyDescent="0.25">
      <c r="A50" s="14" t="s">
        <v>49</v>
      </c>
      <c r="B50" s="17">
        <f t="shared" si="19"/>
        <v>4770833.3314250046</v>
      </c>
      <c r="C50" s="15">
        <f t="shared" si="0"/>
        <v>3975.6944428541706</v>
      </c>
      <c r="D50" s="16">
        <f t="shared" si="20"/>
        <v>0</v>
      </c>
      <c r="E50" s="16">
        <f t="shared" si="21"/>
        <v>24809.027767854172</v>
      </c>
      <c r="F50" s="17">
        <f t="shared" si="22"/>
        <v>4520833.3315250101</v>
      </c>
      <c r="G50" s="15">
        <f t="shared" si="1"/>
        <v>56472.74303296658</v>
      </c>
      <c r="H50" s="16">
        <f t="shared" si="2"/>
        <v>0</v>
      </c>
      <c r="I50" s="16">
        <f t="shared" si="3"/>
        <v>77306.07635796658</v>
      </c>
      <c r="J50" s="17">
        <f t="shared" si="23"/>
        <v>4270833.3316250155</v>
      </c>
      <c r="K50" s="15">
        <f t="shared" si="4"/>
        <v>53349.826367549154</v>
      </c>
      <c r="L50" s="16">
        <f t="shared" si="5"/>
        <v>0</v>
      </c>
      <c r="M50" s="16">
        <f t="shared" si="6"/>
        <v>74183.159692549147</v>
      </c>
      <c r="N50" s="17">
        <f t="shared" si="24"/>
        <v>4020833.3317250167</v>
      </c>
      <c r="O50" s="15">
        <f t="shared" si="7"/>
        <v>50226.909702131663</v>
      </c>
      <c r="P50" s="16">
        <f t="shared" si="8"/>
        <v>0</v>
      </c>
      <c r="Q50" s="16">
        <f t="shared" si="9"/>
        <v>71060.243027131655</v>
      </c>
      <c r="R50" s="17">
        <f t="shared" si="25"/>
        <v>3770833.3318250165</v>
      </c>
      <c r="S50" s="15">
        <f t="shared" si="10"/>
        <v>47103.993036714164</v>
      </c>
      <c r="T50" s="16">
        <f t="shared" si="11"/>
        <v>0</v>
      </c>
      <c r="U50" s="16">
        <f t="shared" si="12"/>
        <v>67937.326361714164</v>
      </c>
      <c r="V50" s="17">
        <f t="shared" si="26"/>
        <v>3520833.3319250164</v>
      </c>
      <c r="W50" s="15">
        <f t="shared" si="13"/>
        <v>43981.076371296665</v>
      </c>
      <c r="X50" s="16">
        <f t="shared" si="14"/>
        <v>0</v>
      </c>
      <c r="Y50" s="16">
        <f t="shared" si="15"/>
        <v>64814.409696296665</v>
      </c>
      <c r="Z50" s="17">
        <f t="shared" si="27"/>
        <v>3270833.3320250162</v>
      </c>
      <c r="AA50" s="15">
        <f t="shared" si="16"/>
        <v>40858.159705879159</v>
      </c>
      <c r="AB50" s="16">
        <f t="shared" si="17"/>
        <v>0</v>
      </c>
      <c r="AC50" s="16">
        <f t="shared" si="18"/>
        <v>61691.493030879159</v>
      </c>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row>
    <row r="51" spans="1:247" s="2" customFormat="1" ht="15.75" thickBot="1" x14ac:dyDescent="0.3">
      <c r="A51" s="18" t="s">
        <v>50</v>
      </c>
      <c r="B51" s="19"/>
      <c r="C51" s="20">
        <f>SUM(C39:C50)</f>
        <v>48854.166647125021</v>
      </c>
      <c r="D51" s="21">
        <f>SUM(D39:D50)</f>
        <v>80751.428545400006</v>
      </c>
      <c r="E51" s="21">
        <f>SUM(E39:E50)</f>
        <v>379605.59509252507</v>
      </c>
      <c r="F51" s="19"/>
      <c r="G51" s="20">
        <f>SUM(G39:G50)</f>
        <v>694848.95805539493</v>
      </c>
      <c r="H51" s="21">
        <f>SUM(H39:H50)</f>
        <v>56103.571406130039</v>
      </c>
      <c r="I51" s="21">
        <f>SUM(I39:I50)</f>
        <v>1000952.5293615249</v>
      </c>
      <c r="J51" s="19"/>
      <c r="K51" s="20">
        <f>SUM(K39:K50)</f>
        <v>657373.95807038562</v>
      </c>
      <c r="L51" s="21">
        <f>SUM(L39:L50)</f>
        <v>54278.571406860079</v>
      </c>
      <c r="M51" s="21">
        <f>SUM(M39:M50)</f>
        <v>961652.52937724581</v>
      </c>
      <c r="N51" s="19"/>
      <c r="O51" s="20">
        <f>SUM(O39:O50)</f>
        <v>619898.95808537619</v>
      </c>
      <c r="P51" s="21">
        <f>SUM(P39:P50)</f>
        <v>52453.57140759012</v>
      </c>
      <c r="Q51" s="21">
        <f>SUM(Q39:Q50)</f>
        <v>922352.5293929663</v>
      </c>
      <c r="R51" s="19"/>
      <c r="S51" s="20">
        <f>SUM(S39:S50)</f>
        <v>582423.95810036617</v>
      </c>
      <c r="T51" s="21">
        <f>SUM(T39:T50)</f>
        <v>50628.571408320124</v>
      </c>
      <c r="U51" s="21">
        <f>SUM(U39:U50)</f>
        <v>883052.52940868633</v>
      </c>
      <c r="V51" s="19"/>
      <c r="W51" s="20">
        <f>SUM(W39:W50)</f>
        <v>544948.95811535628</v>
      </c>
      <c r="X51" s="21">
        <f>SUM(X39:X50)</f>
        <v>48803.571409050121</v>
      </c>
      <c r="Y51" s="21">
        <f>SUM(Y39:Y50)</f>
        <v>843752.52942440636</v>
      </c>
      <c r="Z51" s="19"/>
      <c r="AA51" s="20">
        <f>SUM(AA39:AA50)</f>
        <v>507473.95813034615</v>
      </c>
      <c r="AB51" s="21">
        <f>SUM(AB39:AB50)</f>
        <v>46978.571409780125</v>
      </c>
      <c r="AC51" s="21">
        <f>SUM(AC39:AC50)</f>
        <v>804452.52944012627</v>
      </c>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row>
    <row r="52" spans="1:247" s="2" customFormat="1" ht="12.75" customHeight="1" thickBot="1" x14ac:dyDescent="0.3">
      <c r="A52" s="135" t="s">
        <v>26</v>
      </c>
      <c r="B52" s="132" t="s">
        <v>51</v>
      </c>
      <c r="C52" s="133"/>
      <c r="D52" s="134"/>
      <c r="E52" s="35"/>
      <c r="F52" s="132" t="s">
        <v>52</v>
      </c>
      <c r="G52" s="133"/>
      <c r="H52" s="133"/>
      <c r="I52" s="134"/>
      <c r="J52" s="132" t="s">
        <v>53</v>
      </c>
      <c r="K52" s="133"/>
      <c r="L52" s="133"/>
      <c r="M52" s="134"/>
      <c r="N52" s="132" t="s">
        <v>54</v>
      </c>
      <c r="O52" s="133"/>
      <c r="P52" s="133"/>
      <c r="Q52" s="134"/>
      <c r="R52" s="132" t="s">
        <v>55</v>
      </c>
      <c r="S52" s="133"/>
      <c r="T52" s="133"/>
      <c r="U52" s="134"/>
      <c r="V52" s="132" t="s">
        <v>56</v>
      </c>
      <c r="W52" s="133"/>
      <c r="X52" s="133"/>
      <c r="Y52" s="134"/>
      <c r="Z52" s="132" t="s">
        <v>57</v>
      </c>
      <c r="AA52" s="133"/>
      <c r="AB52" s="133"/>
      <c r="AC52" s="13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row>
    <row r="53" spans="1:247" s="2" customFormat="1" ht="75.75" thickBot="1" x14ac:dyDescent="0.3">
      <c r="A53" s="136"/>
      <c r="B53" s="13" t="s">
        <v>34</v>
      </c>
      <c r="C53" s="13" t="s">
        <v>35</v>
      </c>
      <c r="D53" s="13" t="s">
        <v>36</v>
      </c>
      <c r="E53" s="13" t="s">
        <v>37</v>
      </c>
      <c r="F53" s="13" t="s">
        <v>34</v>
      </c>
      <c r="G53" s="13" t="s">
        <v>35</v>
      </c>
      <c r="H53" s="13" t="s">
        <v>36</v>
      </c>
      <c r="I53" s="13" t="s">
        <v>37</v>
      </c>
      <c r="J53" s="13" t="s">
        <v>34</v>
      </c>
      <c r="K53" s="13" t="s">
        <v>35</v>
      </c>
      <c r="L53" s="13" t="s">
        <v>36</v>
      </c>
      <c r="M53" s="13" t="s">
        <v>37</v>
      </c>
      <c r="N53" s="13" t="s">
        <v>34</v>
      </c>
      <c r="O53" s="13" t="s">
        <v>35</v>
      </c>
      <c r="P53" s="13" t="s">
        <v>36</v>
      </c>
      <c r="Q53" s="13" t="s">
        <v>37</v>
      </c>
      <c r="R53" s="13" t="s">
        <v>34</v>
      </c>
      <c r="S53" s="13" t="s">
        <v>35</v>
      </c>
      <c r="T53" s="13" t="s">
        <v>36</v>
      </c>
      <c r="U53" s="13" t="s">
        <v>37</v>
      </c>
      <c r="V53" s="13" t="s">
        <v>34</v>
      </c>
      <c r="W53" s="13" t="s">
        <v>35</v>
      </c>
      <c r="X53" s="13" t="s">
        <v>36</v>
      </c>
      <c r="Y53" s="13" t="s">
        <v>37</v>
      </c>
      <c r="Z53" s="13" t="s">
        <v>34</v>
      </c>
      <c r="AA53" s="13" t="s">
        <v>35</v>
      </c>
      <c r="AB53" s="13" t="s">
        <v>36</v>
      </c>
      <c r="AC53" s="13" t="s">
        <v>37</v>
      </c>
      <c r="AD53" s="37"/>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row>
    <row r="54" spans="1:247" s="2" customFormat="1" ht="15.75" thickTop="1" x14ac:dyDescent="0.25">
      <c r="A54" s="14" t="s">
        <v>38</v>
      </c>
      <c r="B54" s="17">
        <f>IF(data2=1,IF((Z50-sumproplat2)&gt;1,Z50-sumproplat2,0),IF(Z50-(sumproplat2-AA50-AB50)&gt;0,Z50-(AC50-AA50-AB50),0))</f>
        <v>3249999.9987000162</v>
      </c>
      <c r="C54" s="15">
        <f t="shared" ref="C54:C65" si="28">IF(LEFT($A54,1)*1+LEFT(B$52,1)*12-12&lt;=$J$15,B54*($J$14/12),B54*($J$16/12))</f>
        <v>40597.916650427702</v>
      </c>
      <c r="D54" s="16">
        <f t="shared" ref="D54:D65" si="29">IF(AND($A54="1 міс.",B54&gt;0),$J$28*$J$6+$J$29*B54,0)+IF(B54-IF(data2=1,IF(C54&gt;0.001,C54+sumproplat2,0),IF(B54&gt;sumproplat2*2,sumproplat2,B54+C54))&lt;0,$J$31,0)</f>
        <v>45153.571410510121</v>
      </c>
      <c r="E54" s="16">
        <f t="shared" ref="E54:E65" si="30">IF(data2=1,IF(C54&gt;0.001,C54+D54+sumproplat2,0),IF(B54&gt;sumproplat2*2,sumproplat2+D54,B54+C54+D54))</f>
        <v>106584.82138593782</v>
      </c>
      <c r="F54" s="17">
        <f>IF(data2=1,IF((B65-sumproplat2)&gt;1,B65-sumproplat2,0),IF(B65-(sumproplat2-C65-D65)&gt;0,B65-(E65-C65-D65),0))</f>
        <v>2999999.998800016</v>
      </c>
      <c r="G54" s="15">
        <f>IF(LEFT($A54,1)*1+LEFT(F$52,1)*12-12&lt;=$J$15,F54*($J$14/12),F54*($J$16/12))</f>
        <v>37474.999985010203</v>
      </c>
      <c r="H54" s="16">
        <f t="shared" ref="H54:H65" si="31">IF(AND($A54="1 міс.",F54&gt;0),$J$28*$J$6+$J$29*F54,0)+IF(F54-IF(data2=1,IF(G54&gt;0.001,G54+sumproplat2,0),IF(F54&gt;sumproplat2*2,sumproplat2,F54+G54))&lt;0,$J$31,0)</f>
        <v>43328.571411240118</v>
      </c>
      <c r="I54" s="16">
        <f t="shared" ref="I54:I65" si="32">IF(data2=1,IF(G54&gt;0.001,G54+H54+sumproplat2,0),IF(F54&gt;sumproplat2*2,sumproplat2+H54,F54+G54+H54))</f>
        <v>101636.90472125032</v>
      </c>
      <c r="J54" s="17">
        <f>IF(data2=1,IF((F65-sumproplat2)&gt;1,F65-sumproplat2,0),IF(F65-(sumproplat2-G65-H65)&gt;0,F65-(I65-G65-H65),0))</f>
        <v>2749999.9989000158</v>
      </c>
      <c r="K54" s="15">
        <f>IF(LEFT($A54,1)*1+LEFT(J$52,2)*12-12&lt;=$J$15,J54*($J$14/12),J54*($J$16/12))</f>
        <v>34352.083319592697</v>
      </c>
      <c r="L54" s="16">
        <f t="shared" ref="L54:L65" si="33">IF(AND($A54="1 міс.",J54&gt;0),$J$28*$J$6+$J$29*J54,0)+IF(J54-IF(data2=1,IF(K54&gt;0.001,K54+sumproplat2,0),IF(J54&gt;sumproplat2*2,sumproplat2,J54+K54))&lt;0,$J$31,0)</f>
        <v>41503.571411970115</v>
      </c>
      <c r="M54" s="16">
        <f t="shared" ref="M54:M65" si="34">IF(data2=1,IF(K54&gt;0.001,K54+L54+sumproplat2,0),IF(J54&gt;sumproplat2*2,sumproplat2+L54,J54+K54+L54))</f>
        <v>96688.988056562812</v>
      </c>
      <c r="N54" s="17">
        <f>IF(data2=1,IF((J65-sumproplat2)&gt;1,J65-sumproplat2,0),IF(J65-(sumproplat2-K65-L65)&gt;0,J65-(M65-K65-L65),0))</f>
        <v>2499999.9990000157</v>
      </c>
      <c r="O54" s="15">
        <f>IF(LEFT($A54,1)*1+LEFT(N$52,2)*12-12&lt;=$J$15,N54*($J$14/12),N54*($J$16/12))</f>
        <v>31229.166654175195</v>
      </c>
      <c r="P54" s="16">
        <f t="shared" ref="P54:P65" si="35">IF(AND($A54="1 міс.",N54&gt;0),$J$28*$J$6+$J$29*N54,0)+IF(N54-IF(data2=1,IF(O54&gt;0.001,O54+sumproplat2,0),IF(N54&gt;sumproplat2*2,sumproplat2,N54+O54))&lt;0,$J$31,0)</f>
        <v>39678.571412700112</v>
      </c>
      <c r="Q54" s="16">
        <f t="shared" ref="Q54:Q65" si="36">IF(data2=1,IF(O54&gt;0.001,O54+P54+sumproplat2,0),IF(N54&gt;sumproplat2*2,sumproplat2+P54,N54+O54+P54))</f>
        <v>91741.071391875303</v>
      </c>
      <c r="R54" s="17">
        <f>IF(data2=1,IF((N65-sumproplat2)&gt;1,N65-sumproplat2,0),IF(N65-(sumproplat2-O65-P65)&gt;0,N65-(Q65-O65-P65),0))</f>
        <v>2249999.9991000155</v>
      </c>
      <c r="S54" s="15">
        <f>IF(LEFT($A54,1)*1+LEFT(R$52,2)*12-12&lt;=$J$15,R54*($J$14/12),R54*($J$16/12))</f>
        <v>28106.249988757692</v>
      </c>
      <c r="T54" s="16">
        <f t="shared" ref="T54:T65" si="37">IF(AND($A54="1 міс.",R54&gt;0),$J$28*$J$6+$J$29*R54,0)+IF(R54-IF(data2=1,IF(S54&gt;0.001,S54+sumproplat2,0),IF(R54&gt;sumproplat2*2,sumproplat2,R54+S54))&lt;0,$J$31,0)</f>
        <v>37853.571413430109</v>
      </c>
      <c r="U54" s="16">
        <f t="shared" ref="U54:U65" si="38">IF(data2=1,IF(S54&gt;0.001,S54+T54+sumproplat2,0),IF(R54&gt;sumproplat2*2,sumproplat2+T54,R54+S54+T54))</f>
        <v>86793.154727187808</v>
      </c>
      <c r="V54" s="17">
        <f>IF(data2=1,IF((R65-sumproplat2)&gt;1,R65-sumproplat2,0),IF(R65-(sumproplat2-S65-T65)&gt;0,R65-(U65-S65-T65),0))</f>
        <v>1999999.9992000153</v>
      </c>
      <c r="W54" s="15">
        <f>IF(LEFT($A54,1)*1+LEFT(V$52,2)*12-12&lt;=$J$15,V54*($J$14/12),V54*($J$16/12))</f>
        <v>24983.33332334019</v>
      </c>
      <c r="X54" s="16">
        <f t="shared" ref="X54:X65" si="39">IF(AND($A54="1 міс.",V54&gt;0),$J$28*$J$6+$J$29*V54,0)+IF(V54-IF(data2=1,IF(W54&gt;0.001,W54+sumproplat2,0),IF(V54&gt;sumproplat2*2,sumproplat2,V54+W54))&lt;0,$J$31,0)</f>
        <v>36028.571414160113</v>
      </c>
      <c r="Y54" s="16">
        <f t="shared" ref="Y54:Y65" si="40">IF(data2=1,IF(W54&gt;0.001,W54+X54+sumproplat2,0),IF(V54&gt;sumproplat2*2,sumproplat2+X54,V54+W54+X54))</f>
        <v>81845.238062500299</v>
      </c>
      <c r="Z54" s="17">
        <f>IF(data2=1,IF((V65-sumproplat2)&gt;1,V65-sumproplat2,0),IF(V65-(sumproplat2-W65-X65)&gt;0,V65-(Y65-W65-X65),0))</f>
        <v>1749999.9993000152</v>
      </c>
      <c r="AA54" s="15">
        <f>IF(LEFT($A54,1)*1+LEFT(Z$52,2)*12-12&lt;=$J$15,Z54*($J$14/12),Z54*($J$16/12))</f>
        <v>21860.416657922688</v>
      </c>
      <c r="AB54" s="16">
        <f t="shared" ref="AB54:AB65" si="41">IF(AND($A54="1 міс.",Z54&gt;0),$J$28*$J$6+$J$29*Z54,0)+IF(Z54-IF(data2=1,IF(AA54&gt;0.001,AA54+sumproplat2,0),IF(Z54&gt;sumproplat2*2,sumproplat2,Z54+AA54))&lt;0,$J$31,0)</f>
        <v>34203.57141489011</v>
      </c>
      <c r="AC54" s="16">
        <f t="shared" ref="AC54:AC65" si="42">IF(data2=1,IF(AA54&gt;0.001,AA54+AB54+sumproplat2,0),IF(Z54&gt;sumproplat2*2,sumproplat2+AB54,Z54+AA54+AB54))</f>
        <v>76897.321397812804</v>
      </c>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row>
    <row r="55" spans="1:247" s="2" customFormat="1" x14ac:dyDescent="0.25">
      <c r="A55" s="14" t="s">
        <v>39</v>
      </c>
      <c r="B55" s="17">
        <f t="shared" ref="B55:B65" si="43">IF(data2=1,IF((B54-sumproplat2)&gt;1,B54-sumproplat2,0),IF(B54-(sumproplat2-C54-D54)&gt;0,B54-(E54-C54-D54),0))</f>
        <v>3229166.6653750162</v>
      </c>
      <c r="C55" s="15">
        <f t="shared" si="28"/>
        <v>40337.673594976244</v>
      </c>
      <c r="D55" s="16">
        <f t="shared" si="29"/>
        <v>0</v>
      </c>
      <c r="E55" s="16">
        <f t="shared" si="30"/>
        <v>61171.006919976244</v>
      </c>
      <c r="F55" s="17">
        <f t="shared" ref="F55:F65" si="44">IF(data2=1,IF((F54-sumproplat2)&gt;1,F54-sumproplat2,0),IF(F54-(sumproplat2-G54-H54)&gt;0,F54-(I54-G54-H54),0))</f>
        <v>2979166.665475016</v>
      </c>
      <c r="G55" s="15">
        <f t="shared" ref="G55:G64" si="45">IF(LEFT($A55,1)*1+LEFT(F$52,1)*12-12&lt;=$J$15,F55*($J$14/12),F55*($J$16/12))</f>
        <v>37214.756929558738</v>
      </c>
      <c r="H55" s="16">
        <f t="shared" si="31"/>
        <v>0</v>
      </c>
      <c r="I55" s="16">
        <f t="shared" si="32"/>
        <v>58048.090254558738</v>
      </c>
      <c r="J55" s="17">
        <f t="shared" ref="J55:J65" si="46">IF(data2=1,IF((J54-sumproplat2)&gt;1,J54-sumproplat2,0),IF(J54-(sumproplat2-K54-L54)&gt;0,J54-(M54-K54-L54),0))</f>
        <v>2729166.6655750158</v>
      </c>
      <c r="K55" s="15">
        <f t="shared" ref="K55:K65" si="47">IF(LEFT($A55,1)*1+LEFT(J$52,2)*12-12&lt;=$J$15,J55*($J$14/12),J55*($J$16/12))</f>
        <v>34091.840264141239</v>
      </c>
      <c r="L55" s="16">
        <f t="shared" si="33"/>
        <v>0</v>
      </c>
      <c r="M55" s="16">
        <f t="shared" si="34"/>
        <v>54925.173589141239</v>
      </c>
      <c r="N55" s="17">
        <f t="shared" ref="N55:N65" si="48">IF(data2=1,IF((N54-sumproplat2)&gt;1,N54-sumproplat2,0),IF(N54-(sumproplat2-O54-P54)&gt;0,N54-(Q54-O54-P54),0))</f>
        <v>2479166.6656750157</v>
      </c>
      <c r="O55" s="15">
        <f t="shared" ref="O55:O65" si="49">IF(LEFT($A55,1)*1+LEFT(N$52,2)*12-12&lt;=$J$15,N55*($J$14/12),N55*($J$16/12))</f>
        <v>30968.923598723737</v>
      </c>
      <c r="P55" s="16">
        <f t="shared" si="35"/>
        <v>0</v>
      </c>
      <c r="Q55" s="16">
        <f t="shared" si="36"/>
        <v>51802.256923723733</v>
      </c>
      <c r="R55" s="17">
        <f t="shared" ref="R55:R65" si="50">IF(data2=1,IF((R54-sumproplat2)&gt;1,R54-sumproplat2,0),IF(R54-(sumproplat2-S54-T54)&gt;0,R54-(U54-S54-T54),0))</f>
        <v>2229166.6657750155</v>
      </c>
      <c r="S55" s="15">
        <f t="shared" ref="S55:S65" si="51">IF(LEFT($A55,1)*1+LEFT(R$52,2)*12-12&lt;=$J$15,R55*($J$14/12),R55*($J$16/12))</f>
        <v>27846.006933306235</v>
      </c>
      <c r="T55" s="16">
        <f t="shared" si="37"/>
        <v>0</v>
      </c>
      <c r="U55" s="16">
        <f t="shared" si="38"/>
        <v>48679.340258306234</v>
      </c>
      <c r="V55" s="17">
        <f t="shared" ref="V55:V65" si="52">IF(data2=1,IF((V54-sumproplat2)&gt;1,V54-sumproplat2,0),IF(V54-(sumproplat2-W54-X54)&gt;0,V54-(Y54-W54-X54),0))</f>
        <v>1979166.6658750153</v>
      </c>
      <c r="W55" s="15">
        <f t="shared" ref="W55:W65" si="53">IF(LEFT($A55,1)*1+LEFT(V$52,2)*12-12&lt;=$J$15,V55*($J$14/12),V55*($J$16/12))</f>
        <v>24723.090267888732</v>
      </c>
      <c r="X55" s="16">
        <f t="shared" si="39"/>
        <v>0</v>
      </c>
      <c r="Y55" s="16">
        <f t="shared" si="40"/>
        <v>45556.423592888736</v>
      </c>
      <c r="Z55" s="17">
        <f t="shared" ref="Z55:Z65" si="54">IF(data2=1,IF((Z54-sumproplat2)&gt;1,Z54-sumproplat2,0),IF(Z54-(sumproplat2-AA54-AB54)&gt;0,Z54-(AC54-AA54-AB54),0))</f>
        <v>1729166.6659750151</v>
      </c>
      <c r="AA55" s="15">
        <f t="shared" ref="AA55:AA65" si="55">IF(LEFT($A55,1)*1+LEFT(Z$52,2)*12-12&lt;=$J$15,Z55*($J$14/12),Z55*($J$16/12))</f>
        <v>21600.17360247123</v>
      </c>
      <c r="AB55" s="16">
        <f t="shared" si="41"/>
        <v>0</v>
      </c>
      <c r="AC55" s="16">
        <f t="shared" si="42"/>
        <v>42433.50692747123</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row>
    <row r="56" spans="1:247" s="2" customFormat="1" x14ac:dyDescent="0.25">
      <c r="A56" s="14" t="s">
        <v>40</v>
      </c>
      <c r="B56" s="17">
        <f t="shared" si="43"/>
        <v>3208333.3320500161</v>
      </c>
      <c r="C56" s="15">
        <f t="shared" si="28"/>
        <v>40077.430539524787</v>
      </c>
      <c r="D56" s="16">
        <f t="shared" si="29"/>
        <v>0</v>
      </c>
      <c r="E56" s="16">
        <f t="shared" si="30"/>
        <v>60910.763864524786</v>
      </c>
      <c r="F56" s="17">
        <f t="shared" si="44"/>
        <v>2958333.332150016</v>
      </c>
      <c r="G56" s="15">
        <f t="shared" si="45"/>
        <v>36954.513874107281</v>
      </c>
      <c r="H56" s="16">
        <f t="shared" si="31"/>
        <v>0</v>
      </c>
      <c r="I56" s="16">
        <f t="shared" si="32"/>
        <v>57787.84719910728</v>
      </c>
      <c r="J56" s="17">
        <f t="shared" si="46"/>
        <v>2708333.3322500158</v>
      </c>
      <c r="K56" s="15">
        <f t="shared" si="47"/>
        <v>33831.597208689782</v>
      </c>
      <c r="L56" s="16">
        <f t="shared" si="33"/>
        <v>0</v>
      </c>
      <c r="M56" s="16">
        <f t="shared" si="34"/>
        <v>54664.930533689781</v>
      </c>
      <c r="N56" s="17">
        <f t="shared" si="48"/>
        <v>2458333.3323500156</v>
      </c>
      <c r="O56" s="15">
        <f t="shared" si="49"/>
        <v>30708.680543272279</v>
      </c>
      <c r="P56" s="16">
        <f t="shared" si="35"/>
        <v>0</v>
      </c>
      <c r="Q56" s="16">
        <f t="shared" si="36"/>
        <v>51542.013868272275</v>
      </c>
      <c r="R56" s="17">
        <f t="shared" si="50"/>
        <v>2208333.3324500155</v>
      </c>
      <c r="S56" s="15">
        <f t="shared" si="51"/>
        <v>27585.763877854777</v>
      </c>
      <c r="T56" s="16">
        <f t="shared" si="37"/>
        <v>0</v>
      </c>
      <c r="U56" s="16">
        <f t="shared" si="38"/>
        <v>48419.097202854777</v>
      </c>
      <c r="V56" s="17">
        <f t="shared" si="52"/>
        <v>1958333.3325500153</v>
      </c>
      <c r="W56" s="15">
        <f t="shared" si="53"/>
        <v>24462.847212437275</v>
      </c>
      <c r="X56" s="16">
        <f t="shared" si="39"/>
        <v>0</v>
      </c>
      <c r="Y56" s="16">
        <f t="shared" si="40"/>
        <v>45296.180537437278</v>
      </c>
      <c r="Z56" s="17">
        <f t="shared" si="54"/>
        <v>1708333.3326500151</v>
      </c>
      <c r="AA56" s="15">
        <f t="shared" si="55"/>
        <v>21339.930547019772</v>
      </c>
      <c r="AB56" s="16">
        <f t="shared" si="41"/>
        <v>0</v>
      </c>
      <c r="AC56" s="16">
        <f t="shared" si="42"/>
        <v>42173.263872019772</v>
      </c>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row>
    <row r="57" spans="1:247" s="2" customFormat="1" x14ac:dyDescent="0.25">
      <c r="A57" s="14" t="s">
        <v>41</v>
      </c>
      <c r="B57" s="17">
        <f t="shared" si="43"/>
        <v>3187499.9987250161</v>
      </c>
      <c r="C57" s="15">
        <f t="shared" si="28"/>
        <v>39817.187484073329</v>
      </c>
      <c r="D57" s="16">
        <f t="shared" si="29"/>
        <v>0</v>
      </c>
      <c r="E57" s="16">
        <f t="shared" si="30"/>
        <v>60650.520809073329</v>
      </c>
      <c r="F57" s="17">
        <f t="shared" si="44"/>
        <v>2937499.998825016</v>
      </c>
      <c r="G57" s="15">
        <f t="shared" si="45"/>
        <v>36694.270818655823</v>
      </c>
      <c r="H57" s="16">
        <f t="shared" si="31"/>
        <v>0</v>
      </c>
      <c r="I57" s="16">
        <f t="shared" si="32"/>
        <v>57527.604143655823</v>
      </c>
      <c r="J57" s="17">
        <f t="shared" si="46"/>
        <v>2687499.9989250158</v>
      </c>
      <c r="K57" s="15">
        <f t="shared" si="47"/>
        <v>33571.354153238324</v>
      </c>
      <c r="L57" s="16">
        <f t="shared" si="33"/>
        <v>0</v>
      </c>
      <c r="M57" s="16">
        <f t="shared" si="34"/>
        <v>54404.687478238324</v>
      </c>
      <c r="N57" s="17">
        <f t="shared" si="48"/>
        <v>2437499.9990250156</v>
      </c>
      <c r="O57" s="15">
        <f t="shared" si="49"/>
        <v>30448.437487820818</v>
      </c>
      <c r="P57" s="16">
        <f t="shared" si="35"/>
        <v>0</v>
      </c>
      <c r="Q57" s="16">
        <f t="shared" si="36"/>
        <v>51281.770812820818</v>
      </c>
      <c r="R57" s="17">
        <f t="shared" si="50"/>
        <v>2187499.9991250155</v>
      </c>
      <c r="S57" s="15">
        <f t="shared" si="51"/>
        <v>27325.520822403319</v>
      </c>
      <c r="T57" s="16">
        <f t="shared" si="37"/>
        <v>0</v>
      </c>
      <c r="U57" s="16">
        <f t="shared" si="38"/>
        <v>48158.854147403319</v>
      </c>
      <c r="V57" s="17">
        <f t="shared" si="52"/>
        <v>1937499.9992250153</v>
      </c>
      <c r="W57" s="15">
        <f t="shared" si="53"/>
        <v>24202.604156985817</v>
      </c>
      <c r="X57" s="16">
        <f t="shared" si="39"/>
        <v>0</v>
      </c>
      <c r="Y57" s="16">
        <f t="shared" si="40"/>
        <v>45035.93748198582</v>
      </c>
      <c r="Z57" s="17">
        <f t="shared" si="54"/>
        <v>1687499.9993250151</v>
      </c>
      <c r="AA57" s="15">
        <f t="shared" si="55"/>
        <v>21079.687491568315</v>
      </c>
      <c r="AB57" s="16">
        <f t="shared" si="41"/>
        <v>0</v>
      </c>
      <c r="AC57" s="16">
        <f t="shared" si="42"/>
        <v>41913.020816568314</v>
      </c>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row>
    <row r="58" spans="1:247" s="2" customFormat="1" x14ac:dyDescent="0.25">
      <c r="A58" s="14" t="s">
        <v>42</v>
      </c>
      <c r="B58" s="17">
        <f t="shared" si="43"/>
        <v>3166666.6654000161</v>
      </c>
      <c r="C58" s="15">
        <f t="shared" si="28"/>
        <v>39556.944428621864</v>
      </c>
      <c r="D58" s="16">
        <f t="shared" si="29"/>
        <v>0</v>
      </c>
      <c r="E58" s="16">
        <f t="shared" si="30"/>
        <v>60390.277753621864</v>
      </c>
      <c r="F58" s="17">
        <f t="shared" si="44"/>
        <v>2916666.665500016</v>
      </c>
      <c r="G58" s="15">
        <f t="shared" si="45"/>
        <v>36434.027763204365</v>
      </c>
      <c r="H58" s="16">
        <f t="shared" si="31"/>
        <v>0</v>
      </c>
      <c r="I58" s="16">
        <f t="shared" si="32"/>
        <v>57267.361088204365</v>
      </c>
      <c r="J58" s="17">
        <f t="shared" si="46"/>
        <v>2666666.6656000158</v>
      </c>
      <c r="K58" s="15">
        <f t="shared" si="47"/>
        <v>33311.111097786867</v>
      </c>
      <c r="L58" s="16">
        <f t="shared" si="33"/>
        <v>0</v>
      </c>
      <c r="M58" s="16">
        <f t="shared" si="34"/>
        <v>54144.444422786866</v>
      </c>
      <c r="N58" s="17">
        <f t="shared" si="48"/>
        <v>2416666.6657000156</v>
      </c>
      <c r="O58" s="15">
        <f t="shared" si="49"/>
        <v>30188.194432369361</v>
      </c>
      <c r="P58" s="16">
        <f t="shared" si="35"/>
        <v>0</v>
      </c>
      <c r="Q58" s="16">
        <f t="shared" si="36"/>
        <v>51021.52775736936</v>
      </c>
      <c r="R58" s="17">
        <f t="shared" si="50"/>
        <v>2166666.6658000154</v>
      </c>
      <c r="S58" s="15">
        <f t="shared" si="51"/>
        <v>27065.277766951858</v>
      </c>
      <c r="T58" s="16">
        <f t="shared" si="37"/>
        <v>0</v>
      </c>
      <c r="U58" s="16">
        <f t="shared" si="38"/>
        <v>47898.611091951854</v>
      </c>
      <c r="V58" s="17">
        <f t="shared" si="52"/>
        <v>1916666.6659000153</v>
      </c>
      <c r="W58" s="15">
        <f t="shared" si="53"/>
        <v>23942.361101534356</v>
      </c>
      <c r="X58" s="16">
        <f t="shared" si="39"/>
        <v>0</v>
      </c>
      <c r="Y58" s="16">
        <f t="shared" si="40"/>
        <v>44775.694426534355</v>
      </c>
      <c r="Z58" s="17">
        <f t="shared" si="54"/>
        <v>1666666.6660000151</v>
      </c>
      <c r="AA58" s="15">
        <f t="shared" si="55"/>
        <v>20819.444436116853</v>
      </c>
      <c r="AB58" s="16">
        <f t="shared" si="41"/>
        <v>0</v>
      </c>
      <c r="AC58" s="16">
        <f t="shared" si="42"/>
        <v>41652.777761116857</v>
      </c>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row>
    <row r="59" spans="1:247" s="2" customFormat="1" x14ac:dyDescent="0.25">
      <c r="A59" s="14" t="s">
        <v>43</v>
      </c>
      <c r="B59" s="17">
        <f t="shared" si="43"/>
        <v>3145833.3320750161</v>
      </c>
      <c r="C59" s="15">
        <f t="shared" si="28"/>
        <v>39296.701373170406</v>
      </c>
      <c r="D59" s="16">
        <f t="shared" si="29"/>
        <v>0</v>
      </c>
      <c r="E59" s="16">
        <f t="shared" si="30"/>
        <v>60130.034698170406</v>
      </c>
      <c r="F59" s="17">
        <f t="shared" si="44"/>
        <v>2895833.3321750159</v>
      </c>
      <c r="G59" s="15">
        <f t="shared" si="45"/>
        <v>36173.784707752908</v>
      </c>
      <c r="H59" s="16">
        <f t="shared" si="31"/>
        <v>0</v>
      </c>
      <c r="I59" s="16">
        <f t="shared" si="32"/>
        <v>57007.118032752907</v>
      </c>
      <c r="J59" s="17">
        <f t="shared" si="46"/>
        <v>2645833.3322750158</v>
      </c>
      <c r="K59" s="15">
        <f t="shared" si="47"/>
        <v>33050.868042335402</v>
      </c>
      <c r="L59" s="16">
        <f t="shared" si="33"/>
        <v>0</v>
      </c>
      <c r="M59" s="16">
        <f t="shared" si="34"/>
        <v>53884.201367335401</v>
      </c>
      <c r="N59" s="17">
        <f t="shared" si="48"/>
        <v>2395833.3323750156</v>
      </c>
      <c r="O59" s="15">
        <f t="shared" si="49"/>
        <v>29927.951376917903</v>
      </c>
      <c r="P59" s="16">
        <f t="shared" si="35"/>
        <v>0</v>
      </c>
      <c r="Q59" s="16">
        <f t="shared" si="36"/>
        <v>50761.284701917903</v>
      </c>
      <c r="R59" s="17">
        <f t="shared" si="50"/>
        <v>2145833.3324750154</v>
      </c>
      <c r="S59" s="15">
        <f t="shared" si="51"/>
        <v>26805.034711500401</v>
      </c>
      <c r="T59" s="16">
        <f t="shared" si="37"/>
        <v>0</v>
      </c>
      <c r="U59" s="16">
        <f t="shared" si="38"/>
        <v>47638.368036500397</v>
      </c>
      <c r="V59" s="17">
        <f t="shared" si="52"/>
        <v>1895833.3325750153</v>
      </c>
      <c r="W59" s="15">
        <f t="shared" si="53"/>
        <v>23682.118046082898</v>
      </c>
      <c r="X59" s="16">
        <f t="shared" si="39"/>
        <v>0</v>
      </c>
      <c r="Y59" s="16">
        <f t="shared" si="40"/>
        <v>44515.451371082898</v>
      </c>
      <c r="Z59" s="17">
        <f t="shared" si="54"/>
        <v>1645833.3326750151</v>
      </c>
      <c r="AA59" s="15">
        <f t="shared" si="55"/>
        <v>20559.201380665396</v>
      </c>
      <c r="AB59" s="16">
        <f t="shared" si="41"/>
        <v>0</v>
      </c>
      <c r="AC59" s="16">
        <f t="shared" si="42"/>
        <v>41392.534705665399</v>
      </c>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row>
    <row r="60" spans="1:247" s="2" customFormat="1" x14ac:dyDescent="0.25">
      <c r="A60" s="14" t="s">
        <v>44</v>
      </c>
      <c r="B60" s="17">
        <f t="shared" si="43"/>
        <v>3124999.9987500161</v>
      </c>
      <c r="C60" s="15">
        <f t="shared" si="28"/>
        <v>39036.458317718949</v>
      </c>
      <c r="D60" s="16">
        <f t="shared" si="29"/>
        <v>0</v>
      </c>
      <c r="E60" s="16">
        <f t="shared" si="30"/>
        <v>59869.791642718948</v>
      </c>
      <c r="F60" s="17">
        <f t="shared" si="44"/>
        <v>2874999.9988500159</v>
      </c>
      <c r="G60" s="15">
        <f t="shared" si="45"/>
        <v>35913.54165230145</v>
      </c>
      <c r="H60" s="16">
        <f t="shared" si="31"/>
        <v>0</v>
      </c>
      <c r="I60" s="16">
        <f t="shared" si="32"/>
        <v>56746.87497730145</v>
      </c>
      <c r="J60" s="17">
        <f t="shared" si="46"/>
        <v>2624999.9989500158</v>
      </c>
      <c r="K60" s="15">
        <f t="shared" si="47"/>
        <v>32790.624986883944</v>
      </c>
      <c r="L60" s="16">
        <f t="shared" si="33"/>
        <v>0</v>
      </c>
      <c r="M60" s="16">
        <f t="shared" si="34"/>
        <v>53623.958311883944</v>
      </c>
      <c r="N60" s="17">
        <f t="shared" si="48"/>
        <v>2374999.9990500156</v>
      </c>
      <c r="O60" s="15">
        <f t="shared" si="49"/>
        <v>29667.708321466445</v>
      </c>
      <c r="P60" s="16">
        <f t="shared" si="35"/>
        <v>0</v>
      </c>
      <c r="Q60" s="16">
        <f t="shared" si="36"/>
        <v>50501.041646466445</v>
      </c>
      <c r="R60" s="17">
        <f t="shared" si="50"/>
        <v>2124999.9991500154</v>
      </c>
      <c r="S60" s="15">
        <f t="shared" si="51"/>
        <v>26544.791656048943</v>
      </c>
      <c r="T60" s="16">
        <f t="shared" si="37"/>
        <v>0</v>
      </c>
      <c r="U60" s="16">
        <f t="shared" si="38"/>
        <v>47378.124981048939</v>
      </c>
      <c r="V60" s="17">
        <f t="shared" si="52"/>
        <v>1874999.9992500152</v>
      </c>
      <c r="W60" s="15">
        <f t="shared" si="53"/>
        <v>23421.874990631441</v>
      </c>
      <c r="X60" s="16">
        <f t="shared" si="39"/>
        <v>0</v>
      </c>
      <c r="Y60" s="16">
        <f t="shared" si="40"/>
        <v>44255.20831563144</v>
      </c>
      <c r="Z60" s="17">
        <f t="shared" si="54"/>
        <v>1624999.9993500151</v>
      </c>
      <c r="AA60" s="15">
        <f t="shared" si="55"/>
        <v>20298.958325213938</v>
      </c>
      <c r="AB60" s="16">
        <f t="shared" si="41"/>
        <v>0</v>
      </c>
      <c r="AC60" s="16">
        <f t="shared" si="42"/>
        <v>41132.291650213941</v>
      </c>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row>
    <row r="61" spans="1:247" s="2" customFormat="1" x14ac:dyDescent="0.25">
      <c r="A61" s="14" t="s">
        <v>45</v>
      </c>
      <c r="B61" s="17">
        <f t="shared" si="43"/>
        <v>3104166.6654250161</v>
      </c>
      <c r="C61" s="15">
        <f t="shared" si="28"/>
        <v>38776.215262267491</v>
      </c>
      <c r="D61" s="16">
        <f t="shared" si="29"/>
        <v>0</v>
      </c>
      <c r="E61" s="16">
        <f t="shared" si="30"/>
        <v>59609.548587267491</v>
      </c>
      <c r="F61" s="17">
        <f t="shared" si="44"/>
        <v>2854166.6655250159</v>
      </c>
      <c r="G61" s="15">
        <f t="shared" si="45"/>
        <v>35653.298596849992</v>
      </c>
      <c r="H61" s="16">
        <f t="shared" si="31"/>
        <v>0</v>
      </c>
      <c r="I61" s="16">
        <f t="shared" si="32"/>
        <v>56486.631921849992</v>
      </c>
      <c r="J61" s="17">
        <f t="shared" si="46"/>
        <v>2604166.6656250157</v>
      </c>
      <c r="K61" s="15">
        <f t="shared" si="47"/>
        <v>32530.381931432486</v>
      </c>
      <c r="L61" s="16">
        <f t="shared" si="33"/>
        <v>0</v>
      </c>
      <c r="M61" s="16">
        <f t="shared" si="34"/>
        <v>53363.715256432486</v>
      </c>
      <c r="N61" s="17">
        <f t="shared" si="48"/>
        <v>2354166.6657250156</v>
      </c>
      <c r="O61" s="15">
        <f t="shared" si="49"/>
        <v>29407.465266014984</v>
      </c>
      <c r="P61" s="16">
        <f t="shared" si="35"/>
        <v>0</v>
      </c>
      <c r="Q61" s="16">
        <f t="shared" si="36"/>
        <v>50240.798591014987</v>
      </c>
      <c r="R61" s="17">
        <f t="shared" si="50"/>
        <v>2104166.6658250154</v>
      </c>
      <c r="S61" s="15">
        <f t="shared" si="51"/>
        <v>26284.548600597485</v>
      </c>
      <c r="T61" s="16">
        <f t="shared" si="37"/>
        <v>0</v>
      </c>
      <c r="U61" s="16">
        <f t="shared" si="38"/>
        <v>47117.881925597481</v>
      </c>
      <c r="V61" s="17">
        <f t="shared" si="52"/>
        <v>1854166.6659250152</v>
      </c>
      <c r="W61" s="15">
        <f t="shared" si="53"/>
        <v>23161.631935179983</v>
      </c>
      <c r="X61" s="16">
        <f t="shared" si="39"/>
        <v>0</v>
      </c>
      <c r="Y61" s="16">
        <f t="shared" si="40"/>
        <v>43994.965260179983</v>
      </c>
      <c r="Z61" s="17">
        <f t="shared" si="54"/>
        <v>1604166.6660250151</v>
      </c>
      <c r="AA61" s="15">
        <f t="shared" si="55"/>
        <v>20038.715269762481</v>
      </c>
      <c r="AB61" s="16">
        <f t="shared" si="41"/>
        <v>0</v>
      </c>
      <c r="AC61" s="16">
        <f t="shared" si="42"/>
        <v>40872.048594762484</v>
      </c>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row>
    <row r="62" spans="1:247" s="2" customFormat="1" x14ac:dyDescent="0.25">
      <c r="A62" s="14" t="s">
        <v>46</v>
      </c>
      <c r="B62" s="17">
        <f t="shared" si="43"/>
        <v>3083333.3321000161</v>
      </c>
      <c r="C62" s="15">
        <f t="shared" si="28"/>
        <v>38515.972206816034</v>
      </c>
      <c r="D62" s="16">
        <f t="shared" si="29"/>
        <v>0</v>
      </c>
      <c r="E62" s="16">
        <f t="shared" si="30"/>
        <v>59349.305531816033</v>
      </c>
      <c r="F62" s="17">
        <f t="shared" si="44"/>
        <v>2833333.3322000159</v>
      </c>
      <c r="G62" s="15">
        <f t="shared" si="45"/>
        <v>35393.055541398535</v>
      </c>
      <c r="H62" s="16">
        <f t="shared" si="31"/>
        <v>0</v>
      </c>
      <c r="I62" s="16">
        <f t="shared" si="32"/>
        <v>56226.388866398534</v>
      </c>
      <c r="J62" s="17">
        <f t="shared" si="46"/>
        <v>2583333.3323000157</v>
      </c>
      <c r="K62" s="15">
        <f t="shared" si="47"/>
        <v>32270.138875981029</v>
      </c>
      <c r="L62" s="16">
        <f t="shared" si="33"/>
        <v>0</v>
      </c>
      <c r="M62" s="16">
        <f t="shared" si="34"/>
        <v>53103.472200981028</v>
      </c>
      <c r="N62" s="17">
        <f t="shared" si="48"/>
        <v>2333333.3324000156</v>
      </c>
      <c r="O62" s="15">
        <f t="shared" si="49"/>
        <v>29147.222210563526</v>
      </c>
      <c r="P62" s="16">
        <f t="shared" si="35"/>
        <v>0</v>
      </c>
      <c r="Q62" s="16">
        <f t="shared" si="36"/>
        <v>49980.55553556353</v>
      </c>
      <c r="R62" s="17">
        <f t="shared" si="50"/>
        <v>2083333.3325000154</v>
      </c>
      <c r="S62" s="15">
        <f t="shared" si="51"/>
        <v>26024.305545146024</v>
      </c>
      <c r="T62" s="16">
        <f t="shared" si="37"/>
        <v>0</v>
      </c>
      <c r="U62" s="16">
        <f t="shared" si="38"/>
        <v>46857.638870146024</v>
      </c>
      <c r="V62" s="17">
        <f t="shared" si="52"/>
        <v>1833333.3326000152</v>
      </c>
      <c r="W62" s="15">
        <f t="shared" si="53"/>
        <v>22901.388879728522</v>
      </c>
      <c r="X62" s="16">
        <f t="shared" si="39"/>
        <v>0</v>
      </c>
      <c r="Y62" s="16">
        <f t="shared" si="40"/>
        <v>43734.722204728518</v>
      </c>
      <c r="Z62" s="17">
        <f t="shared" si="54"/>
        <v>1583333.332700015</v>
      </c>
      <c r="AA62" s="15">
        <f t="shared" si="55"/>
        <v>19778.472214311019</v>
      </c>
      <c r="AB62" s="16">
        <f t="shared" si="41"/>
        <v>0</v>
      </c>
      <c r="AC62" s="16">
        <f t="shared" si="42"/>
        <v>40611.805539311019</v>
      </c>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row>
    <row r="63" spans="1:247" s="2" customFormat="1" x14ac:dyDescent="0.25">
      <c r="A63" s="14" t="s">
        <v>47</v>
      </c>
      <c r="B63" s="17">
        <f t="shared" si="43"/>
        <v>3062499.9987750161</v>
      </c>
      <c r="C63" s="15">
        <f t="shared" si="28"/>
        <v>38255.729151364576</v>
      </c>
      <c r="D63" s="16">
        <f t="shared" si="29"/>
        <v>0</v>
      </c>
      <c r="E63" s="16">
        <f t="shared" si="30"/>
        <v>59089.062476364576</v>
      </c>
      <c r="F63" s="17">
        <f t="shared" si="44"/>
        <v>2812499.9988750159</v>
      </c>
      <c r="G63" s="15">
        <f t="shared" si="45"/>
        <v>35132.81248594707</v>
      </c>
      <c r="H63" s="16">
        <f t="shared" si="31"/>
        <v>0</v>
      </c>
      <c r="I63" s="16">
        <f t="shared" si="32"/>
        <v>55966.14581094707</v>
      </c>
      <c r="J63" s="17">
        <f t="shared" si="46"/>
        <v>2562499.9989750157</v>
      </c>
      <c r="K63" s="15">
        <f t="shared" si="47"/>
        <v>32009.895820529571</v>
      </c>
      <c r="L63" s="16">
        <f t="shared" si="33"/>
        <v>0</v>
      </c>
      <c r="M63" s="16">
        <f t="shared" si="34"/>
        <v>52843.229145529571</v>
      </c>
      <c r="N63" s="17">
        <f t="shared" si="48"/>
        <v>2312499.9990750155</v>
      </c>
      <c r="O63" s="15">
        <f t="shared" si="49"/>
        <v>28886.979155112069</v>
      </c>
      <c r="P63" s="16">
        <f t="shared" si="35"/>
        <v>0</v>
      </c>
      <c r="Q63" s="16">
        <f t="shared" si="36"/>
        <v>49720.312480112072</v>
      </c>
      <c r="R63" s="17">
        <f t="shared" si="50"/>
        <v>2062499.9991750154</v>
      </c>
      <c r="S63" s="15">
        <f t="shared" si="51"/>
        <v>25764.062489694566</v>
      </c>
      <c r="T63" s="16">
        <f t="shared" si="37"/>
        <v>0</v>
      </c>
      <c r="U63" s="16">
        <f t="shared" si="38"/>
        <v>46597.395814694566</v>
      </c>
      <c r="V63" s="17">
        <f t="shared" si="52"/>
        <v>1812499.9992750152</v>
      </c>
      <c r="W63" s="15">
        <f t="shared" si="53"/>
        <v>22641.145824277064</v>
      </c>
      <c r="X63" s="16">
        <f t="shared" si="39"/>
        <v>0</v>
      </c>
      <c r="Y63" s="16">
        <f t="shared" si="40"/>
        <v>43474.47914927706</v>
      </c>
      <c r="Z63" s="17">
        <f t="shared" si="54"/>
        <v>1562499.999375015</v>
      </c>
      <c r="AA63" s="15">
        <f t="shared" si="55"/>
        <v>19518.229158859562</v>
      </c>
      <c r="AB63" s="16">
        <f t="shared" si="41"/>
        <v>0</v>
      </c>
      <c r="AC63" s="16">
        <f t="shared" si="42"/>
        <v>40351.562483859561</v>
      </c>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row>
    <row r="64" spans="1:247" s="2" customFormat="1" x14ac:dyDescent="0.25">
      <c r="A64" s="14" t="s">
        <v>48</v>
      </c>
      <c r="B64" s="17">
        <f t="shared" si="43"/>
        <v>3041666.665450016</v>
      </c>
      <c r="C64" s="15">
        <f t="shared" si="28"/>
        <v>37995.486095913118</v>
      </c>
      <c r="D64" s="16">
        <f t="shared" si="29"/>
        <v>0</v>
      </c>
      <c r="E64" s="16">
        <f t="shared" si="30"/>
        <v>58828.819420913118</v>
      </c>
      <c r="F64" s="17">
        <f t="shared" si="44"/>
        <v>2791666.6655500159</v>
      </c>
      <c r="G64" s="15">
        <f t="shared" si="45"/>
        <v>34872.569430495612</v>
      </c>
      <c r="H64" s="16">
        <f t="shared" si="31"/>
        <v>0</v>
      </c>
      <c r="I64" s="16">
        <f t="shared" si="32"/>
        <v>55705.902755495612</v>
      </c>
      <c r="J64" s="17">
        <f t="shared" si="46"/>
        <v>2541666.6656500157</v>
      </c>
      <c r="K64" s="15">
        <f t="shared" si="47"/>
        <v>31749.652765078114</v>
      </c>
      <c r="L64" s="16">
        <f t="shared" si="33"/>
        <v>0</v>
      </c>
      <c r="M64" s="16">
        <f t="shared" si="34"/>
        <v>52582.986090078113</v>
      </c>
      <c r="N64" s="17">
        <f t="shared" si="48"/>
        <v>2291666.6657500155</v>
      </c>
      <c r="O64" s="15">
        <f t="shared" si="49"/>
        <v>28626.736099660611</v>
      </c>
      <c r="P64" s="16">
        <f t="shared" si="35"/>
        <v>0</v>
      </c>
      <c r="Q64" s="16">
        <f t="shared" si="36"/>
        <v>49460.069424660614</v>
      </c>
      <c r="R64" s="17">
        <f t="shared" si="50"/>
        <v>2041666.6658500154</v>
      </c>
      <c r="S64" s="15">
        <f t="shared" si="51"/>
        <v>25503.819434243109</v>
      </c>
      <c r="T64" s="16">
        <f t="shared" si="37"/>
        <v>0</v>
      </c>
      <c r="U64" s="16">
        <f t="shared" si="38"/>
        <v>46337.152759243108</v>
      </c>
      <c r="V64" s="17">
        <f t="shared" si="52"/>
        <v>1791666.6659500152</v>
      </c>
      <c r="W64" s="15">
        <f t="shared" si="53"/>
        <v>22380.902768825606</v>
      </c>
      <c r="X64" s="16">
        <f t="shared" si="39"/>
        <v>0</v>
      </c>
      <c r="Y64" s="16">
        <f t="shared" si="40"/>
        <v>43214.236093825602</v>
      </c>
      <c r="Z64" s="17">
        <f t="shared" si="54"/>
        <v>1541666.666050015</v>
      </c>
      <c r="AA64" s="15">
        <f t="shared" si="55"/>
        <v>19257.986103408104</v>
      </c>
      <c r="AB64" s="16">
        <f t="shared" si="41"/>
        <v>0</v>
      </c>
      <c r="AC64" s="16">
        <f t="shared" si="42"/>
        <v>40091.319428408104</v>
      </c>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row>
    <row r="65" spans="1:247" s="2" customFormat="1" x14ac:dyDescent="0.25">
      <c r="A65" s="14" t="s">
        <v>49</v>
      </c>
      <c r="B65" s="17">
        <f t="shared" si="43"/>
        <v>3020833.332125016</v>
      </c>
      <c r="C65" s="15">
        <f t="shared" si="28"/>
        <v>37735.243040461661</v>
      </c>
      <c r="D65" s="16">
        <f t="shared" si="29"/>
        <v>0</v>
      </c>
      <c r="E65" s="16">
        <f t="shared" si="30"/>
        <v>58568.57636546166</v>
      </c>
      <c r="F65" s="17">
        <f t="shared" si="44"/>
        <v>2770833.3322250159</v>
      </c>
      <c r="G65" s="15">
        <f>IF(LEFT($A65,1)*1+LEFT(F$52,1)*12-12&lt;=$J$15,F65*($J$14/12),F65*($J$16/12))</f>
        <v>34612.326375044155</v>
      </c>
      <c r="H65" s="16">
        <f t="shared" si="31"/>
        <v>0</v>
      </c>
      <c r="I65" s="16">
        <f t="shared" si="32"/>
        <v>55445.659700044154</v>
      </c>
      <c r="J65" s="17">
        <f t="shared" si="46"/>
        <v>2520833.3323250157</v>
      </c>
      <c r="K65" s="15">
        <f t="shared" si="47"/>
        <v>31489.409709626652</v>
      </c>
      <c r="L65" s="16">
        <f t="shared" si="33"/>
        <v>0</v>
      </c>
      <c r="M65" s="16">
        <f t="shared" si="34"/>
        <v>52322.743034626648</v>
      </c>
      <c r="N65" s="17">
        <f t="shared" si="48"/>
        <v>2270833.3324250155</v>
      </c>
      <c r="O65" s="15">
        <f t="shared" si="49"/>
        <v>28366.493044209154</v>
      </c>
      <c r="P65" s="16">
        <f t="shared" si="35"/>
        <v>0</v>
      </c>
      <c r="Q65" s="16">
        <f t="shared" si="36"/>
        <v>49199.826369209157</v>
      </c>
      <c r="R65" s="17">
        <f t="shared" si="50"/>
        <v>2020833.3325250153</v>
      </c>
      <c r="S65" s="15">
        <f t="shared" si="51"/>
        <v>25243.576378791651</v>
      </c>
      <c r="T65" s="16">
        <f t="shared" si="37"/>
        <v>0</v>
      </c>
      <c r="U65" s="16">
        <f t="shared" si="38"/>
        <v>46076.909703791651</v>
      </c>
      <c r="V65" s="17">
        <f t="shared" si="52"/>
        <v>1770833.3326250152</v>
      </c>
      <c r="W65" s="15">
        <f t="shared" si="53"/>
        <v>22120.659713374149</v>
      </c>
      <c r="X65" s="16">
        <f t="shared" si="39"/>
        <v>0</v>
      </c>
      <c r="Y65" s="16">
        <f t="shared" si="40"/>
        <v>42953.993038374145</v>
      </c>
      <c r="Z65" s="17">
        <f t="shared" si="54"/>
        <v>1520833.332725015</v>
      </c>
      <c r="AA65" s="15">
        <f t="shared" si="55"/>
        <v>18997.743047956646</v>
      </c>
      <c r="AB65" s="16">
        <f t="shared" si="41"/>
        <v>0</v>
      </c>
      <c r="AC65" s="16">
        <f t="shared" si="42"/>
        <v>39831.076372956646</v>
      </c>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row>
    <row r="66" spans="1:247" s="2" customFormat="1" ht="15.75" thickBot="1" x14ac:dyDescent="0.3">
      <c r="A66" s="18" t="s">
        <v>50</v>
      </c>
      <c r="B66" s="19"/>
      <c r="C66" s="20">
        <f>SUM(C54:C65)</f>
        <v>469998.95814533619</v>
      </c>
      <c r="D66" s="21">
        <f>SUM(D54:D65)</f>
        <v>45153.571410510121</v>
      </c>
      <c r="E66" s="21">
        <f>SUM(E54:E65)</f>
        <v>765152.52945584629</v>
      </c>
      <c r="F66" s="19"/>
      <c r="G66" s="20">
        <f>SUM(G54:G65)</f>
        <v>432523.95816032612</v>
      </c>
      <c r="H66" s="21">
        <f>SUM(H54:H65)</f>
        <v>43328.571411240118</v>
      </c>
      <c r="I66" s="21">
        <f>SUM(I54:I65)</f>
        <v>725852.5294715662</v>
      </c>
      <c r="J66" s="19"/>
      <c r="K66" s="20">
        <f>SUM(K54:K65)</f>
        <v>395048.9581753161</v>
      </c>
      <c r="L66" s="21">
        <f>SUM(L54:L65)</f>
        <v>41503.571411970115</v>
      </c>
      <c r="M66" s="21">
        <f>SUM(M54:M65)</f>
        <v>686552.52948728623</v>
      </c>
      <c r="N66" s="19"/>
      <c r="O66" s="20">
        <f>SUM(O54:O65)</f>
        <v>357573.95819030609</v>
      </c>
      <c r="P66" s="21">
        <f>SUM(P54:P65)</f>
        <v>39678.571412700112</v>
      </c>
      <c r="Q66" s="21">
        <f>SUM(Q54:Q65)</f>
        <v>647252.52950300626</v>
      </c>
      <c r="R66" s="19"/>
      <c r="S66" s="20">
        <f>SUM(S54:S65)</f>
        <v>320098.95820529602</v>
      </c>
      <c r="T66" s="21">
        <f>SUM(T54:T65)</f>
        <v>37853.571413430109</v>
      </c>
      <c r="U66" s="21">
        <f>SUM(U54:U65)</f>
        <v>607952.52951872617</v>
      </c>
      <c r="V66" s="19"/>
      <c r="W66" s="20">
        <f>SUM(W54:W65)</f>
        <v>282623.95822028606</v>
      </c>
      <c r="X66" s="21">
        <f>SUM(X54:X65)</f>
        <v>36028.571414160113</v>
      </c>
      <c r="Y66" s="21">
        <f>SUM(Y54:Y65)</f>
        <v>568652.52953444619</v>
      </c>
      <c r="Z66" s="19"/>
      <c r="AA66" s="20">
        <f>SUM(AA54:AA65)</f>
        <v>245148.95823527596</v>
      </c>
      <c r="AB66" s="21">
        <f>SUM(AB54:AB65)</f>
        <v>34203.57141489011</v>
      </c>
      <c r="AC66" s="21">
        <f>SUM(AC54:AC65)</f>
        <v>529352.5295501661</v>
      </c>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row>
    <row r="67" spans="1:247" s="2" customFormat="1" ht="12.75" customHeight="1" thickBot="1" x14ac:dyDescent="0.3">
      <c r="A67" s="135" t="s">
        <v>26</v>
      </c>
      <c r="B67" s="132" t="s">
        <v>58</v>
      </c>
      <c r="C67" s="133"/>
      <c r="D67" s="133"/>
      <c r="E67" s="134"/>
      <c r="F67" s="132" t="s">
        <v>59</v>
      </c>
      <c r="G67" s="133"/>
      <c r="H67" s="134"/>
      <c r="I67" s="35"/>
      <c r="J67" s="132" t="s">
        <v>60</v>
      </c>
      <c r="K67" s="133"/>
      <c r="L67" s="133"/>
      <c r="M67" s="134"/>
      <c r="N67" s="132" t="s">
        <v>61</v>
      </c>
      <c r="O67" s="133"/>
      <c r="P67" s="133"/>
      <c r="Q67" s="134"/>
      <c r="R67" s="132" t="s">
        <v>62</v>
      </c>
      <c r="S67" s="133"/>
      <c r="T67" s="133"/>
      <c r="U67" s="134"/>
      <c r="V67" s="132" t="s">
        <v>63</v>
      </c>
      <c r="W67" s="133"/>
      <c r="X67" s="133"/>
      <c r="Y67" s="134"/>
      <c r="Z67" s="132" t="s">
        <v>64</v>
      </c>
      <c r="AA67" s="133"/>
      <c r="AB67" s="133"/>
      <c r="AC67" s="134"/>
      <c r="AD67" s="23"/>
      <c r="AE67" s="23"/>
      <c r="AF67" s="23"/>
      <c r="AG67" s="23"/>
      <c r="AH67" s="23"/>
      <c r="AI67" s="23"/>
      <c r="AJ67" s="23"/>
      <c r="AK67" s="23"/>
      <c r="AL67" s="23"/>
      <c r="AM67" s="23"/>
      <c r="AN67" s="23"/>
      <c r="AO67" s="23"/>
      <c r="AP67" s="23"/>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row>
    <row r="68" spans="1:247" s="2" customFormat="1" ht="75.75" thickBot="1" x14ac:dyDescent="0.3">
      <c r="A68" s="136"/>
      <c r="B68" s="13" t="s">
        <v>34</v>
      </c>
      <c r="C68" s="13" t="s">
        <v>35</v>
      </c>
      <c r="D68" s="13" t="s">
        <v>36</v>
      </c>
      <c r="E68" s="13" t="s">
        <v>37</v>
      </c>
      <c r="F68" s="13" t="s">
        <v>34</v>
      </c>
      <c r="G68" s="13" t="s">
        <v>35</v>
      </c>
      <c r="H68" s="13" t="s">
        <v>36</v>
      </c>
      <c r="I68" s="13" t="s">
        <v>37</v>
      </c>
      <c r="J68" s="13" t="s">
        <v>34</v>
      </c>
      <c r="K68" s="13" t="s">
        <v>35</v>
      </c>
      <c r="L68" s="13" t="s">
        <v>36</v>
      </c>
      <c r="M68" s="13" t="s">
        <v>37</v>
      </c>
      <c r="N68" s="13" t="s">
        <v>34</v>
      </c>
      <c r="O68" s="13" t="s">
        <v>35</v>
      </c>
      <c r="P68" s="13" t="s">
        <v>36</v>
      </c>
      <c r="Q68" s="13" t="s">
        <v>37</v>
      </c>
      <c r="R68" s="13" t="s">
        <v>34</v>
      </c>
      <c r="S68" s="13" t="s">
        <v>35</v>
      </c>
      <c r="T68" s="13" t="s">
        <v>36</v>
      </c>
      <c r="U68" s="13" t="s">
        <v>37</v>
      </c>
      <c r="V68" s="13" t="s">
        <v>34</v>
      </c>
      <c r="W68" s="13" t="s">
        <v>35</v>
      </c>
      <c r="X68" s="13" t="s">
        <v>36</v>
      </c>
      <c r="Y68" s="13" t="s">
        <v>37</v>
      </c>
      <c r="Z68" s="13" t="s">
        <v>34</v>
      </c>
      <c r="AA68" s="13" t="s">
        <v>35</v>
      </c>
      <c r="AB68" s="13" t="s">
        <v>36</v>
      </c>
      <c r="AC68" s="13" t="s">
        <v>37</v>
      </c>
      <c r="AD68" s="23"/>
      <c r="AE68" s="23"/>
      <c r="AF68" s="23"/>
      <c r="AG68" s="23"/>
      <c r="AH68" s="23"/>
      <c r="AI68" s="23"/>
      <c r="AJ68" s="23"/>
      <c r="AK68" s="23"/>
      <c r="AL68" s="23"/>
      <c r="AM68" s="23"/>
      <c r="AN68" s="23"/>
      <c r="AO68" s="23"/>
      <c r="AP68" s="23"/>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row>
    <row r="69" spans="1:247" s="2" customFormat="1" ht="15.75" thickTop="1" x14ac:dyDescent="0.25">
      <c r="A69" s="14" t="s">
        <v>38</v>
      </c>
      <c r="B69" s="17">
        <f>IF(data2=1,IF((Z65-sumproplat2)&gt;1,Z65-sumproplat2,0),IF(Z65-(sumproplat2-AA65-AB65)&gt;0,Z65-(AC65-AA65-AB65),0))</f>
        <v>1499999.999400015</v>
      </c>
      <c r="C69" s="15">
        <f>IF(LEFT($A69,1)*1+LEFT(B$52,2)*12-12&lt;=$J$15,B69*($J$14/12),B69*($J$16/12))</f>
        <v>18737.499992505189</v>
      </c>
      <c r="D69" s="16">
        <f t="shared" ref="D69:D80" si="56">IF(AND($A69="1 міс.",B69&gt;0),$J$28*$J$6+$J$29*B69,0)+IF(B69-IF(data2=1,IF(C69&gt;0.001,C69+sumproplat2,0),IF(B69&gt;sumproplat2*2,sumproplat2,B69+C69))&lt;0,$J$31,0)</f>
        <v>32378.57141562011</v>
      </c>
      <c r="E69" s="16">
        <f t="shared" ref="E69:E80" si="57">IF(data2=1,IF(C69&gt;0.001,C69+D69+sumproplat2,0),IF(B69&gt;sumproplat2*2,sumproplat2+D69,B69+C69+D69))</f>
        <v>71949.404733125295</v>
      </c>
      <c r="F69" s="17">
        <f>IF(data2=1,IF((B80-sumproplat2)&gt;1,B80-sumproplat2,0),IF(B80-(sumproplat2-C80-D80)&gt;0,B80-(E80-C80-D80),0))</f>
        <v>1249999.9995000148</v>
      </c>
      <c r="G69" s="15">
        <f>IF(LEFT($A69,1)*1+LEFT(F$52,2)*12-12&lt;=$J$15,F69*($J$14/12),F69*($J$16/12))</f>
        <v>15614.583327087685</v>
      </c>
      <c r="H69" s="16">
        <f t="shared" ref="H69:H80" si="58">IF(AND($A69="1 міс.",F69&gt;0),$J$28*$J$6+$J$29*F69,0)+IF(F69-IF(data2=1,IF(G69&gt;0.001,G69+sumproplat2,0),IF(F69&gt;sumproplat2*2,sumproplat2,F69+G69))&lt;0,$J$31,0)</f>
        <v>30553.571416350111</v>
      </c>
      <c r="I69" s="16">
        <f t="shared" ref="I69:I80" si="59">IF(data2=1,IF(G69&gt;0.001,G69+H69+sumproplat2,0),IF(F69&gt;sumproplat2*2,sumproplat2+H69,F69+G69+H69))</f>
        <v>67001.488068437786</v>
      </c>
      <c r="J69" s="17">
        <f>IF(data2=1,IF((F80-sumproplat2)&gt;1,F80-sumproplat2,0),IF(F80-(sumproplat2-G80-H80)&gt;0,F80-(I80-G80-H80),0))</f>
        <v>999999.99960001465</v>
      </c>
      <c r="K69" s="15">
        <f>IF(LEFT($A69,1)*1+LEFT(J$52,2)*12-12&lt;=$J$15,J69*($J$14/12),J69*($J$16/12))</f>
        <v>12491.666661670182</v>
      </c>
      <c r="L69" s="16">
        <f t="shared" ref="L69:L80" si="60">IF(AND($A69="1 міс.",J69&gt;0),$J$28*$J$6+$J$29*J69,0)+IF(J69-IF(data2=1,IF(K69&gt;0.001,K69+sumproplat2,0),IF(J69&gt;sumproplat2*2,sumproplat2,J69+K69))&lt;0,$J$31,0)</f>
        <v>28728.571417080107</v>
      </c>
      <c r="M69" s="16">
        <f t="shared" ref="M69:M80" si="61">IF(data2=1,IF(K69&gt;0.001,K69+L69+sumproplat2,0),IF(J69&gt;sumproplat2*2,sumproplat2+L69,J69+K69+L69))</f>
        <v>62053.571403750291</v>
      </c>
      <c r="N69" s="17">
        <f>IF(data2=1,IF((J80-sumproplat2)&gt;1,J80-sumproplat2,0),IF(J80-(sumproplat2-K80-L80)&gt;0,J80-(M80-K80-L80),0))</f>
        <v>749999.99970001448</v>
      </c>
      <c r="O69" s="15">
        <f>IF(LEFT($A69,1)*1+LEFT(N$52,2)*12-12&lt;=$J$15,N69*($J$14/12),N69*($J$16/12))</f>
        <v>9368.7499962526799</v>
      </c>
      <c r="P69" s="16">
        <f t="shared" ref="P69:P80" si="62">IF(AND($A69="1 міс.",N69&gt;0),$J$28*$J$6+$J$29*N69,0)+IF(N69-IF(data2=1,IF(O69&gt;0.001,O69+sumproplat2,0),IF(N69&gt;sumproplat2*2,sumproplat2,N69+O69))&lt;0,$J$31,0)</f>
        <v>26903.571417810104</v>
      </c>
      <c r="Q69" s="16">
        <f t="shared" ref="Q69:Q80" si="63">IF(data2=1,IF(O69&gt;0.001,O69+P69+sumproplat2,0),IF(N69&gt;sumproplat2*2,sumproplat2+P69,N69+O69+P69))</f>
        <v>57105.654739062782</v>
      </c>
      <c r="R69" s="17">
        <f>IF(data2=1,IF((N80-sumproplat2)&gt;1,N80-sumproplat2,0),IF(N80-(sumproplat2-O80-P80)&gt;0,N80-(Q80-O80-P80),0))</f>
        <v>499999.99980001431</v>
      </c>
      <c r="S69" s="15">
        <f>IF(LEFT($A69,1)*1+LEFT(R$52,2)*12-12&lt;=$J$15,R69*($J$14/12),R69*($J$16/12))</f>
        <v>6245.8333308351785</v>
      </c>
      <c r="T69" s="16">
        <f t="shared" ref="T69:T80" si="64">IF(AND($A69="1 міс.",R69&gt;0),$J$28*$J$6+$J$29*R69,0)+IF(R69-IF(data2=1,IF(S69&gt;0.001,S69+sumproplat2,0),IF(R69&gt;sumproplat2*2,sumproplat2,R69+S69))&lt;0,$J$31,0)</f>
        <v>25078.571418540105</v>
      </c>
      <c r="U69" s="16">
        <f t="shared" ref="U69:U80" si="65">IF(data2=1,IF(S69&gt;0.001,S69+T69+sumproplat2,0),IF(R69&gt;sumproplat2*2,sumproplat2+T69,R69+S69+T69))</f>
        <v>52157.738074375287</v>
      </c>
      <c r="V69" s="17">
        <f>IF(data2=1,IF((R80-sumproplat2)&gt;1,R80-sumproplat2,0),IF(R80-(sumproplat2-S80-T80)&gt;0,R80-(U80-S80-T80),0))</f>
        <v>249999.99990001414</v>
      </c>
      <c r="W69" s="15">
        <f>IF(LEFT($A69,1)*1+LEFT(V$52,2)*12-12&lt;=$J$15,V69*($J$14/12),V69*($J$16/12))</f>
        <v>3122.9166654176765</v>
      </c>
      <c r="X69" s="16">
        <f t="shared" ref="X69:X80" si="66">IF(AND($A69="1 міс.",V69&gt;0),$J$28*$J$6+$J$29*V69,0)+IF(V69-IF(data2=1,IF(W69&gt;0.001,W69+sumproplat2,0),IF(V69&gt;sumproplat2*2,sumproplat2,V69+W69))&lt;0,$J$31,0)</f>
        <v>23253.571419270105</v>
      </c>
      <c r="Y69" s="16">
        <f t="shared" ref="Y69:Y80" si="67">IF(data2=1,IF(W69&gt;0.001,W69+X69+sumproplat2,0),IF(V69&gt;sumproplat2*2,sumproplat2+X69,V69+W69+X69))</f>
        <v>47209.821409687778</v>
      </c>
      <c r="Z69" s="17">
        <f>IF(data2=1,IF((V80-sumproplat2)&gt;1,V80-sumproplat2,0),IF(V80-(sumproplat2-W80-X80)&gt;0,V80-(Y80-W80-X80),0))</f>
        <v>0</v>
      </c>
      <c r="AA69" s="15">
        <f>IF(LEFT($A69,1)*1+LEFT(Z$52,2)*12-12&lt;=$J$15,Z69*($J$14/12),Z69*($J$16/12))</f>
        <v>0</v>
      </c>
      <c r="AB69" s="16">
        <f t="shared" ref="AB69:AB80" si="68">IF(AND($A69="1 міс.",Z69&gt;0),$J$28*$J$6+$J$29*Z69,0)+IF(Z69-IF(data2=1,IF(AA69&gt;0.001,AA69+sumproplat2,0),IF(Z69&gt;sumproplat2*2,sumproplat2,Z69+AA69))&lt;0,$J$31,0)</f>
        <v>0</v>
      </c>
      <c r="AC69" s="16">
        <f t="shared" ref="AC69:AC80" si="69">IF(data2=1,IF(AA69&gt;0.001,AA69+AB69+sumproplat2,0),IF(Z69&gt;sumproplat2*2,sumproplat2+AB69,Z69+AA69+AB69))</f>
        <v>0</v>
      </c>
      <c r="AD69" s="23"/>
      <c r="AE69" s="23"/>
      <c r="AF69" s="23"/>
      <c r="AG69" s="23"/>
      <c r="AH69" s="23"/>
      <c r="AI69" s="23"/>
      <c r="AJ69" s="23"/>
      <c r="AK69" s="23"/>
      <c r="AL69" s="23"/>
      <c r="AM69" s="23"/>
      <c r="AN69" s="23"/>
      <c r="AO69" s="23"/>
      <c r="AP69" s="23"/>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row>
    <row r="70" spans="1:247" s="2" customFormat="1" x14ac:dyDescent="0.25">
      <c r="A70" s="14" t="s">
        <v>39</v>
      </c>
      <c r="B70" s="17">
        <f t="shared" ref="B70:B80" si="70">IF(data2=1,IF((B69-sumproplat2)&gt;1,B69-sumproplat2,0),IF(B69-(sumproplat2-C69-D69)&gt;0,B69-(E69-C69-D69),0))</f>
        <v>1479166.666075015</v>
      </c>
      <c r="C70" s="15">
        <f t="shared" ref="C70:C80" si="71">IF(LEFT($A70,1)*1+LEFT(B$52,2)*12-12&lt;=$J$15,B70*($J$14/12),B70*($J$16/12))</f>
        <v>18477.256937053728</v>
      </c>
      <c r="D70" s="16">
        <f t="shared" si="56"/>
        <v>0</v>
      </c>
      <c r="E70" s="16">
        <f t="shared" si="57"/>
        <v>39310.590262053724</v>
      </c>
      <c r="F70" s="17">
        <f t="shared" ref="F70:F80" si="72">IF(data2=1,IF((F69-sumproplat2)&gt;1,F69-sumproplat2,0),IF(F69-(sumproplat2-G69-H69)&gt;0,F69-(I69-G69-H69),0))</f>
        <v>1229166.6661750148</v>
      </c>
      <c r="G70" s="15">
        <f t="shared" ref="G70:G80" si="73">IF(LEFT($A70,1)*1+LEFT(F$52,2)*12-12&lt;=$J$15,F70*($J$14/12),F70*($J$16/12))</f>
        <v>15354.340271636227</v>
      </c>
      <c r="H70" s="16">
        <f t="shared" si="58"/>
        <v>0</v>
      </c>
      <c r="I70" s="16">
        <f t="shared" si="59"/>
        <v>36187.673596636225</v>
      </c>
      <c r="J70" s="17">
        <f t="shared" ref="J70:J80" si="74">IF(data2=1,IF((J69-sumproplat2)&gt;1,J69-sumproplat2,0),IF(J69-(sumproplat2-K69-L69)&gt;0,J69-(M69-K69-L69),0))</f>
        <v>979166.66627501464</v>
      </c>
      <c r="K70" s="15">
        <f t="shared" ref="K70:K80" si="75">IF(LEFT($A70,1)*1+LEFT(J$52,2)*12-12&lt;=$J$15,J70*($J$14/12),J70*($J$16/12))</f>
        <v>12231.423606218725</v>
      </c>
      <c r="L70" s="16">
        <f t="shared" si="60"/>
        <v>0</v>
      </c>
      <c r="M70" s="16">
        <f t="shared" si="61"/>
        <v>33064.756931218726</v>
      </c>
      <c r="N70" s="17">
        <f t="shared" ref="N70:N80" si="76">IF(data2=1,IF((N69-sumproplat2)&gt;1,N69-sumproplat2,0),IF(N69-(sumproplat2-O69-P69)&gt;0,N69-(Q69-O69-P69),0))</f>
        <v>729166.66637501447</v>
      </c>
      <c r="O70" s="15">
        <f t="shared" ref="O70:O80" si="77">IF(LEFT($A70,1)*1+LEFT(N$52,2)*12-12&lt;=$J$15,N70*($J$14/12),N70*($J$16/12))</f>
        <v>9108.5069408012223</v>
      </c>
      <c r="P70" s="16">
        <f t="shared" si="62"/>
        <v>0</v>
      </c>
      <c r="Q70" s="16">
        <f t="shared" si="63"/>
        <v>29941.84026580122</v>
      </c>
      <c r="R70" s="17">
        <f t="shared" ref="R70:R80" si="78">IF(data2=1,IF((R69-sumproplat2)&gt;1,R69-sumproplat2,0),IF(R69-(sumproplat2-S69-T69)&gt;0,R69-(U69-S69-T69),0))</f>
        <v>479166.6664750143</v>
      </c>
      <c r="S70" s="15">
        <f t="shared" ref="S70:S80" si="79">IF(LEFT($A70,1)*1+LEFT(R$52,2)*12-12&lt;=$J$15,R70*($J$14/12),R70*($J$16/12))</f>
        <v>5985.5902753837199</v>
      </c>
      <c r="T70" s="16">
        <f t="shared" si="64"/>
        <v>0</v>
      </c>
      <c r="U70" s="16">
        <f t="shared" si="65"/>
        <v>26818.923600383721</v>
      </c>
      <c r="V70" s="17">
        <f t="shared" ref="V70:V80" si="80">IF(data2=1,IF((V69-sumproplat2)&gt;1,V69-sumproplat2,0),IF(V69-(sumproplat2-W69-X69)&gt;0,V69-(Y69-W69-X69),0))</f>
        <v>229166.66657501413</v>
      </c>
      <c r="W70" s="15">
        <f t="shared" ref="W70:W80" si="81">IF(LEFT($A70,1)*1+LEFT(V$52,2)*12-12&lt;=$J$15,V70*($J$14/12),V70*($J$16/12))</f>
        <v>2862.673609966218</v>
      </c>
      <c r="X70" s="16">
        <f t="shared" si="66"/>
        <v>0</v>
      </c>
      <c r="Y70" s="16">
        <f t="shared" si="67"/>
        <v>23696.006934966219</v>
      </c>
      <c r="Z70" s="17">
        <f t="shared" ref="Z70:Z80" si="82">IF(data2=1,IF((Z69-sumproplat2)&gt;1,Z69-sumproplat2,0),IF(Z69-(sumproplat2-AA69-AB69)&gt;0,Z69-(AC69-AA69-AB69),0))</f>
        <v>0</v>
      </c>
      <c r="AA70" s="15">
        <f t="shared" ref="AA70:AA80" si="83">IF(LEFT($A70,1)*1+LEFT(Z$52,2)*12-12&lt;=$J$15,Z70*($J$14/12),Z70*($J$16/12))</f>
        <v>0</v>
      </c>
      <c r="AB70" s="16">
        <f t="shared" si="68"/>
        <v>0</v>
      </c>
      <c r="AC70" s="16">
        <f t="shared" si="69"/>
        <v>0</v>
      </c>
      <c r="AD70" s="23"/>
      <c r="AE70" s="23"/>
      <c r="AF70" s="23"/>
      <c r="AG70" s="23"/>
      <c r="AH70" s="23"/>
      <c r="AI70" s="23"/>
      <c r="AJ70" s="23"/>
      <c r="AK70" s="23"/>
      <c r="AL70" s="23"/>
      <c r="AM70" s="23"/>
      <c r="AN70" s="23"/>
      <c r="AO70" s="23"/>
      <c r="AP70" s="23"/>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row>
    <row r="71" spans="1:247" s="2" customFormat="1" x14ac:dyDescent="0.25">
      <c r="A71" s="14" t="s">
        <v>40</v>
      </c>
      <c r="B71" s="17">
        <f t="shared" si="70"/>
        <v>1458333.332750015</v>
      </c>
      <c r="C71" s="15">
        <f t="shared" si="71"/>
        <v>18217.01388160227</v>
      </c>
      <c r="D71" s="16">
        <f t="shared" si="56"/>
        <v>0</v>
      </c>
      <c r="E71" s="16">
        <f t="shared" si="57"/>
        <v>39050.347206602266</v>
      </c>
      <c r="F71" s="17">
        <f t="shared" si="72"/>
        <v>1208333.3328500148</v>
      </c>
      <c r="G71" s="15">
        <f t="shared" si="73"/>
        <v>15094.097216184768</v>
      </c>
      <c r="H71" s="16">
        <f t="shared" si="58"/>
        <v>0</v>
      </c>
      <c r="I71" s="16">
        <f t="shared" si="59"/>
        <v>35927.430541184767</v>
      </c>
      <c r="J71" s="17">
        <f t="shared" si="74"/>
        <v>958333.33295001462</v>
      </c>
      <c r="K71" s="15">
        <f t="shared" si="75"/>
        <v>11971.180550767265</v>
      </c>
      <c r="L71" s="16">
        <f t="shared" si="60"/>
        <v>0</v>
      </c>
      <c r="M71" s="16">
        <f t="shared" si="61"/>
        <v>32804.513875767268</v>
      </c>
      <c r="N71" s="17">
        <f t="shared" si="76"/>
        <v>708333.33305001445</v>
      </c>
      <c r="O71" s="15">
        <f t="shared" si="77"/>
        <v>8848.2638853497629</v>
      </c>
      <c r="P71" s="16">
        <f t="shared" si="62"/>
        <v>0</v>
      </c>
      <c r="Q71" s="16">
        <f t="shared" si="63"/>
        <v>29681.597210349762</v>
      </c>
      <c r="R71" s="17">
        <f t="shared" si="78"/>
        <v>458333.33315001428</v>
      </c>
      <c r="S71" s="15">
        <f t="shared" si="79"/>
        <v>5725.3472199322614</v>
      </c>
      <c r="T71" s="16">
        <f t="shared" si="64"/>
        <v>0</v>
      </c>
      <c r="U71" s="16">
        <f t="shared" si="65"/>
        <v>26558.68054493226</v>
      </c>
      <c r="V71" s="17">
        <f t="shared" si="80"/>
        <v>208333.33325001411</v>
      </c>
      <c r="W71" s="15">
        <f t="shared" si="81"/>
        <v>2602.4305545147595</v>
      </c>
      <c r="X71" s="16">
        <f t="shared" si="66"/>
        <v>0</v>
      </c>
      <c r="Y71" s="16">
        <f t="shared" si="67"/>
        <v>23435.763879514758</v>
      </c>
      <c r="Z71" s="17">
        <f t="shared" si="82"/>
        <v>0</v>
      </c>
      <c r="AA71" s="15">
        <f t="shared" si="83"/>
        <v>0</v>
      </c>
      <c r="AB71" s="16">
        <f t="shared" si="68"/>
        <v>0</v>
      </c>
      <c r="AC71" s="16">
        <f t="shared" si="69"/>
        <v>0</v>
      </c>
      <c r="AD71" s="23"/>
      <c r="AE71" s="23"/>
      <c r="AF71" s="23"/>
      <c r="AG71" s="23"/>
      <c r="AH71" s="23"/>
      <c r="AI71" s="23"/>
      <c r="AJ71" s="23"/>
      <c r="AK71" s="23"/>
      <c r="AL71" s="23"/>
      <c r="AM71" s="23"/>
      <c r="AN71" s="23"/>
      <c r="AO71" s="23"/>
      <c r="AP71" s="23"/>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row>
    <row r="72" spans="1:247" s="2" customFormat="1" x14ac:dyDescent="0.25">
      <c r="A72" s="14" t="s">
        <v>41</v>
      </c>
      <c r="B72" s="17">
        <f t="shared" si="70"/>
        <v>1437499.9994250149</v>
      </c>
      <c r="C72" s="15">
        <f t="shared" si="71"/>
        <v>17956.770826150812</v>
      </c>
      <c r="D72" s="16">
        <f t="shared" si="56"/>
        <v>0</v>
      </c>
      <c r="E72" s="16">
        <f t="shared" si="57"/>
        <v>38790.104151150808</v>
      </c>
      <c r="F72" s="17">
        <f t="shared" si="72"/>
        <v>1187499.9995250148</v>
      </c>
      <c r="G72" s="15">
        <f t="shared" si="73"/>
        <v>14833.85416073331</v>
      </c>
      <c r="H72" s="16">
        <f t="shared" si="58"/>
        <v>0</v>
      </c>
      <c r="I72" s="16">
        <f t="shared" si="59"/>
        <v>35667.18748573331</v>
      </c>
      <c r="J72" s="17">
        <f t="shared" si="74"/>
        <v>937499.99962501461</v>
      </c>
      <c r="K72" s="15">
        <f t="shared" si="75"/>
        <v>11710.937495315808</v>
      </c>
      <c r="L72" s="16">
        <f t="shared" si="60"/>
        <v>0</v>
      </c>
      <c r="M72" s="16">
        <f t="shared" si="61"/>
        <v>32544.270820315807</v>
      </c>
      <c r="N72" s="17">
        <f t="shared" si="76"/>
        <v>687499.99972501444</v>
      </c>
      <c r="O72" s="15">
        <f t="shared" si="77"/>
        <v>8588.0208298983052</v>
      </c>
      <c r="P72" s="16">
        <f t="shared" si="62"/>
        <v>0</v>
      </c>
      <c r="Q72" s="16">
        <f t="shared" si="63"/>
        <v>29421.354154898305</v>
      </c>
      <c r="R72" s="17">
        <f t="shared" si="78"/>
        <v>437499.99982501427</v>
      </c>
      <c r="S72" s="15">
        <f t="shared" si="79"/>
        <v>5465.1041644808029</v>
      </c>
      <c r="T72" s="16">
        <f t="shared" si="64"/>
        <v>0</v>
      </c>
      <c r="U72" s="16">
        <f t="shared" si="65"/>
        <v>26298.437489480802</v>
      </c>
      <c r="V72" s="17">
        <f t="shared" si="80"/>
        <v>187499.9999250141</v>
      </c>
      <c r="W72" s="15">
        <f t="shared" si="81"/>
        <v>2342.1874990633009</v>
      </c>
      <c r="X72" s="16">
        <f t="shared" si="66"/>
        <v>0</v>
      </c>
      <c r="Y72" s="16">
        <f t="shared" si="67"/>
        <v>23175.5208240633</v>
      </c>
      <c r="Z72" s="17">
        <f t="shared" si="82"/>
        <v>0</v>
      </c>
      <c r="AA72" s="15">
        <f t="shared" si="83"/>
        <v>0</v>
      </c>
      <c r="AB72" s="16">
        <f t="shared" si="68"/>
        <v>0</v>
      </c>
      <c r="AC72" s="16">
        <f t="shared" si="69"/>
        <v>0</v>
      </c>
      <c r="AD72" s="23"/>
      <c r="AE72" s="23"/>
      <c r="AF72" s="23"/>
      <c r="AG72" s="23"/>
      <c r="AH72" s="23"/>
      <c r="AI72" s="23"/>
      <c r="AJ72" s="23"/>
      <c r="AK72" s="23"/>
      <c r="AL72" s="23"/>
      <c r="AM72" s="23"/>
      <c r="AN72" s="23"/>
      <c r="AO72" s="23"/>
      <c r="AP72" s="23"/>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row>
    <row r="73" spans="1:247" s="2" customFormat="1" x14ac:dyDescent="0.25">
      <c r="A73" s="14" t="s">
        <v>42</v>
      </c>
      <c r="B73" s="17">
        <f t="shared" si="70"/>
        <v>1416666.6661000149</v>
      </c>
      <c r="C73" s="15">
        <f t="shared" si="71"/>
        <v>17696.527770699355</v>
      </c>
      <c r="D73" s="16">
        <f t="shared" si="56"/>
        <v>0</v>
      </c>
      <c r="E73" s="16">
        <f t="shared" si="57"/>
        <v>38529.861095699351</v>
      </c>
      <c r="F73" s="17">
        <f t="shared" si="72"/>
        <v>1166666.6662000148</v>
      </c>
      <c r="G73" s="15">
        <f t="shared" si="73"/>
        <v>14573.611105281851</v>
      </c>
      <c r="H73" s="16">
        <f t="shared" si="58"/>
        <v>0</v>
      </c>
      <c r="I73" s="16">
        <f t="shared" si="59"/>
        <v>35406.944430281852</v>
      </c>
      <c r="J73" s="17">
        <f t="shared" si="74"/>
        <v>916666.66630001459</v>
      </c>
      <c r="K73" s="15">
        <f t="shared" si="75"/>
        <v>11450.694439864348</v>
      </c>
      <c r="L73" s="16">
        <f t="shared" si="60"/>
        <v>0</v>
      </c>
      <c r="M73" s="16">
        <f t="shared" si="61"/>
        <v>32284.027764864346</v>
      </c>
      <c r="N73" s="17">
        <f t="shared" si="76"/>
        <v>666666.66640001442</v>
      </c>
      <c r="O73" s="15">
        <f t="shared" si="77"/>
        <v>8327.7777744468476</v>
      </c>
      <c r="P73" s="16">
        <f t="shared" si="62"/>
        <v>0</v>
      </c>
      <c r="Q73" s="16">
        <f t="shared" si="63"/>
        <v>29161.111099446847</v>
      </c>
      <c r="R73" s="17">
        <f t="shared" si="78"/>
        <v>416666.66650001425</v>
      </c>
      <c r="S73" s="15">
        <f t="shared" si="79"/>
        <v>5204.8611090293443</v>
      </c>
      <c r="T73" s="16">
        <f t="shared" si="64"/>
        <v>0</v>
      </c>
      <c r="U73" s="16">
        <f t="shared" si="65"/>
        <v>26038.194434029345</v>
      </c>
      <c r="V73" s="17">
        <f t="shared" si="80"/>
        <v>166666.66660001408</v>
      </c>
      <c r="W73" s="15">
        <f t="shared" si="81"/>
        <v>2081.9444436118424</v>
      </c>
      <c r="X73" s="16">
        <f t="shared" si="66"/>
        <v>0</v>
      </c>
      <c r="Y73" s="16">
        <f t="shared" si="67"/>
        <v>22915.277768611842</v>
      </c>
      <c r="Z73" s="17">
        <f t="shared" si="82"/>
        <v>0</v>
      </c>
      <c r="AA73" s="15">
        <f t="shared" si="83"/>
        <v>0</v>
      </c>
      <c r="AB73" s="16">
        <f t="shared" si="68"/>
        <v>0</v>
      </c>
      <c r="AC73" s="16">
        <f t="shared" si="69"/>
        <v>0</v>
      </c>
      <c r="AD73" s="23"/>
      <c r="AE73" s="23"/>
      <c r="AF73" s="23"/>
      <c r="AG73" s="23"/>
      <c r="AH73" s="23"/>
      <c r="AI73" s="23"/>
      <c r="AJ73" s="23"/>
      <c r="AK73" s="23"/>
      <c r="AL73" s="23"/>
      <c r="AM73" s="23"/>
      <c r="AN73" s="23"/>
      <c r="AO73" s="23"/>
      <c r="AP73" s="23"/>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row>
    <row r="74" spans="1:247" s="2" customFormat="1" x14ac:dyDescent="0.25">
      <c r="A74" s="14" t="s">
        <v>43</v>
      </c>
      <c r="B74" s="17">
        <f t="shared" si="70"/>
        <v>1395833.3327750149</v>
      </c>
      <c r="C74" s="15">
        <f t="shared" si="71"/>
        <v>17436.284715247893</v>
      </c>
      <c r="D74" s="16">
        <f t="shared" si="56"/>
        <v>0</v>
      </c>
      <c r="E74" s="16">
        <f t="shared" si="57"/>
        <v>38269.618040247893</v>
      </c>
      <c r="F74" s="17">
        <f t="shared" si="72"/>
        <v>1145833.3328750147</v>
      </c>
      <c r="G74" s="15">
        <f t="shared" si="73"/>
        <v>14313.368049830393</v>
      </c>
      <c r="H74" s="16">
        <f t="shared" si="58"/>
        <v>0</v>
      </c>
      <c r="I74" s="16">
        <f t="shared" si="59"/>
        <v>35146.701374830394</v>
      </c>
      <c r="J74" s="17">
        <f t="shared" si="74"/>
        <v>895833.33297501458</v>
      </c>
      <c r="K74" s="15">
        <f t="shared" si="75"/>
        <v>11190.451384412891</v>
      </c>
      <c r="L74" s="16">
        <f t="shared" si="60"/>
        <v>0</v>
      </c>
      <c r="M74" s="16">
        <f t="shared" si="61"/>
        <v>32023.784709412888</v>
      </c>
      <c r="N74" s="17">
        <f t="shared" si="76"/>
        <v>645833.33307501441</v>
      </c>
      <c r="O74" s="15">
        <f t="shared" si="77"/>
        <v>8067.5347189953882</v>
      </c>
      <c r="P74" s="16">
        <f t="shared" si="62"/>
        <v>0</v>
      </c>
      <c r="Q74" s="16">
        <f t="shared" si="63"/>
        <v>28900.86804399539</v>
      </c>
      <c r="R74" s="17">
        <f t="shared" si="78"/>
        <v>395833.33317501424</v>
      </c>
      <c r="S74" s="15">
        <f t="shared" si="79"/>
        <v>4944.6180535778858</v>
      </c>
      <c r="T74" s="16">
        <f t="shared" si="64"/>
        <v>0</v>
      </c>
      <c r="U74" s="16">
        <f t="shared" si="65"/>
        <v>25777.951378577884</v>
      </c>
      <c r="V74" s="17">
        <f t="shared" si="80"/>
        <v>145833.33327501407</v>
      </c>
      <c r="W74" s="15">
        <f t="shared" si="81"/>
        <v>1821.7013881603841</v>
      </c>
      <c r="X74" s="16">
        <f t="shared" si="66"/>
        <v>0</v>
      </c>
      <c r="Y74" s="16">
        <f t="shared" si="67"/>
        <v>22655.034713160385</v>
      </c>
      <c r="Z74" s="17">
        <f t="shared" si="82"/>
        <v>0</v>
      </c>
      <c r="AA74" s="15">
        <f t="shared" si="83"/>
        <v>0</v>
      </c>
      <c r="AB74" s="16">
        <f t="shared" si="68"/>
        <v>0</v>
      </c>
      <c r="AC74" s="16">
        <f t="shared" si="69"/>
        <v>0</v>
      </c>
      <c r="AD74" s="23"/>
      <c r="AE74" s="23"/>
      <c r="AF74" s="23"/>
      <c r="AG74" s="23"/>
      <c r="AH74" s="23"/>
      <c r="AI74" s="23"/>
      <c r="AJ74" s="23"/>
      <c r="AK74" s="23"/>
      <c r="AL74" s="23"/>
      <c r="AM74" s="23"/>
      <c r="AN74" s="23"/>
      <c r="AO74" s="23"/>
      <c r="AP74" s="23"/>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row>
    <row r="75" spans="1:247" s="2" customFormat="1" x14ac:dyDescent="0.25">
      <c r="A75" s="14" t="s">
        <v>44</v>
      </c>
      <c r="B75" s="17">
        <f t="shared" si="70"/>
        <v>1374999.9994500149</v>
      </c>
      <c r="C75" s="15">
        <f t="shared" si="71"/>
        <v>17176.041659796436</v>
      </c>
      <c r="D75" s="16">
        <f t="shared" si="56"/>
        <v>0</v>
      </c>
      <c r="E75" s="16">
        <f t="shared" si="57"/>
        <v>38009.374984796435</v>
      </c>
      <c r="F75" s="17">
        <f t="shared" si="72"/>
        <v>1124999.9995500147</v>
      </c>
      <c r="G75" s="15">
        <f t="shared" si="73"/>
        <v>14053.124994378933</v>
      </c>
      <c r="H75" s="16">
        <f t="shared" si="58"/>
        <v>0</v>
      </c>
      <c r="I75" s="16">
        <f t="shared" si="59"/>
        <v>34886.458319378929</v>
      </c>
      <c r="J75" s="17">
        <f t="shared" si="74"/>
        <v>874999.99965001456</v>
      </c>
      <c r="K75" s="15">
        <f t="shared" si="75"/>
        <v>10930.208328961431</v>
      </c>
      <c r="L75" s="16">
        <f t="shared" si="60"/>
        <v>0</v>
      </c>
      <c r="M75" s="16">
        <f t="shared" si="61"/>
        <v>31763.541653961431</v>
      </c>
      <c r="N75" s="17">
        <f t="shared" si="76"/>
        <v>624999.99975001439</v>
      </c>
      <c r="O75" s="15">
        <f t="shared" si="77"/>
        <v>7807.2916635439296</v>
      </c>
      <c r="P75" s="16">
        <f t="shared" si="62"/>
        <v>0</v>
      </c>
      <c r="Q75" s="16">
        <f t="shared" si="63"/>
        <v>28640.624988543928</v>
      </c>
      <c r="R75" s="17">
        <f t="shared" si="78"/>
        <v>374999.99985001422</v>
      </c>
      <c r="S75" s="15">
        <f t="shared" si="79"/>
        <v>4684.3749981264273</v>
      </c>
      <c r="T75" s="16">
        <f t="shared" si="64"/>
        <v>0</v>
      </c>
      <c r="U75" s="16">
        <f t="shared" si="65"/>
        <v>25517.708323126426</v>
      </c>
      <c r="V75" s="17">
        <f t="shared" si="80"/>
        <v>124999.99995001407</v>
      </c>
      <c r="W75" s="15">
        <f t="shared" si="81"/>
        <v>1561.4583327089258</v>
      </c>
      <c r="X75" s="16">
        <f t="shared" si="66"/>
        <v>0</v>
      </c>
      <c r="Y75" s="16">
        <f t="shared" si="67"/>
        <v>22394.791657708927</v>
      </c>
      <c r="Z75" s="17">
        <f t="shared" si="82"/>
        <v>0</v>
      </c>
      <c r="AA75" s="15">
        <f t="shared" si="83"/>
        <v>0</v>
      </c>
      <c r="AB75" s="16">
        <f t="shared" si="68"/>
        <v>0</v>
      </c>
      <c r="AC75" s="16">
        <f t="shared" si="69"/>
        <v>0</v>
      </c>
      <c r="AD75" s="23"/>
      <c r="AE75" s="23"/>
      <c r="AF75" s="23"/>
      <c r="AG75" s="23"/>
      <c r="AH75" s="23"/>
      <c r="AI75" s="23"/>
      <c r="AJ75" s="23"/>
      <c r="AK75" s="23"/>
      <c r="AL75" s="23"/>
      <c r="AM75" s="23"/>
      <c r="AN75" s="23"/>
      <c r="AO75" s="23"/>
      <c r="AP75" s="23"/>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row>
    <row r="76" spans="1:247" s="2" customFormat="1" x14ac:dyDescent="0.25">
      <c r="A76" s="14" t="s">
        <v>45</v>
      </c>
      <c r="B76" s="17">
        <f t="shared" si="70"/>
        <v>1354166.6661250149</v>
      </c>
      <c r="C76" s="15">
        <f t="shared" si="71"/>
        <v>16915.798604344978</v>
      </c>
      <c r="D76" s="16">
        <f t="shared" si="56"/>
        <v>0</v>
      </c>
      <c r="E76" s="16">
        <f t="shared" si="57"/>
        <v>37749.131929344978</v>
      </c>
      <c r="F76" s="17">
        <f t="shared" si="72"/>
        <v>1104166.6662250147</v>
      </c>
      <c r="G76" s="15">
        <f t="shared" si="73"/>
        <v>13792.881938927476</v>
      </c>
      <c r="H76" s="16">
        <f t="shared" si="58"/>
        <v>0</v>
      </c>
      <c r="I76" s="16">
        <f t="shared" si="59"/>
        <v>34626.215263927472</v>
      </c>
      <c r="J76" s="17">
        <f t="shared" si="74"/>
        <v>854166.66632501455</v>
      </c>
      <c r="K76" s="15">
        <f t="shared" si="75"/>
        <v>10669.965273509973</v>
      </c>
      <c r="L76" s="16">
        <f t="shared" si="60"/>
        <v>0</v>
      </c>
      <c r="M76" s="16">
        <f t="shared" si="61"/>
        <v>31503.298598509973</v>
      </c>
      <c r="N76" s="17">
        <f t="shared" si="76"/>
        <v>604166.66642501438</v>
      </c>
      <c r="O76" s="15">
        <f t="shared" si="77"/>
        <v>7547.0486080924711</v>
      </c>
      <c r="P76" s="16">
        <f t="shared" si="62"/>
        <v>0</v>
      </c>
      <c r="Q76" s="16">
        <f t="shared" si="63"/>
        <v>28380.381933092471</v>
      </c>
      <c r="R76" s="17">
        <f t="shared" si="78"/>
        <v>354166.66652501421</v>
      </c>
      <c r="S76" s="15">
        <f t="shared" si="79"/>
        <v>4424.1319426749687</v>
      </c>
      <c r="T76" s="16">
        <f t="shared" si="64"/>
        <v>0</v>
      </c>
      <c r="U76" s="16">
        <f t="shared" si="65"/>
        <v>25257.465267674968</v>
      </c>
      <c r="V76" s="17">
        <f t="shared" si="80"/>
        <v>104166.66662501407</v>
      </c>
      <c r="W76" s="15">
        <f t="shared" si="81"/>
        <v>1301.2152772574675</v>
      </c>
      <c r="X76" s="16">
        <f t="shared" si="66"/>
        <v>0</v>
      </c>
      <c r="Y76" s="16">
        <f t="shared" si="67"/>
        <v>22134.548602257466</v>
      </c>
      <c r="Z76" s="17">
        <f t="shared" si="82"/>
        <v>0</v>
      </c>
      <c r="AA76" s="15">
        <f t="shared" si="83"/>
        <v>0</v>
      </c>
      <c r="AB76" s="16">
        <f t="shared" si="68"/>
        <v>0</v>
      </c>
      <c r="AC76" s="16">
        <f t="shared" si="69"/>
        <v>0</v>
      </c>
      <c r="AD76" s="23"/>
      <c r="AE76" s="23"/>
      <c r="AF76" s="23"/>
      <c r="AG76" s="23"/>
      <c r="AH76" s="23"/>
      <c r="AI76" s="23"/>
      <c r="AJ76" s="23"/>
      <c r="AK76" s="23"/>
      <c r="AL76" s="23"/>
      <c r="AM76" s="23"/>
      <c r="AN76" s="23"/>
      <c r="AO76" s="23"/>
      <c r="AP76" s="23"/>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row>
    <row r="77" spans="1:247" s="2" customFormat="1" x14ac:dyDescent="0.25">
      <c r="A77" s="14" t="s">
        <v>46</v>
      </c>
      <c r="B77" s="17">
        <f t="shared" si="70"/>
        <v>1333333.3328000149</v>
      </c>
      <c r="C77" s="15">
        <f t="shared" si="71"/>
        <v>16655.555548893521</v>
      </c>
      <c r="D77" s="16">
        <f t="shared" si="56"/>
        <v>0</v>
      </c>
      <c r="E77" s="16">
        <f t="shared" si="57"/>
        <v>37488.88887389352</v>
      </c>
      <c r="F77" s="17">
        <f t="shared" si="72"/>
        <v>1083333.3329000147</v>
      </c>
      <c r="G77" s="15">
        <f t="shared" si="73"/>
        <v>13532.638883476016</v>
      </c>
      <c r="H77" s="16">
        <f t="shared" si="58"/>
        <v>0</v>
      </c>
      <c r="I77" s="16">
        <f t="shared" si="59"/>
        <v>34365.972208476014</v>
      </c>
      <c r="J77" s="17">
        <f t="shared" si="74"/>
        <v>833333.33300001454</v>
      </c>
      <c r="K77" s="15">
        <f t="shared" si="75"/>
        <v>10409.722218058514</v>
      </c>
      <c r="L77" s="16">
        <f t="shared" si="60"/>
        <v>0</v>
      </c>
      <c r="M77" s="16">
        <f t="shared" si="61"/>
        <v>31243.055543058515</v>
      </c>
      <c r="N77" s="17">
        <f t="shared" si="76"/>
        <v>583333.33310001437</v>
      </c>
      <c r="O77" s="15">
        <f t="shared" si="77"/>
        <v>7286.8055526410126</v>
      </c>
      <c r="P77" s="16">
        <f t="shared" si="62"/>
        <v>0</v>
      </c>
      <c r="Q77" s="16">
        <f t="shared" si="63"/>
        <v>28120.138877641013</v>
      </c>
      <c r="R77" s="17">
        <f t="shared" si="78"/>
        <v>333333.3332000142</v>
      </c>
      <c r="S77" s="15">
        <f t="shared" si="79"/>
        <v>4163.8888872235102</v>
      </c>
      <c r="T77" s="16">
        <f t="shared" si="64"/>
        <v>0</v>
      </c>
      <c r="U77" s="16">
        <f t="shared" si="65"/>
        <v>24997.222212223511</v>
      </c>
      <c r="V77" s="17">
        <f t="shared" si="80"/>
        <v>83333.33330001407</v>
      </c>
      <c r="W77" s="15">
        <f t="shared" si="81"/>
        <v>1040.972221806009</v>
      </c>
      <c r="X77" s="16">
        <f t="shared" si="66"/>
        <v>0</v>
      </c>
      <c r="Y77" s="16">
        <f t="shared" si="67"/>
        <v>21874.305546806008</v>
      </c>
      <c r="Z77" s="17">
        <f t="shared" si="82"/>
        <v>0</v>
      </c>
      <c r="AA77" s="15">
        <f t="shared" si="83"/>
        <v>0</v>
      </c>
      <c r="AB77" s="16">
        <f t="shared" si="68"/>
        <v>0</v>
      </c>
      <c r="AC77" s="16">
        <f t="shared" si="69"/>
        <v>0</v>
      </c>
      <c r="AD77" s="23"/>
      <c r="AE77" s="23"/>
      <c r="AF77" s="23"/>
      <c r="AG77" s="23"/>
      <c r="AH77" s="23"/>
      <c r="AI77" s="23"/>
      <c r="AJ77" s="23"/>
      <c r="AK77" s="23"/>
      <c r="AL77" s="23"/>
      <c r="AM77" s="23"/>
      <c r="AN77" s="23"/>
      <c r="AO77" s="23"/>
      <c r="AP77" s="23"/>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row>
    <row r="78" spans="1:247" s="2" customFormat="1" x14ac:dyDescent="0.25">
      <c r="A78" s="14" t="s">
        <v>47</v>
      </c>
      <c r="B78" s="17">
        <f t="shared" si="70"/>
        <v>1312499.9994750149</v>
      </c>
      <c r="C78" s="15">
        <f t="shared" si="71"/>
        <v>16395.312493442059</v>
      </c>
      <c r="D78" s="16">
        <f t="shared" si="56"/>
        <v>0</v>
      </c>
      <c r="E78" s="16">
        <f t="shared" si="57"/>
        <v>37228.645818442063</v>
      </c>
      <c r="F78" s="17">
        <f t="shared" si="72"/>
        <v>1062499.9995750147</v>
      </c>
      <c r="G78" s="15">
        <f t="shared" si="73"/>
        <v>13272.395828024559</v>
      </c>
      <c r="H78" s="16">
        <f t="shared" si="58"/>
        <v>0</v>
      </c>
      <c r="I78" s="16">
        <f t="shared" si="59"/>
        <v>34105.729153024557</v>
      </c>
      <c r="J78" s="17">
        <f t="shared" si="74"/>
        <v>812499.99967501452</v>
      </c>
      <c r="K78" s="15">
        <f t="shared" si="75"/>
        <v>10149.479162607056</v>
      </c>
      <c r="L78" s="16">
        <f t="shared" si="60"/>
        <v>0</v>
      </c>
      <c r="M78" s="16">
        <f t="shared" si="61"/>
        <v>30982.812487607058</v>
      </c>
      <c r="N78" s="17">
        <f t="shared" si="76"/>
        <v>562499.99977501435</v>
      </c>
      <c r="O78" s="15">
        <f t="shared" si="77"/>
        <v>7026.5624971895541</v>
      </c>
      <c r="P78" s="16">
        <f t="shared" si="62"/>
        <v>0</v>
      </c>
      <c r="Q78" s="16">
        <f t="shared" si="63"/>
        <v>27859.895822189552</v>
      </c>
      <c r="R78" s="17">
        <f t="shared" si="78"/>
        <v>312499.99987501418</v>
      </c>
      <c r="S78" s="15">
        <f t="shared" si="79"/>
        <v>3903.6458317720521</v>
      </c>
      <c r="T78" s="16">
        <f t="shared" si="64"/>
        <v>0</v>
      </c>
      <c r="U78" s="16">
        <f t="shared" si="65"/>
        <v>24736.979156772053</v>
      </c>
      <c r="V78" s="17">
        <f t="shared" si="80"/>
        <v>62499.999975014071</v>
      </c>
      <c r="W78" s="15">
        <f t="shared" si="81"/>
        <v>780.72916635455078</v>
      </c>
      <c r="X78" s="16">
        <f t="shared" si="66"/>
        <v>0</v>
      </c>
      <c r="Y78" s="16">
        <f t="shared" si="67"/>
        <v>21614.062491354551</v>
      </c>
      <c r="Z78" s="17">
        <f t="shared" si="82"/>
        <v>0</v>
      </c>
      <c r="AA78" s="15">
        <f t="shared" si="83"/>
        <v>0</v>
      </c>
      <c r="AB78" s="16">
        <f t="shared" si="68"/>
        <v>0</v>
      </c>
      <c r="AC78" s="16">
        <f t="shared" si="69"/>
        <v>0</v>
      </c>
      <c r="AD78" s="23"/>
      <c r="AE78" s="23"/>
      <c r="AF78" s="23"/>
      <c r="AG78" s="23"/>
      <c r="AH78" s="23"/>
      <c r="AI78" s="23"/>
      <c r="AJ78" s="23"/>
      <c r="AK78" s="23"/>
      <c r="AL78" s="23"/>
      <c r="AM78" s="23"/>
      <c r="AN78" s="23"/>
      <c r="AO78" s="23"/>
      <c r="AP78" s="23"/>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row>
    <row r="79" spans="1:247" s="2" customFormat="1" x14ac:dyDescent="0.25">
      <c r="A79" s="14" t="s">
        <v>48</v>
      </c>
      <c r="B79" s="17">
        <f t="shared" si="70"/>
        <v>1291666.6661500148</v>
      </c>
      <c r="C79" s="15">
        <f t="shared" si="71"/>
        <v>16135.069437990602</v>
      </c>
      <c r="D79" s="16">
        <f t="shared" si="56"/>
        <v>0</v>
      </c>
      <c r="E79" s="16">
        <f t="shared" si="57"/>
        <v>36968.402762990605</v>
      </c>
      <c r="F79" s="17">
        <f t="shared" si="72"/>
        <v>1041666.6662500147</v>
      </c>
      <c r="G79" s="15">
        <f t="shared" si="73"/>
        <v>13012.152772573099</v>
      </c>
      <c r="H79" s="16">
        <f t="shared" si="58"/>
        <v>0</v>
      </c>
      <c r="I79" s="16">
        <f t="shared" si="59"/>
        <v>33845.486097573099</v>
      </c>
      <c r="J79" s="17">
        <f t="shared" si="74"/>
        <v>791666.66635001451</v>
      </c>
      <c r="K79" s="15">
        <f t="shared" si="75"/>
        <v>9889.236107155597</v>
      </c>
      <c r="L79" s="16">
        <f t="shared" si="60"/>
        <v>0</v>
      </c>
      <c r="M79" s="16">
        <f t="shared" si="61"/>
        <v>30722.569432155597</v>
      </c>
      <c r="N79" s="17">
        <f t="shared" si="76"/>
        <v>541666.66645001434</v>
      </c>
      <c r="O79" s="15">
        <f t="shared" si="77"/>
        <v>6766.3194417380955</v>
      </c>
      <c r="P79" s="16">
        <f t="shared" si="62"/>
        <v>0</v>
      </c>
      <c r="Q79" s="16">
        <f t="shared" si="63"/>
        <v>27599.652766738094</v>
      </c>
      <c r="R79" s="17">
        <f t="shared" si="78"/>
        <v>291666.66655001417</v>
      </c>
      <c r="S79" s="15">
        <f t="shared" si="79"/>
        <v>3643.4027763205936</v>
      </c>
      <c r="T79" s="16">
        <f t="shared" si="64"/>
        <v>0</v>
      </c>
      <c r="U79" s="16">
        <f t="shared" si="65"/>
        <v>24476.736101320592</v>
      </c>
      <c r="V79" s="17">
        <f t="shared" si="80"/>
        <v>41666.666650014071</v>
      </c>
      <c r="W79" s="15">
        <f t="shared" si="81"/>
        <v>520.48611090309248</v>
      </c>
      <c r="X79" s="16">
        <f t="shared" si="66"/>
        <v>0</v>
      </c>
      <c r="Y79" s="16">
        <f t="shared" si="67"/>
        <v>21353.819435903093</v>
      </c>
      <c r="Z79" s="17">
        <f t="shared" si="82"/>
        <v>0</v>
      </c>
      <c r="AA79" s="15">
        <f t="shared" si="83"/>
        <v>0</v>
      </c>
      <c r="AB79" s="16">
        <f t="shared" si="68"/>
        <v>0</v>
      </c>
      <c r="AC79" s="16">
        <f t="shared" si="69"/>
        <v>0</v>
      </c>
      <c r="AD79" s="23"/>
      <c r="AE79" s="23"/>
      <c r="AF79" s="23"/>
      <c r="AG79" s="23"/>
      <c r="AH79" s="23"/>
      <c r="AI79" s="23"/>
      <c r="AJ79" s="23"/>
      <c r="AK79" s="23"/>
      <c r="AL79" s="23"/>
      <c r="AM79" s="23"/>
      <c r="AN79" s="23"/>
      <c r="AO79" s="23"/>
      <c r="AP79" s="23"/>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row>
    <row r="80" spans="1:247" s="2" customFormat="1" x14ac:dyDescent="0.25">
      <c r="A80" s="14" t="s">
        <v>49</v>
      </c>
      <c r="B80" s="17">
        <f t="shared" si="70"/>
        <v>1270833.3328250148</v>
      </c>
      <c r="C80" s="15">
        <f t="shared" si="71"/>
        <v>15874.826382539144</v>
      </c>
      <c r="D80" s="16">
        <f t="shared" si="56"/>
        <v>0</v>
      </c>
      <c r="E80" s="16">
        <f t="shared" si="57"/>
        <v>36708.159707539147</v>
      </c>
      <c r="F80" s="17">
        <f t="shared" si="72"/>
        <v>1020833.3329250147</v>
      </c>
      <c r="G80" s="15">
        <f t="shared" si="73"/>
        <v>12751.909717121642</v>
      </c>
      <c r="H80" s="16">
        <f t="shared" si="58"/>
        <v>0</v>
      </c>
      <c r="I80" s="16">
        <f t="shared" si="59"/>
        <v>33585.243042121641</v>
      </c>
      <c r="J80" s="17">
        <f t="shared" si="74"/>
        <v>770833.33302501449</v>
      </c>
      <c r="K80" s="15">
        <f t="shared" si="75"/>
        <v>9628.9930517041394</v>
      </c>
      <c r="L80" s="16">
        <f t="shared" si="60"/>
        <v>0</v>
      </c>
      <c r="M80" s="16">
        <f t="shared" si="61"/>
        <v>30462.326376704139</v>
      </c>
      <c r="N80" s="17">
        <f t="shared" si="76"/>
        <v>520833.33312501432</v>
      </c>
      <c r="O80" s="15">
        <f t="shared" si="77"/>
        <v>6506.076386286637</v>
      </c>
      <c r="P80" s="16">
        <f t="shared" si="62"/>
        <v>0</v>
      </c>
      <c r="Q80" s="16">
        <f t="shared" si="63"/>
        <v>27339.409711286637</v>
      </c>
      <c r="R80" s="17">
        <f t="shared" si="78"/>
        <v>270833.33322501415</v>
      </c>
      <c r="S80" s="15">
        <f t="shared" si="79"/>
        <v>3383.1597208691351</v>
      </c>
      <c r="T80" s="16">
        <f t="shared" si="64"/>
        <v>0</v>
      </c>
      <c r="U80" s="16">
        <f t="shared" si="65"/>
        <v>24216.493045869134</v>
      </c>
      <c r="V80" s="17">
        <f t="shared" si="80"/>
        <v>20833.333325014071</v>
      </c>
      <c r="W80" s="15">
        <f t="shared" si="81"/>
        <v>260.24305545163412</v>
      </c>
      <c r="X80" s="16">
        <f t="shared" si="66"/>
        <v>3430</v>
      </c>
      <c r="Y80" s="16">
        <f t="shared" si="67"/>
        <v>24523.576380451632</v>
      </c>
      <c r="Z80" s="17">
        <f t="shared" si="82"/>
        <v>0</v>
      </c>
      <c r="AA80" s="15">
        <f t="shared" si="83"/>
        <v>0</v>
      </c>
      <c r="AB80" s="16">
        <f t="shared" si="68"/>
        <v>0</v>
      </c>
      <c r="AC80" s="16">
        <f t="shared" si="69"/>
        <v>0</v>
      </c>
      <c r="AD80" s="23"/>
      <c r="AE80" s="23"/>
      <c r="AF80" s="23"/>
      <c r="AG80" s="23"/>
      <c r="AH80" s="23"/>
      <c r="AI80" s="23"/>
      <c r="AJ80" s="23"/>
      <c r="AK80" s="23"/>
      <c r="AL80" s="23"/>
      <c r="AM80" s="23"/>
      <c r="AN80" s="23"/>
      <c r="AO80" s="23"/>
      <c r="AP80" s="23"/>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row>
    <row r="81" spans="1:247" s="2" customFormat="1" ht="15.75" thickBot="1" x14ac:dyDescent="0.3">
      <c r="A81" s="18" t="s">
        <v>50</v>
      </c>
      <c r="B81" s="19"/>
      <c r="C81" s="20">
        <f>SUM(C69:C80)</f>
        <v>207673.95825026598</v>
      </c>
      <c r="D81" s="21">
        <f>SUM(D69:D80)</f>
        <v>32378.57141562011</v>
      </c>
      <c r="E81" s="21">
        <f>SUM(E69:E80)</f>
        <v>490052.52956588607</v>
      </c>
      <c r="F81" s="19"/>
      <c r="G81" s="20">
        <f>SUM(G69:G80)</f>
        <v>170198.95826525596</v>
      </c>
      <c r="H81" s="21">
        <f>SUM(H69:H80)</f>
        <v>30553.571416350111</v>
      </c>
      <c r="I81" s="21">
        <f>SUM(I69:I80)</f>
        <v>450752.52958160604</v>
      </c>
      <c r="J81" s="19"/>
      <c r="K81" s="20">
        <f>SUM(K69:K80)</f>
        <v>132723.95828024589</v>
      </c>
      <c r="L81" s="21">
        <f>SUM(L69:L80)</f>
        <v>28728.571417080107</v>
      </c>
      <c r="M81" s="21">
        <f>SUM(M69:M80)</f>
        <v>411452.52959732601</v>
      </c>
      <c r="N81" s="19"/>
      <c r="O81" s="20">
        <f>SUM(O69:O80)</f>
        <v>95248.958295235934</v>
      </c>
      <c r="P81" s="21">
        <f>SUM(P69:P80)</f>
        <v>26903.571417810104</v>
      </c>
      <c r="Q81" s="21">
        <f>SUM(Q69:Q80)</f>
        <v>372152.52961304603</v>
      </c>
      <c r="R81" s="19"/>
      <c r="S81" s="20">
        <f>SUM(S69:S80)</f>
        <v>57773.958310225884</v>
      </c>
      <c r="T81" s="21">
        <f>SUM(T69:T80)</f>
        <v>25078.571418540105</v>
      </c>
      <c r="U81" s="21">
        <f>SUM(U69:U80)</f>
        <v>332852.52962876594</v>
      </c>
      <c r="V81" s="19"/>
      <c r="W81" s="20">
        <f>SUM(W69:W80)</f>
        <v>20298.958325215863</v>
      </c>
      <c r="X81" s="21">
        <f>SUM(X69:X80)</f>
        <v>26683.571419270105</v>
      </c>
      <c r="Y81" s="21">
        <f>SUM(Y69:Y80)</f>
        <v>296982.52964448603</v>
      </c>
      <c r="Z81" s="19"/>
      <c r="AA81" s="20">
        <f>SUM(AA69:AA80)</f>
        <v>0</v>
      </c>
      <c r="AB81" s="21">
        <f>SUM(AB69:AB80)</f>
        <v>0</v>
      </c>
      <c r="AC81" s="21">
        <f>SUM(AC69:AC80)</f>
        <v>0</v>
      </c>
      <c r="AD81" s="23"/>
      <c r="AE81" s="23"/>
      <c r="AF81" s="23"/>
      <c r="AG81" s="23"/>
      <c r="AH81" s="23"/>
      <c r="AI81" s="23"/>
      <c r="AJ81" s="23"/>
      <c r="AK81" s="23"/>
      <c r="AL81" s="23"/>
      <c r="AM81" s="23"/>
      <c r="AN81" s="23"/>
      <c r="AO81" s="23"/>
      <c r="AP81" s="23"/>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row>
    <row r="82" spans="1:247" s="2" customForma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23"/>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row>
    <row r="83" spans="1:247" s="2" customFormat="1" ht="42.75" customHeight="1" x14ac:dyDescent="0.25">
      <c r="A83" s="137" t="s">
        <v>86</v>
      </c>
      <c r="B83" s="137"/>
      <c r="C83" s="137"/>
      <c r="D83" s="137"/>
      <c r="E83" s="137"/>
      <c r="F83" s="137"/>
      <c r="G83" s="137"/>
      <c r="H83" s="137"/>
      <c r="I83" s="137"/>
      <c r="J83" s="137"/>
      <c r="K83" s="24">
        <f>K84+K85</f>
        <v>7680833.6576496409</v>
      </c>
      <c r="L83" s="5"/>
      <c r="M83" s="5"/>
      <c r="N83" s="5"/>
      <c r="O83" s="5"/>
      <c r="P83" s="5"/>
      <c r="Q83" s="5"/>
      <c r="R83" s="5"/>
      <c r="S83" s="5"/>
      <c r="T83" s="5"/>
      <c r="U83" s="5"/>
      <c r="V83" s="5"/>
      <c r="W83" s="5"/>
      <c r="X83" s="5"/>
      <c r="Y83" s="5"/>
      <c r="Z83" s="5"/>
      <c r="AA83" s="5"/>
      <c r="AB83" s="5"/>
      <c r="AC83" s="5"/>
      <c r="AD83" s="23"/>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row>
    <row r="84" spans="1:247" s="2" customFormat="1" ht="30.75" customHeight="1" x14ac:dyDescent="0.25">
      <c r="A84" s="137" t="s">
        <v>87</v>
      </c>
      <c r="B84" s="137"/>
      <c r="C84" s="137"/>
      <c r="D84" s="137"/>
      <c r="E84" s="137"/>
      <c r="F84" s="137"/>
      <c r="G84" s="137"/>
      <c r="H84" s="137"/>
      <c r="I84" s="137"/>
      <c r="J84" s="137"/>
      <c r="K84" s="24">
        <f>C51+G51+K51+O51+S51+W51+AA51+C66+G66+K66+O66+S66+W66+AA66+C81+G81+K81+O81+S81+W81+AA81+$J$21*sumkred2+$J$22+$J$24*sumkred2</f>
        <v>6842759.3722629389</v>
      </c>
      <c r="L84" s="5"/>
      <c r="M84" s="5"/>
      <c r="N84" s="5"/>
      <c r="O84" s="5"/>
      <c r="P84" s="5"/>
      <c r="Q84" s="5"/>
      <c r="R84" s="5"/>
      <c r="S84" s="5"/>
      <c r="T84" s="5"/>
      <c r="U84" s="5"/>
      <c r="V84" s="5"/>
      <c r="W84" s="5"/>
      <c r="X84" s="5"/>
      <c r="Y84" s="5"/>
      <c r="Z84" s="5"/>
      <c r="AA84" s="5"/>
      <c r="AB84" s="5"/>
      <c r="AC84" s="5"/>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row>
    <row r="85" spans="1:247" s="2" customFormat="1" ht="30.75" customHeight="1" x14ac:dyDescent="0.25">
      <c r="A85" s="137" t="s">
        <v>88</v>
      </c>
      <c r="B85" s="137"/>
      <c r="C85" s="137"/>
      <c r="D85" s="137"/>
      <c r="E85" s="137"/>
      <c r="F85" s="137"/>
      <c r="G85" s="137"/>
      <c r="H85" s="137"/>
      <c r="I85" s="137"/>
      <c r="J85" s="137"/>
      <c r="K85" s="24">
        <f>D51+H51+L51+P51+T51+X51+AB51+D66+H66+L66+P66+T66+X66+AB66+D81+H81+L81+P81+T81+X81+AB81-($J$21*sumkred2+$J$22+$J$24*sumkred2)</f>
        <v>838074.28538670216</v>
      </c>
      <c r="L85" s="5"/>
      <c r="M85" s="5"/>
      <c r="N85" s="5"/>
      <c r="O85" s="5"/>
      <c r="P85" s="5"/>
      <c r="Q85" s="5"/>
      <c r="R85" s="5"/>
      <c r="S85" s="5"/>
      <c r="T85" s="5"/>
      <c r="U85" s="5"/>
      <c r="V85" s="5"/>
      <c r="W85" s="5"/>
      <c r="X85" s="5"/>
      <c r="Y85" s="5"/>
      <c r="Z85" s="5"/>
      <c r="AA85" s="5"/>
      <c r="AB85" s="5"/>
      <c r="AC85" s="5"/>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row>
    <row r="86" spans="1:247" s="2" customFormat="1" ht="29.25" customHeight="1" x14ac:dyDescent="0.25">
      <c r="A86" s="137" t="s">
        <v>65</v>
      </c>
      <c r="B86" s="137"/>
      <c r="C86" s="137"/>
      <c r="D86" s="137"/>
      <c r="E86" s="137"/>
      <c r="F86" s="137"/>
      <c r="G86" s="137"/>
      <c r="H86" s="137"/>
      <c r="I86" s="137"/>
      <c r="J86" s="137"/>
      <c r="K86" s="24">
        <f>E51+I51+M51+Q51+U51+Y51+AC51+E66+I66+M66+Q66+U66+Y66+AC66+E81+I81+M81+Q81+U81+Y81+AC81</f>
        <v>12680833.65564964</v>
      </c>
      <c r="L86" s="5"/>
      <c r="M86" s="5"/>
      <c r="N86" s="5"/>
      <c r="O86" s="5"/>
      <c r="P86" s="5"/>
      <c r="Q86" s="5"/>
      <c r="R86" s="5"/>
      <c r="S86" s="5"/>
      <c r="T86" s="5"/>
      <c r="U86" s="5"/>
      <c r="V86" s="5"/>
      <c r="W86" s="5"/>
      <c r="X86" s="5"/>
      <c r="Y86" s="5"/>
      <c r="Z86" s="5"/>
      <c r="AA86" s="5"/>
      <c r="AB86" s="5"/>
      <c r="AC86" s="5"/>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row>
    <row r="87" spans="1:247" s="2" customFormat="1" ht="25.5" customHeight="1" x14ac:dyDescent="0.25">
      <c r="A87" s="141" t="s">
        <v>66</v>
      </c>
      <c r="B87" s="141"/>
      <c r="C87" s="141"/>
      <c r="D87" s="141"/>
      <c r="E87" s="141"/>
      <c r="F87" s="141"/>
      <c r="G87" s="141"/>
      <c r="H87" s="141"/>
      <c r="I87" s="141"/>
      <c r="J87" s="141"/>
      <c r="K87" s="25">
        <f ca="1">XIRR(C97:C337,B97:B337)</f>
        <v>0.14794420599937444</v>
      </c>
      <c r="L87" s="5"/>
      <c r="M87" s="5"/>
      <c r="N87" s="5"/>
      <c r="O87" s="5"/>
      <c r="P87" s="5"/>
      <c r="Q87" s="5"/>
      <c r="R87" s="5"/>
      <c r="S87" s="5"/>
      <c r="T87" s="5"/>
      <c r="U87" s="5"/>
      <c r="V87" s="5"/>
      <c r="W87" s="5"/>
      <c r="X87" s="5"/>
      <c r="Y87" s="5"/>
      <c r="Z87" s="5"/>
      <c r="AA87" s="5"/>
      <c r="AB87" s="5"/>
      <c r="AC87" s="5"/>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row>
    <row r="88" spans="1:247" s="2" customFormat="1" ht="45.75" customHeight="1" x14ac:dyDescent="0.25">
      <c r="A88" s="137" t="s">
        <v>67</v>
      </c>
      <c r="B88" s="137"/>
      <c r="C88" s="137"/>
      <c r="D88" s="137"/>
      <c r="E88" s="137"/>
      <c r="F88" s="137"/>
      <c r="G88" s="137"/>
      <c r="H88" s="137"/>
      <c r="I88" s="137"/>
      <c r="J88" s="137"/>
      <c r="K88" s="137"/>
      <c r="L88" s="142"/>
      <c r="M88" s="142"/>
      <c r="N88" s="142"/>
      <c r="O88" s="5"/>
      <c r="P88" s="5"/>
      <c r="Q88" s="5"/>
      <c r="R88" s="5"/>
      <c r="S88" s="5"/>
      <c r="T88" s="5"/>
      <c r="U88" s="5"/>
      <c r="V88" s="5"/>
      <c r="W88" s="5"/>
      <c r="X88" s="5"/>
      <c r="Y88" s="5"/>
      <c r="Z88" s="5"/>
      <c r="AA88" s="5"/>
      <c r="AB88" s="5"/>
      <c r="AC88" s="5"/>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row>
    <row r="89" spans="1:247" s="2" customFormat="1" ht="54" customHeight="1" x14ac:dyDescent="0.25">
      <c r="A89" s="137" t="s">
        <v>68</v>
      </c>
      <c r="B89" s="137"/>
      <c r="C89" s="137"/>
      <c r="D89" s="137"/>
      <c r="E89" s="137"/>
      <c r="F89" s="137"/>
      <c r="G89" s="137"/>
      <c r="H89" s="137"/>
      <c r="I89" s="137"/>
      <c r="J89" s="137"/>
      <c r="K89" s="137"/>
      <c r="L89" s="137"/>
      <c r="M89" s="137"/>
      <c r="N89" s="137"/>
      <c r="O89" s="5"/>
      <c r="P89" s="5"/>
      <c r="Q89" s="5"/>
      <c r="R89" s="5"/>
      <c r="S89" s="5"/>
      <c r="T89" s="5"/>
      <c r="U89" s="5"/>
      <c r="V89" s="5"/>
      <c r="W89" s="5"/>
      <c r="X89" s="5"/>
      <c r="Y89" s="5"/>
      <c r="Z89" s="5"/>
      <c r="AA89" s="5"/>
      <c r="AB89" s="5"/>
      <c r="AC89" s="5"/>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row>
    <row r="90" spans="1:247" s="2" customFormat="1" ht="39.75" customHeight="1" x14ac:dyDescent="0.25">
      <c r="A90" s="137" t="s">
        <v>69</v>
      </c>
      <c r="B90" s="137"/>
      <c r="C90" s="137"/>
      <c r="D90" s="137"/>
      <c r="E90" s="137"/>
      <c r="F90" s="137"/>
      <c r="G90" s="137"/>
      <c r="H90" s="137"/>
      <c r="I90" s="137"/>
      <c r="J90" s="137"/>
      <c r="K90" s="137"/>
      <c r="L90" s="137"/>
      <c r="M90" s="137"/>
      <c r="N90" s="137"/>
      <c r="O90" s="5"/>
      <c r="P90" s="5"/>
      <c r="Q90" s="5"/>
      <c r="R90" s="5"/>
      <c r="S90" s="5"/>
      <c r="T90" s="5"/>
      <c r="U90" s="5"/>
      <c r="V90" s="5"/>
      <c r="W90" s="5"/>
      <c r="X90" s="5"/>
      <c r="Y90" s="5"/>
      <c r="Z90" s="5"/>
      <c r="AA90" s="5"/>
      <c r="AB90" s="5"/>
      <c r="AC90" s="5"/>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row>
    <row r="91" spans="1:247" s="2" customFormat="1" ht="1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row>
    <row r="92" spans="1:247" s="2" customFormat="1" ht="33.75" customHeight="1" x14ac:dyDescent="0.25">
      <c r="A92" s="140" t="s">
        <v>70</v>
      </c>
      <c r="B92" s="140"/>
      <c r="C92" s="143">
        <f ca="1">TODAY()</f>
        <v>44468</v>
      </c>
      <c r="D92" s="143"/>
      <c r="E92" s="143"/>
      <c r="F92" s="143"/>
      <c r="G92" s="5"/>
      <c r="H92" s="5"/>
      <c r="I92" s="5"/>
      <c r="J92" s="5"/>
      <c r="K92" s="5"/>
      <c r="L92" s="5"/>
      <c r="M92" s="5"/>
      <c r="N92" s="5"/>
      <c r="O92" s="5"/>
      <c r="P92" s="5"/>
      <c r="Q92" s="5"/>
      <c r="R92" s="5"/>
      <c r="S92" s="5"/>
      <c r="T92" s="5"/>
      <c r="U92" s="5"/>
      <c r="V92" s="5"/>
      <c r="W92" s="5"/>
      <c r="X92" s="5"/>
      <c r="Y92" s="5"/>
      <c r="Z92" s="5"/>
      <c r="AA92" s="5"/>
      <c r="AB92" s="5"/>
      <c r="AC92" s="5"/>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row>
    <row r="93" spans="1:247"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row>
    <row r="94" spans="1:247" s="2" customFormat="1" ht="30" customHeight="1" x14ac:dyDescent="0.25">
      <c r="A94" s="138" t="s">
        <v>71</v>
      </c>
      <c r="B94" s="138"/>
      <c r="C94" s="139"/>
      <c r="D94" s="139"/>
      <c r="E94" s="139"/>
      <c r="F94" s="139"/>
      <c r="G94" s="5"/>
      <c r="H94" s="5"/>
      <c r="I94" s="5"/>
      <c r="J94" s="5"/>
      <c r="K94" s="5"/>
      <c r="L94" s="5"/>
      <c r="M94" s="5"/>
      <c r="N94" s="5"/>
      <c r="O94" s="5"/>
      <c r="P94" s="5"/>
      <c r="Q94" s="5"/>
      <c r="R94" s="5"/>
      <c r="S94" s="5"/>
      <c r="T94" s="5"/>
      <c r="U94" s="5"/>
      <c r="V94" s="5"/>
      <c r="W94" s="5"/>
      <c r="X94" s="5"/>
      <c r="Y94" s="5"/>
      <c r="Z94" s="5"/>
      <c r="AA94" s="5"/>
      <c r="AB94" s="5"/>
      <c r="AC94" s="5"/>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row>
    <row r="95" spans="1:247" s="2" customFormat="1" ht="15.75" customHeight="1" x14ac:dyDescent="0.25">
      <c r="A95" s="138"/>
      <c r="B95" s="138"/>
      <c r="C95" s="140" t="s">
        <v>72</v>
      </c>
      <c r="D95" s="140"/>
      <c r="E95" s="140"/>
      <c r="F95" s="140"/>
      <c r="G95" s="5"/>
      <c r="H95" s="5"/>
      <c r="I95" s="5"/>
      <c r="J95" s="5"/>
      <c r="K95" s="5"/>
      <c r="L95" s="5"/>
      <c r="M95" s="5"/>
      <c r="N95" s="5"/>
      <c r="O95" s="5"/>
      <c r="P95" s="5"/>
      <c r="Q95" s="5"/>
      <c r="R95" s="5"/>
      <c r="S95" s="5"/>
      <c r="T95" s="5"/>
      <c r="U95" s="5"/>
      <c r="V95" s="5"/>
      <c r="W95" s="5"/>
      <c r="X95" s="5"/>
      <c r="Y95" s="5"/>
      <c r="Z95" s="5"/>
      <c r="AA95" s="5"/>
      <c r="AB95" s="5"/>
      <c r="AC95" s="5"/>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row>
    <row r="97" spans="1:247" s="2" customFormat="1" hidden="1" x14ac:dyDescent="0.25">
      <c r="B97" s="26">
        <f ca="1">TODAY()</f>
        <v>44468</v>
      </c>
      <c r="C97" s="27">
        <f>-sumkred2+D39</f>
        <v>-4919248.5694546001</v>
      </c>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row>
    <row r="98" spans="1:247" s="2" customFormat="1" hidden="1" x14ac:dyDescent="0.25">
      <c r="A98" s="28">
        <v>1</v>
      </c>
      <c r="B98" s="29">
        <f ca="1">EDATE(B97,1)</f>
        <v>44498</v>
      </c>
      <c r="C98" s="30">
        <f>E39-D39</f>
        <v>24999.999989999997</v>
      </c>
      <c r="D98" s="27"/>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row>
    <row r="99" spans="1:247" s="2" customFormat="1" hidden="1" x14ac:dyDescent="0.25">
      <c r="A99" s="28">
        <v>2</v>
      </c>
      <c r="B99" s="29">
        <f ca="1">EDATE(B98,1)</f>
        <v>44529</v>
      </c>
      <c r="C99" s="30">
        <f t="shared" ref="C99:C109" si="84">E40</f>
        <v>24982.638878895832</v>
      </c>
      <c r="D99" s="27"/>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row>
    <row r="100" spans="1:247" s="2" customFormat="1" hidden="1" x14ac:dyDescent="0.25">
      <c r="A100" s="28">
        <v>3</v>
      </c>
      <c r="B100" s="29">
        <f t="shared" ref="B100:B163" ca="1" si="85">EDATE(B99,1)</f>
        <v>44559</v>
      </c>
      <c r="C100" s="30">
        <f t="shared" si="84"/>
        <v>24965.277767791667</v>
      </c>
      <c r="D100" s="27"/>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row>
    <row r="101" spans="1:247" s="2" customFormat="1" hidden="1" x14ac:dyDescent="0.25">
      <c r="A101" s="28">
        <v>4</v>
      </c>
      <c r="B101" s="29">
        <f t="shared" ca="1" si="85"/>
        <v>44590</v>
      </c>
      <c r="C101" s="30">
        <f t="shared" si="84"/>
        <v>24947.916656687499</v>
      </c>
      <c r="D101" s="27"/>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row>
    <row r="102" spans="1:247" s="2" customFormat="1" hidden="1" x14ac:dyDescent="0.25">
      <c r="A102" s="28">
        <v>5</v>
      </c>
      <c r="B102" s="29">
        <f t="shared" ca="1" si="85"/>
        <v>44620</v>
      </c>
      <c r="C102" s="30">
        <f t="shared" si="84"/>
        <v>24930.555545583335</v>
      </c>
      <c r="D102" s="27"/>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row>
    <row r="103" spans="1:247" s="2" customFormat="1" hidden="1" x14ac:dyDescent="0.25">
      <c r="A103" s="28">
        <v>6</v>
      </c>
      <c r="B103" s="29">
        <f t="shared" ca="1" si="85"/>
        <v>44648</v>
      </c>
      <c r="C103" s="30">
        <f t="shared" si="84"/>
        <v>24913.19443447917</v>
      </c>
      <c r="D103" s="27"/>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row>
    <row r="104" spans="1:247" s="2" customFormat="1" hidden="1" x14ac:dyDescent="0.25">
      <c r="A104" s="28">
        <v>7</v>
      </c>
      <c r="B104" s="29">
        <f t="shared" ca="1" si="85"/>
        <v>44679</v>
      </c>
      <c r="C104" s="30">
        <f t="shared" si="84"/>
        <v>24895.833323375002</v>
      </c>
      <c r="D104" s="27"/>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row>
    <row r="105" spans="1:247" s="2" customFormat="1" hidden="1" x14ac:dyDescent="0.25">
      <c r="A105" s="28">
        <v>8</v>
      </c>
      <c r="B105" s="29">
        <f t="shared" ca="1" si="85"/>
        <v>44709</v>
      </c>
      <c r="C105" s="30">
        <f t="shared" si="84"/>
        <v>24878.472212270834</v>
      </c>
      <c r="D105" s="27"/>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row>
    <row r="106" spans="1:247" s="2" customFormat="1" hidden="1" x14ac:dyDescent="0.25">
      <c r="A106" s="28">
        <v>9</v>
      </c>
      <c r="B106" s="29">
        <f t="shared" ca="1" si="85"/>
        <v>44740</v>
      </c>
      <c r="C106" s="30">
        <f t="shared" si="84"/>
        <v>24861.111101166669</v>
      </c>
      <c r="D106" s="27"/>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row>
    <row r="107" spans="1:247" s="2" customFormat="1" hidden="1" x14ac:dyDescent="0.25">
      <c r="A107" s="28">
        <v>10</v>
      </c>
      <c r="B107" s="29">
        <f t="shared" ca="1" si="85"/>
        <v>44770</v>
      </c>
      <c r="C107" s="30">
        <f t="shared" si="84"/>
        <v>24843.749990062504</v>
      </c>
      <c r="D107" s="27"/>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row>
    <row r="108" spans="1:247" s="2" customFormat="1" hidden="1" x14ac:dyDescent="0.25">
      <c r="A108" s="28">
        <v>11</v>
      </c>
      <c r="B108" s="29">
        <f t="shared" ca="1" si="85"/>
        <v>44801</v>
      </c>
      <c r="C108" s="30">
        <f t="shared" si="84"/>
        <v>24826.388878958336</v>
      </c>
      <c r="D108" s="27"/>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row>
    <row r="109" spans="1:247" s="2" customFormat="1" hidden="1" x14ac:dyDescent="0.25">
      <c r="A109" s="28">
        <v>12</v>
      </c>
      <c r="B109" s="29">
        <f t="shared" ca="1" si="85"/>
        <v>44832</v>
      </c>
      <c r="C109" s="30">
        <f t="shared" si="84"/>
        <v>24809.027767854172</v>
      </c>
      <c r="D109" s="27"/>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row>
    <row r="110" spans="1:247" s="2" customFormat="1" hidden="1" x14ac:dyDescent="0.25">
      <c r="A110" s="2">
        <v>13</v>
      </c>
      <c r="B110" s="26">
        <f t="shared" ca="1" si="85"/>
        <v>44862</v>
      </c>
      <c r="C110" s="27">
        <f t="shared" ref="C110:C121" si="86">I39</f>
        <v>136272.32137406262</v>
      </c>
      <c r="D110" s="27"/>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row>
    <row r="111" spans="1:247" s="2" customFormat="1" hidden="1" x14ac:dyDescent="0.25">
      <c r="A111" s="2">
        <v>14</v>
      </c>
      <c r="B111" s="26">
        <f t="shared" ca="1" si="85"/>
        <v>44893</v>
      </c>
      <c r="C111" s="27">
        <f t="shared" si="86"/>
        <v>79908.506912481113</v>
      </c>
      <c r="D111" s="27"/>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row>
    <row r="112" spans="1:247" s="2" customFormat="1" hidden="1" x14ac:dyDescent="0.25">
      <c r="A112" s="2">
        <v>15</v>
      </c>
      <c r="B112" s="26">
        <f t="shared" ca="1" si="85"/>
        <v>44923</v>
      </c>
      <c r="C112" s="27">
        <f t="shared" si="86"/>
        <v>79648.263857029655</v>
      </c>
      <c r="D112" s="27"/>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row>
    <row r="113" spans="1:246" s="2" customFormat="1" hidden="1" x14ac:dyDescent="0.25">
      <c r="A113" s="2">
        <v>16</v>
      </c>
      <c r="B113" s="26">
        <f t="shared" ca="1" si="85"/>
        <v>44954</v>
      </c>
      <c r="C113" s="27">
        <f t="shared" si="86"/>
        <v>79388.020801578212</v>
      </c>
      <c r="D113" s="27"/>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row>
    <row r="114" spans="1:246" s="2" customFormat="1" hidden="1" x14ac:dyDescent="0.25">
      <c r="A114" s="2">
        <v>17</v>
      </c>
      <c r="B114" s="26">
        <f t="shared" ca="1" si="85"/>
        <v>44985</v>
      </c>
      <c r="C114" s="27">
        <f t="shared" si="86"/>
        <v>79127.777746126754</v>
      </c>
      <c r="D114" s="27"/>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row>
    <row r="115" spans="1:246" s="2" customFormat="1" hidden="1" x14ac:dyDescent="0.25">
      <c r="A115" s="2">
        <v>18</v>
      </c>
      <c r="B115" s="26">
        <f t="shared" ca="1" si="85"/>
        <v>45013</v>
      </c>
      <c r="C115" s="27">
        <f t="shared" si="86"/>
        <v>78867.534690675297</v>
      </c>
      <c r="D115" s="27"/>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row>
    <row r="116" spans="1:246" s="2" customFormat="1" hidden="1" x14ac:dyDescent="0.25">
      <c r="A116" s="2">
        <v>19</v>
      </c>
      <c r="B116" s="26">
        <f t="shared" ca="1" si="85"/>
        <v>45044</v>
      </c>
      <c r="C116" s="27">
        <f t="shared" si="86"/>
        <v>78607.291635223839</v>
      </c>
      <c r="D116" s="27"/>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row>
    <row r="117" spans="1:246" s="2" customFormat="1" hidden="1" x14ac:dyDescent="0.25">
      <c r="A117" s="2">
        <v>20</v>
      </c>
      <c r="B117" s="26">
        <f t="shared" ca="1" si="85"/>
        <v>45074</v>
      </c>
      <c r="C117" s="27">
        <f t="shared" si="86"/>
        <v>78347.048579772396</v>
      </c>
      <c r="D117" s="27"/>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row>
    <row r="118" spans="1:246" s="2" customFormat="1" hidden="1" x14ac:dyDescent="0.25">
      <c r="A118" s="2">
        <v>21</v>
      </c>
      <c r="B118" s="26">
        <f t="shared" ca="1" si="85"/>
        <v>45105</v>
      </c>
      <c r="C118" s="27">
        <f t="shared" si="86"/>
        <v>78086.805524320938</v>
      </c>
      <c r="D118" s="27"/>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row>
    <row r="119" spans="1:246" s="2" customFormat="1" hidden="1" x14ac:dyDescent="0.25">
      <c r="A119" s="2">
        <v>22</v>
      </c>
      <c r="B119" s="26">
        <f t="shared" ca="1" si="85"/>
        <v>45135</v>
      </c>
      <c r="C119" s="27">
        <f t="shared" si="86"/>
        <v>77826.562468869495</v>
      </c>
      <c r="D119" s="27"/>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row>
    <row r="120" spans="1:246" s="2" customFormat="1" hidden="1" x14ac:dyDescent="0.25">
      <c r="A120" s="2">
        <v>23</v>
      </c>
      <c r="B120" s="26">
        <f t="shared" ca="1" si="85"/>
        <v>45166</v>
      </c>
      <c r="C120" s="27">
        <f t="shared" si="86"/>
        <v>77566.319413418038</v>
      </c>
      <c r="D120" s="27"/>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row>
    <row r="121" spans="1:246" s="2" customFormat="1" hidden="1" x14ac:dyDescent="0.25">
      <c r="A121" s="2">
        <v>24</v>
      </c>
      <c r="B121" s="26">
        <f t="shared" ca="1" si="85"/>
        <v>45197</v>
      </c>
      <c r="C121" s="27">
        <f t="shared" si="86"/>
        <v>77306.07635796658</v>
      </c>
      <c r="D121" s="27"/>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row>
    <row r="122" spans="1:246" s="2" customFormat="1" hidden="1" x14ac:dyDescent="0.25">
      <c r="A122" s="2">
        <v>25</v>
      </c>
      <c r="B122" s="26">
        <f t="shared" ca="1" si="85"/>
        <v>45227</v>
      </c>
      <c r="C122" s="27">
        <f t="shared" ref="C122:C133" si="87">M39</f>
        <v>131324.40470937523</v>
      </c>
      <c r="D122" s="27"/>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row>
    <row r="123" spans="1:246" s="2" customFormat="1" hidden="1" x14ac:dyDescent="0.25">
      <c r="A123" s="2">
        <v>26</v>
      </c>
      <c r="B123" s="26">
        <f t="shared" ca="1" si="85"/>
        <v>45258</v>
      </c>
      <c r="C123" s="27">
        <f t="shared" si="87"/>
        <v>76785.590247063679</v>
      </c>
      <c r="D123" s="27"/>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row>
    <row r="124" spans="1:246" s="2" customFormat="1" hidden="1" x14ac:dyDescent="0.25">
      <c r="A124" s="2">
        <v>27</v>
      </c>
      <c r="B124" s="26">
        <f t="shared" ca="1" si="85"/>
        <v>45288</v>
      </c>
      <c r="C124" s="27">
        <f t="shared" si="87"/>
        <v>76525.347191612222</v>
      </c>
      <c r="D124" s="27"/>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row>
    <row r="125" spans="1:246" s="2" customFormat="1" hidden="1" x14ac:dyDescent="0.25">
      <c r="A125" s="2">
        <v>28</v>
      </c>
      <c r="B125" s="26">
        <f t="shared" ca="1" si="85"/>
        <v>45319</v>
      </c>
      <c r="C125" s="27">
        <f t="shared" si="87"/>
        <v>76265.104136160779</v>
      </c>
      <c r="D125" s="27"/>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row>
    <row r="126" spans="1:246" s="2" customFormat="1" hidden="1" x14ac:dyDescent="0.25">
      <c r="A126" s="2">
        <v>29</v>
      </c>
      <c r="B126" s="26">
        <f t="shared" ca="1" si="85"/>
        <v>45350</v>
      </c>
      <c r="C126" s="27">
        <f t="shared" si="87"/>
        <v>76004.861080709321</v>
      </c>
      <c r="D126" s="27"/>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row>
    <row r="127" spans="1:246" s="2" customFormat="1" hidden="1" x14ac:dyDescent="0.25">
      <c r="A127" s="2">
        <v>30</v>
      </c>
      <c r="B127" s="26">
        <f t="shared" ca="1" si="85"/>
        <v>45379</v>
      </c>
      <c r="C127" s="27">
        <f t="shared" si="87"/>
        <v>75744.618025257863</v>
      </c>
      <c r="D127" s="27"/>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row>
    <row r="128" spans="1:246" s="2" customFormat="1" hidden="1" x14ac:dyDescent="0.25">
      <c r="A128" s="2">
        <v>31</v>
      </c>
      <c r="B128" s="26">
        <f t="shared" ca="1" si="85"/>
        <v>45410</v>
      </c>
      <c r="C128" s="27">
        <f t="shared" si="87"/>
        <v>75484.374969806406</v>
      </c>
      <c r="D128" s="27"/>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row>
    <row r="129" spans="1:246" s="2" customFormat="1" hidden="1" x14ac:dyDescent="0.25">
      <c r="A129" s="2">
        <v>32</v>
      </c>
      <c r="B129" s="26">
        <f t="shared" ca="1" si="85"/>
        <v>45440</v>
      </c>
      <c r="C129" s="27">
        <f t="shared" si="87"/>
        <v>75224.131914354963</v>
      </c>
      <c r="D129" s="27"/>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row>
    <row r="130" spans="1:246" s="2" customFormat="1" hidden="1" x14ac:dyDescent="0.25">
      <c r="A130" s="2">
        <v>33</v>
      </c>
      <c r="B130" s="26">
        <f t="shared" ca="1" si="85"/>
        <v>45471</v>
      </c>
      <c r="C130" s="27">
        <f t="shared" si="87"/>
        <v>74963.88885890352</v>
      </c>
      <c r="D130" s="27"/>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row>
    <row r="131" spans="1:246" s="2" customFormat="1" hidden="1" x14ac:dyDescent="0.25">
      <c r="A131" s="2">
        <v>34</v>
      </c>
      <c r="B131" s="26">
        <f t="shared" ca="1" si="85"/>
        <v>45501</v>
      </c>
      <c r="C131" s="27">
        <f t="shared" si="87"/>
        <v>74703.645803452062</v>
      </c>
      <c r="D131" s="27"/>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row>
    <row r="132" spans="1:246" s="2" customFormat="1" hidden="1" x14ac:dyDescent="0.25">
      <c r="A132" s="2">
        <v>35</v>
      </c>
      <c r="B132" s="26">
        <f t="shared" ca="1" si="85"/>
        <v>45532</v>
      </c>
      <c r="C132" s="27">
        <f t="shared" si="87"/>
        <v>74443.402748000604</v>
      </c>
      <c r="D132" s="27"/>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row>
    <row r="133" spans="1:246" s="2" customFormat="1" hidden="1" x14ac:dyDescent="0.25">
      <c r="A133" s="2">
        <v>36</v>
      </c>
      <c r="B133" s="26">
        <f t="shared" ca="1" si="85"/>
        <v>45563</v>
      </c>
      <c r="C133" s="27">
        <f t="shared" si="87"/>
        <v>74183.159692549147</v>
      </c>
      <c r="D133" s="27"/>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row>
    <row r="134" spans="1:246" s="2" customFormat="1" hidden="1" x14ac:dyDescent="0.25">
      <c r="A134" s="2">
        <v>37</v>
      </c>
      <c r="B134" s="26">
        <f t="shared" ca="1" si="85"/>
        <v>45593</v>
      </c>
      <c r="C134" s="27">
        <f t="shared" ref="C134:C145" si="88">Q39</f>
        <v>126376.48804468782</v>
      </c>
      <c r="D134" s="27"/>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row>
    <row r="135" spans="1:246" s="2" customFormat="1" hidden="1" x14ac:dyDescent="0.25">
      <c r="A135" s="2">
        <v>38</v>
      </c>
      <c r="B135" s="26">
        <f t="shared" ca="1" si="85"/>
        <v>45624</v>
      </c>
      <c r="C135" s="27">
        <f t="shared" si="88"/>
        <v>73662.673581646246</v>
      </c>
      <c r="D135" s="27"/>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row>
    <row r="136" spans="1:246" s="2" customFormat="1" hidden="1" x14ac:dyDescent="0.25">
      <c r="A136" s="2">
        <v>39</v>
      </c>
      <c r="B136" s="26">
        <f t="shared" ca="1" si="85"/>
        <v>45654</v>
      </c>
      <c r="C136" s="27">
        <f t="shared" si="88"/>
        <v>73402.430526194803</v>
      </c>
      <c r="D136" s="27"/>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row>
    <row r="137" spans="1:246" s="2" customFormat="1" hidden="1" x14ac:dyDescent="0.25">
      <c r="A137" s="2">
        <v>40</v>
      </c>
      <c r="B137" s="26">
        <f t="shared" ca="1" si="85"/>
        <v>45685</v>
      </c>
      <c r="C137" s="27">
        <f t="shared" si="88"/>
        <v>73142.187470743331</v>
      </c>
      <c r="D137" s="27"/>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row>
    <row r="138" spans="1:246" s="2" customFormat="1" hidden="1" x14ac:dyDescent="0.25">
      <c r="A138" s="2">
        <v>41</v>
      </c>
      <c r="B138" s="26">
        <f t="shared" ca="1" si="85"/>
        <v>45716</v>
      </c>
      <c r="C138" s="27">
        <f t="shared" si="88"/>
        <v>72881.944415291873</v>
      </c>
      <c r="D138" s="27"/>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row>
    <row r="139" spans="1:246" s="2" customFormat="1" hidden="1" x14ac:dyDescent="0.25">
      <c r="A139" s="2">
        <v>42</v>
      </c>
      <c r="B139" s="26">
        <f t="shared" ca="1" si="85"/>
        <v>45744</v>
      </c>
      <c r="C139" s="27">
        <f t="shared" si="88"/>
        <v>72621.701359840416</v>
      </c>
      <c r="D139" s="27"/>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row>
    <row r="140" spans="1:246" s="2" customFormat="1" hidden="1" x14ac:dyDescent="0.25">
      <c r="A140" s="2">
        <v>43</v>
      </c>
      <c r="B140" s="26">
        <f t="shared" ca="1" si="85"/>
        <v>45775</v>
      </c>
      <c r="C140" s="27">
        <f t="shared" si="88"/>
        <v>72361.458304388958</v>
      </c>
      <c r="D140" s="27"/>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row>
    <row r="141" spans="1:246" s="2" customFormat="1" hidden="1" x14ac:dyDescent="0.25">
      <c r="A141" s="2">
        <v>44</v>
      </c>
      <c r="B141" s="26">
        <f t="shared" ca="1" si="85"/>
        <v>45805</v>
      </c>
      <c r="C141" s="27">
        <f t="shared" si="88"/>
        <v>72101.2152489375</v>
      </c>
      <c r="D141" s="27"/>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row>
    <row r="142" spans="1:246" s="2" customFormat="1" hidden="1" x14ac:dyDescent="0.25">
      <c r="A142" s="2">
        <v>45</v>
      </c>
      <c r="B142" s="26">
        <f t="shared" ca="1" si="85"/>
        <v>45836</v>
      </c>
      <c r="C142" s="27">
        <f t="shared" si="88"/>
        <v>71840.972193486043</v>
      </c>
      <c r="D142" s="27"/>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row>
    <row r="143" spans="1:246" s="2" customFormat="1" hidden="1" x14ac:dyDescent="0.25">
      <c r="A143" s="2">
        <v>46</v>
      </c>
      <c r="B143" s="26">
        <f t="shared" ca="1" si="85"/>
        <v>45866</v>
      </c>
      <c r="C143" s="27">
        <f t="shared" si="88"/>
        <v>71580.729138034585</v>
      </c>
      <c r="D143" s="27"/>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row>
    <row r="144" spans="1:246" s="2" customFormat="1" hidden="1" x14ac:dyDescent="0.25">
      <c r="A144" s="2">
        <v>47</v>
      </c>
      <c r="B144" s="26">
        <f t="shared" ca="1" si="85"/>
        <v>45897</v>
      </c>
      <c r="C144" s="27">
        <f t="shared" si="88"/>
        <v>71320.486082583127</v>
      </c>
      <c r="D144" s="27"/>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row>
    <row r="145" spans="1:246" s="2" customFormat="1" hidden="1" x14ac:dyDescent="0.25">
      <c r="A145" s="2">
        <v>48</v>
      </c>
      <c r="B145" s="26">
        <f t="shared" ca="1" si="85"/>
        <v>45928</v>
      </c>
      <c r="C145" s="27">
        <f t="shared" si="88"/>
        <v>71060.243027131655</v>
      </c>
      <c r="D145" s="27"/>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row>
    <row r="146" spans="1:246" s="2" customFormat="1" hidden="1" x14ac:dyDescent="0.25">
      <c r="A146" s="2">
        <v>49</v>
      </c>
      <c r="B146" s="26">
        <f t="shared" ca="1" si="85"/>
        <v>45958</v>
      </c>
      <c r="C146" s="27">
        <f t="shared" ref="C146:C157" si="89">U39</f>
        <v>121428.57138000033</v>
      </c>
      <c r="D146" s="27"/>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row>
    <row r="147" spans="1:246" s="2" customFormat="1" hidden="1" x14ac:dyDescent="0.25">
      <c r="A147" s="2">
        <v>50</v>
      </c>
      <c r="B147" s="26">
        <f t="shared" ca="1" si="85"/>
        <v>45989</v>
      </c>
      <c r="C147" s="27">
        <f t="shared" si="89"/>
        <v>70539.75691622874</v>
      </c>
      <c r="D147" s="27"/>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row>
    <row r="148" spans="1:246" s="2" customFormat="1" hidden="1" x14ac:dyDescent="0.25">
      <c r="A148" s="2">
        <v>51</v>
      </c>
      <c r="B148" s="26">
        <f t="shared" ca="1" si="85"/>
        <v>46019</v>
      </c>
      <c r="C148" s="27">
        <f t="shared" si="89"/>
        <v>70279.513860777282</v>
      </c>
      <c r="D148" s="27"/>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row>
    <row r="149" spans="1:246" s="2" customFormat="1" hidden="1" x14ac:dyDescent="0.25">
      <c r="A149" s="2">
        <v>52</v>
      </c>
      <c r="B149" s="26">
        <f t="shared" ca="1" si="85"/>
        <v>46050</v>
      </c>
      <c r="C149" s="27">
        <f t="shared" si="89"/>
        <v>70019.270805325825</v>
      </c>
      <c r="D149" s="27"/>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row>
    <row r="150" spans="1:246" s="2" customFormat="1" hidden="1" x14ac:dyDescent="0.25">
      <c r="A150" s="2">
        <v>53</v>
      </c>
      <c r="B150" s="26">
        <f t="shared" ca="1" si="85"/>
        <v>46081</v>
      </c>
      <c r="C150" s="27">
        <f t="shared" si="89"/>
        <v>69759.027749874367</v>
      </c>
      <c r="D150" s="27"/>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row>
    <row r="151" spans="1:246" s="2" customFormat="1" hidden="1" x14ac:dyDescent="0.25">
      <c r="A151" s="2">
        <v>54</v>
      </c>
      <c r="B151" s="26">
        <f t="shared" ca="1" si="85"/>
        <v>46109</v>
      </c>
      <c r="C151" s="27">
        <f t="shared" si="89"/>
        <v>69498.78469442291</v>
      </c>
      <c r="D151" s="27"/>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row>
    <row r="152" spans="1:246" s="2" customFormat="1" hidden="1" x14ac:dyDescent="0.25">
      <c r="A152" s="2">
        <v>55</v>
      </c>
      <c r="B152" s="26">
        <f t="shared" ca="1" si="85"/>
        <v>46140</v>
      </c>
      <c r="C152" s="27">
        <f t="shared" si="89"/>
        <v>69238.541638971452</v>
      </c>
      <c r="D152" s="27"/>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row>
    <row r="153" spans="1:246" s="2" customFormat="1" hidden="1" x14ac:dyDescent="0.25">
      <c r="A153" s="2">
        <v>56</v>
      </c>
      <c r="B153" s="26">
        <f t="shared" ca="1" si="85"/>
        <v>46170</v>
      </c>
      <c r="C153" s="27">
        <f t="shared" si="89"/>
        <v>68978.298583519994</v>
      </c>
      <c r="D153" s="27"/>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row>
    <row r="154" spans="1:246" s="2" customFormat="1" hidden="1" x14ac:dyDescent="0.25">
      <c r="A154" s="2">
        <v>57</v>
      </c>
      <c r="B154" s="26">
        <f t="shared" ca="1" si="85"/>
        <v>46201</v>
      </c>
      <c r="C154" s="27">
        <f t="shared" si="89"/>
        <v>68718.055528068537</v>
      </c>
      <c r="D154" s="27"/>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row>
    <row r="155" spans="1:246" s="2" customFormat="1" hidden="1" x14ac:dyDescent="0.25">
      <c r="A155" s="2">
        <v>58</v>
      </c>
      <c r="B155" s="26">
        <f t="shared" ca="1" si="85"/>
        <v>46231</v>
      </c>
      <c r="C155" s="27">
        <f t="shared" si="89"/>
        <v>68457.812472617079</v>
      </c>
      <c r="D155" s="27"/>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row>
    <row r="156" spans="1:246" s="2" customFormat="1" hidden="1" x14ac:dyDescent="0.25">
      <c r="A156" s="2">
        <v>59</v>
      </c>
      <c r="B156" s="26">
        <f t="shared" ca="1" si="85"/>
        <v>46262</v>
      </c>
      <c r="C156" s="27">
        <f t="shared" si="89"/>
        <v>68197.569417165621</v>
      </c>
      <c r="D156" s="27"/>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row>
    <row r="157" spans="1:246" s="2" customFormat="1" hidden="1" x14ac:dyDescent="0.25">
      <c r="A157" s="2">
        <v>60</v>
      </c>
      <c r="B157" s="26">
        <f t="shared" ca="1" si="85"/>
        <v>46293</v>
      </c>
      <c r="C157" s="27">
        <f t="shared" si="89"/>
        <v>67937.326361714164</v>
      </c>
      <c r="D157" s="27"/>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row>
    <row r="158" spans="1:246" s="2" customFormat="1" hidden="1" x14ac:dyDescent="0.25">
      <c r="A158" s="2">
        <v>61</v>
      </c>
      <c r="B158" s="26">
        <f t="shared" ca="1" si="85"/>
        <v>46323</v>
      </c>
      <c r="C158" s="27">
        <f t="shared" ref="C158:C169" si="90">Y39</f>
        <v>116480.65471531283</v>
      </c>
      <c r="D158" s="27"/>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row>
    <row r="159" spans="1:246" s="2" customFormat="1" hidden="1" x14ac:dyDescent="0.25">
      <c r="A159" s="2">
        <v>62</v>
      </c>
      <c r="B159" s="26">
        <f t="shared" ca="1" si="85"/>
        <v>46354</v>
      </c>
      <c r="C159" s="27">
        <f t="shared" si="90"/>
        <v>67416.840250811249</v>
      </c>
      <c r="D159" s="27"/>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row>
    <row r="160" spans="1:246" s="2" customFormat="1" hidden="1" x14ac:dyDescent="0.25">
      <c r="A160" s="2">
        <v>63</v>
      </c>
      <c r="B160" s="26">
        <f t="shared" ca="1" si="85"/>
        <v>46384</v>
      </c>
      <c r="C160" s="27">
        <f t="shared" si="90"/>
        <v>67156.597195359791</v>
      </c>
      <c r="D160" s="27"/>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row>
    <row r="161" spans="1:246" s="2" customFormat="1" hidden="1" x14ac:dyDescent="0.25">
      <c r="A161" s="2">
        <v>64</v>
      </c>
      <c r="B161" s="26">
        <f t="shared" ca="1" si="85"/>
        <v>46415</v>
      </c>
      <c r="C161" s="27">
        <f t="shared" si="90"/>
        <v>66896.354139908333</v>
      </c>
      <c r="D161" s="27"/>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row>
    <row r="162" spans="1:246" s="2" customFormat="1" hidden="1" x14ac:dyDescent="0.25">
      <c r="A162" s="2">
        <v>65</v>
      </c>
      <c r="B162" s="26">
        <f t="shared" ca="1" si="85"/>
        <v>46446</v>
      </c>
      <c r="C162" s="27">
        <f t="shared" si="90"/>
        <v>66636.111084456876</v>
      </c>
      <c r="D162" s="27"/>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row>
    <row r="163" spans="1:246" s="2" customFormat="1" hidden="1" x14ac:dyDescent="0.25">
      <c r="A163" s="2">
        <v>66</v>
      </c>
      <c r="B163" s="26">
        <f t="shared" ca="1" si="85"/>
        <v>46474</v>
      </c>
      <c r="C163" s="27">
        <f t="shared" si="90"/>
        <v>66375.868029005418</v>
      </c>
      <c r="D163" s="27"/>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row>
    <row r="164" spans="1:246" s="2" customFormat="1" hidden="1" x14ac:dyDescent="0.25">
      <c r="A164" s="2">
        <v>67</v>
      </c>
      <c r="B164" s="26">
        <f t="shared" ref="B164:B227" ca="1" si="91">EDATE(B163,1)</f>
        <v>46505</v>
      </c>
      <c r="C164" s="27">
        <f t="shared" si="90"/>
        <v>66115.62497355396</v>
      </c>
      <c r="D164" s="27"/>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row>
    <row r="165" spans="1:246" s="2" customFormat="1" hidden="1" x14ac:dyDescent="0.25">
      <c r="A165" s="2">
        <v>68</v>
      </c>
      <c r="B165" s="26">
        <f t="shared" ca="1" si="91"/>
        <v>46535</v>
      </c>
      <c r="C165" s="27">
        <f t="shared" si="90"/>
        <v>65855.381918102503</v>
      </c>
      <c r="D165" s="27"/>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row>
    <row r="166" spans="1:246" s="2" customFormat="1" hidden="1" x14ac:dyDescent="0.25">
      <c r="A166" s="2">
        <v>69</v>
      </c>
      <c r="B166" s="26">
        <f t="shared" ca="1" si="91"/>
        <v>46566</v>
      </c>
      <c r="C166" s="27">
        <f t="shared" si="90"/>
        <v>65595.138862651045</v>
      </c>
      <c r="D166" s="27"/>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row>
    <row r="167" spans="1:246" s="2" customFormat="1" hidden="1" x14ac:dyDescent="0.25">
      <c r="A167" s="2">
        <v>70</v>
      </c>
      <c r="B167" s="26">
        <f t="shared" ca="1" si="91"/>
        <v>46596</v>
      </c>
      <c r="C167" s="27">
        <f t="shared" si="90"/>
        <v>65334.89580719958</v>
      </c>
      <c r="D167" s="27"/>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row>
    <row r="168" spans="1:246" s="2" customFormat="1" hidden="1" x14ac:dyDescent="0.25">
      <c r="A168" s="2">
        <v>71</v>
      </c>
      <c r="B168" s="26">
        <f t="shared" ca="1" si="91"/>
        <v>46627</v>
      </c>
      <c r="C168" s="27">
        <f t="shared" si="90"/>
        <v>65074.652751748123</v>
      </c>
      <c r="D168" s="27"/>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row>
    <row r="169" spans="1:246" s="2" customFormat="1" hidden="1" x14ac:dyDescent="0.25">
      <c r="A169" s="2">
        <v>72</v>
      </c>
      <c r="B169" s="26">
        <f t="shared" ca="1" si="91"/>
        <v>46658</v>
      </c>
      <c r="C169" s="27">
        <f t="shared" si="90"/>
        <v>64814.409696296665</v>
      </c>
      <c r="D169" s="27"/>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row>
    <row r="170" spans="1:246" s="2" customFormat="1" hidden="1" x14ac:dyDescent="0.25">
      <c r="A170" s="2">
        <v>73</v>
      </c>
      <c r="B170" s="26">
        <f t="shared" ca="1" si="91"/>
        <v>46688</v>
      </c>
      <c r="C170" s="27">
        <f t="shared" ref="C170:C181" si="92">AC39</f>
        <v>111532.73805062532</v>
      </c>
      <c r="D170" s="27"/>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row>
    <row r="171" spans="1:246" s="2" customFormat="1" hidden="1" x14ac:dyDescent="0.25">
      <c r="A171" s="2">
        <v>74</v>
      </c>
      <c r="B171" s="26">
        <f t="shared" ca="1" si="91"/>
        <v>46719</v>
      </c>
      <c r="C171" s="27">
        <f t="shared" si="92"/>
        <v>64293.923585393743</v>
      </c>
      <c r="D171" s="27"/>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row>
    <row r="172" spans="1:246" s="2" customFormat="1" hidden="1" x14ac:dyDescent="0.25">
      <c r="A172" s="2">
        <v>75</v>
      </c>
      <c r="B172" s="26">
        <f t="shared" ca="1" si="91"/>
        <v>46749</v>
      </c>
      <c r="C172" s="27">
        <f t="shared" si="92"/>
        <v>64033.680529942285</v>
      </c>
      <c r="D172" s="27"/>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row>
    <row r="173" spans="1:246" s="2" customFormat="1" hidden="1" x14ac:dyDescent="0.25">
      <c r="A173" s="2">
        <v>76</v>
      </c>
      <c r="B173" s="26">
        <f t="shared" ca="1" si="91"/>
        <v>46780</v>
      </c>
      <c r="C173" s="27">
        <f t="shared" si="92"/>
        <v>63773.437474490827</v>
      </c>
      <c r="D173" s="27"/>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row>
    <row r="174" spans="1:246" s="2" customFormat="1" hidden="1" x14ac:dyDescent="0.25">
      <c r="A174" s="2">
        <v>77</v>
      </c>
      <c r="B174" s="26">
        <f t="shared" ca="1" si="91"/>
        <v>46811</v>
      </c>
      <c r="C174" s="27">
        <f t="shared" si="92"/>
        <v>63513.19441903937</v>
      </c>
      <c r="D174" s="27"/>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row>
    <row r="175" spans="1:246" s="2" customFormat="1" hidden="1" x14ac:dyDescent="0.25">
      <c r="A175" s="2">
        <v>78</v>
      </c>
      <c r="B175" s="26">
        <f t="shared" ca="1" si="91"/>
        <v>46840</v>
      </c>
      <c r="C175" s="27">
        <f t="shared" si="92"/>
        <v>63252.951363587912</v>
      </c>
      <c r="D175" s="27"/>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row>
    <row r="176" spans="1:246" s="2" customFormat="1" hidden="1" x14ac:dyDescent="0.25">
      <c r="A176" s="2">
        <v>79</v>
      </c>
      <c r="B176" s="26">
        <f t="shared" ca="1" si="91"/>
        <v>46871</v>
      </c>
      <c r="C176" s="27">
        <f t="shared" si="92"/>
        <v>62992.708308136454</v>
      </c>
      <c r="D176" s="27"/>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row>
    <row r="177" spans="1:246" s="2" customFormat="1" hidden="1" x14ac:dyDescent="0.25">
      <c r="A177" s="2">
        <v>80</v>
      </c>
      <c r="B177" s="26">
        <f t="shared" ca="1" si="91"/>
        <v>46901</v>
      </c>
      <c r="C177" s="27">
        <f t="shared" si="92"/>
        <v>62732.465252684997</v>
      </c>
      <c r="D177" s="27"/>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row>
    <row r="178" spans="1:246" s="2" customFormat="1" hidden="1" x14ac:dyDescent="0.25">
      <c r="A178" s="2">
        <v>81</v>
      </c>
      <c r="B178" s="26">
        <f t="shared" ca="1" si="91"/>
        <v>46932</v>
      </c>
      <c r="C178" s="27">
        <f t="shared" si="92"/>
        <v>62472.222197233532</v>
      </c>
      <c r="D178" s="27"/>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row>
    <row r="179" spans="1:246" s="2" customFormat="1" hidden="1" x14ac:dyDescent="0.25">
      <c r="A179" s="2">
        <v>82</v>
      </c>
      <c r="B179" s="26">
        <f t="shared" ca="1" si="91"/>
        <v>46962</v>
      </c>
      <c r="C179" s="27">
        <f t="shared" si="92"/>
        <v>62211.979141782074</v>
      </c>
      <c r="D179" s="27"/>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row>
    <row r="180" spans="1:246" s="2" customFormat="1" hidden="1" x14ac:dyDescent="0.25">
      <c r="A180" s="2">
        <v>83</v>
      </c>
      <c r="B180" s="26">
        <f t="shared" ca="1" si="91"/>
        <v>46993</v>
      </c>
      <c r="C180" s="27">
        <f t="shared" si="92"/>
        <v>61951.736086330617</v>
      </c>
      <c r="D180" s="27"/>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row>
    <row r="181" spans="1:246" s="2" customFormat="1" hidden="1" x14ac:dyDescent="0.25">
      <c r="A181" s="2">
        <v>84</v>
      </c>
      <c r="B181" s="26">
        <f t="shared" ca="1" si="91"/>
        <v>47024</v>
      </c>
      <c r="C181" s="27">
        <f t="shared" si="92"/>
        <v>61691.493030879159</v>
      </c>
      <c r="D181" s="27"/>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row>
    <row r="182" spans="1:246" s="2" customFormat="1" hidden="1" x14ac:dyDescent="0.25">
      <c r="A182" s="2">
        <v>85</v>
      </c>
      <c r="B182" s="26">
        <f t="shared" ca="1" si="91"/>
        <v>47054</v>
      </c>
      <c r="C182" s="27">
        <f t="shared" ref="C182:C193" si="93">E54</f>
        <v>106584.82138593782</v>
      </c>
      <c r="D182" s="27"/>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row>
    <row r="183" spans="1:246" s="2" customFormat="1" hidden="1" x14ac:dyDescent="0.25">
      <c r="A183" s="2">
        <v>86</v>
      </c>
      <c r="B183" s="26">
        <f t="shared" ca="1" si="91"/>
        <v>47085</v>
      </c>
      <c r="C183" s="27">
        <f t="shared" si="93"/>
        <v>61171.006919976244</v>
      </c>
      <c r="D183" s="27"/>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row>
    <row r="184" spans="1:246" s="2" customFormat="1" hidden="1" x14ac:dyDescent="0.25">
      <c r="A184" s="2">
        <v>87</v>
      </c>
      <c r="B184" s="26">
        <f t="shared" ca="1" si="91"/>
        <v>47115</v>
      </c>
      <c r="C184" s="27">
        <f t="shared" si="93"/>
        <v>60910.763864524786</v>
      </c>
      <c r="D184" s="27"/>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row>
    <row r="185" spans="1:246" s="2" customFormat="1" hidden="1" x14ac:dyDescent="0.25">
      <c r="A185" s="2">
        <v>88</v>
      </c>
      <c r="B185" s="26">
        <f t="shared" ca="1" si="91"/>
        <v>47146</v>
      </c>
      <c r="C185" s="27">
        <f t="shared" si="93"/>
        <v>60650.520809073329</v>
      </c>
      <c r="D185" s="27"/>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row>
    <row r="186" spans="1:246" s="2" customFormat="1" hidden="1" x14ac:dyDescent="0.25">
      <c r="A186" s="2">
        <v>89</v>
      </c>
      <c r="B186" s="26">
        <f t="shared" ca="1" si="91"/>
        <v>47177</v>
      </c>
      <c r="C186" s="27">
        <f t="shared" si="93"/>
        <v>60390.277753621864</v>
      </c>
      <c r="D186" s="27"/>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row>
    <row r="187" spans="1:246" s="2" customFormat="1" hidden="1" x14ac:dyDescent="0.25">
      <c r="A187" s="2">
        <v>90</v>
      </c>
      <c r="B187" s="26">
        <f t="shared" ca="1" si="91"/>
        <v>47205</v>
      </c>
      <c r="C187" s="27">
        <f t="shared" si="93"/>
        <v>60130.034698170406</v>
      </c>
      <c r="D187" s="27"/>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row>
    <row r="188" spans="1:246" s="2" customFormat="1" hidden="1" x14ac:dyDescent="0.25">
      <c r="A188" s="2">
        <v>91</v>
      </c>
      <c r="B188" s="26">
        <f t="shared" ca="1" si="91"/>
        <v>47236</v>
      </c>
      <c r="C188" s="27">
        <f t="shared" si="93"/>
        <v>59869.791642718948</v>
      </c>
      <c r="D188" s="27"/>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row>
    <row r="189" spans="1:246" s="2" customFormat="1" hidden="1" x14ac:dyDescent="0.25">
      <c r="A189" s="2">
        <v>92</v>
      </c>
      <c r="B189" s="26">
        <f t="shared" ca="1" si="91"/>
        <v>47266</v>
      </c>
      <c r="C189" s="27">
        <f t="shared" si="93"/>
        <v>59609.548587267491</v>
      </c>
      <c r="D189" s="27"/>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row>
    <row r="190" spans="1:246" s="2" customFormat="1" hidden="1" x14ac:dyDescent="0.25">
      <c r="A190" s="2">
        <v>93</v>
      </c>
      <c r="B190" s="26">
        <f t="shared" ca="1" si="91"/>
        <v>47297</v>
      </c>
      <c r="C190" s="27">
        <f t="shared" si="93"/>
        <v>59349.305531816033</v>
      </c>
      <c r="D190" s="27"/>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row>
    <row r="191" spans="1:246" s="2" customFormat="1" hidden="1" x14ac:dyDescent="0.25">
      <c r="A191" s="2">
        <v>94</v>
      </c>
      <c r="B191" s="26">
        <f t="shared" ca="1" si="91"/>
        <v>47327</v>
      </c>
      <c r="C191" s="27">
        <f t="shared" si="93"/>
        <v>59089.062476364576</v>
      </c>
      <c r="D191" s="27"/>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row>
    <row r="192" spans="1:246" s="2" customFormat="1" hidden="1" x14ac:dyDescent="0.25">
      <c r="A192" s="2">
        <v>95</v>
      </c>
      <c r="B192" s="26">
        <f t="shared" ca="1" si="91"/>
        <v>47358</v>
      </c>
      <c r="C192" s="27">
        <f t="shared" si="93"/>
        <v>58828.819420913118</v>
      </c>
      <c r="D192" s="27"/>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row>
    <row r="193" spans="1:246" s="2" customFormat="1" hidden="1" x14ac:dyDescent="0.25">
      <c r="A193" s="2">
        <v>96</v>
      </c>
      <c r="B193" s="26">
        <f t="shared" ca="1" si="91"/>
        <v>47389</v>
      </c>
      <c r="C193" s="27">
        <f t="shared" si="93"/>
        <v>58568.57636546166</v>
      </c>
      <c r="D193" s="27"/>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row>
    <row r="194" spans="1:246" s="2" customFormat="1" hidden="1" x14ac:dyDescent="0.25">
      <c r="A194" s="2">
        <v>97</v>
      </c>
      <c r="B194" s="26">
        <f t="shared" ca="1" si="91"/>
        <v>47419</v>
      </c>
      <c r="C194" s="27">
        <f t="shared" ref="C194:C205" si="94">I54</f>
        <v>101636.90472125032</v>
      </c>
      <c r="D194" s="27"/>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row>
    <row r="195" spans="1:246" s="2" customFormat="1" hidden="1" x14ac:dyDescent="0.25">
      <c r="A195" s="2">
        <v>98</v>
      </c>
      <c r="B195" s="26">
        <f t="shared" ca="1" si="91"/>
        <v>47450</v>
      </c>
      <c r="C195" s="27">
        <f t="shared" si="94"/>
        <v>58048.090254558738</v>
      </c>
      <c r="D195" s="27"/>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row>
    <row r="196" spans="1:246" s="2" customFormat="1" hidden="1" x14ac:dyDescent="0.25">
      <c r="A196" s="2">
        <v>99</v>
      </c>
      <c r="B196" s="26">
        <f t="shared" ca="1" si="91"/>
        <v>47480</v>
      </c>
      <c r="C196" s="27">
        <f t="shared" si="94"/>
        <v>57787.84719910728</v>
      </c>
      <c r="D196" s="27"/>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row>
    <row r="197" spans="1:246" s="2" customFormat="1" hidden="1" x14ac:dyDescent="0.25">
      <c r="A197" s="2">
        <v>100</v>
      </c>
      <c r="B197" s="26">
        <f t="shared" ca="1" si="91"/>
        <v>47511</v>
      </c>
      <c r="C197" s="27">
        <f t="shared" si="94"/>
        <v>57527.604143655823</v>
      </c>
      <c r="D197" s="27"/>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row>
    <row r="198" spans="1:246" s="2" customFormat="1" hidden="1" x14ac:dyDescent="0.25">
      <c r="A198" s="2">
        <v>101</v>
      </c>
      <c r="B198" s="26">
        <f t="shared" ca="1" si="91"/>
        <v>47542</v>
      </c>
      <c r="C198" s="27">
        <f t="shared" si="94"/>
        <v>57267.361088204365</v>
      </c>
      <c r="D198" s="27"/>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row>
    <row r="199" spans="1:246" s="2" customFormat="1" hidden="1" x14ac:dyDescent="0.25">
      <c r="A199" s="2">
        <v>102</v>
      </c>
      <c r="B199" s="26">
        <f t="shared" ca="1" si="91"/>
        <v>47570</v>
      </c>
      <c r="C199" s="27">
        <f t="shared" si="94"/>
        <v>57007.118032752907</v>
      </c>
      <c r="D199" s="27"/>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row>
    <row r="200" spans="1:246" s="2" customFormat="1" hidden="1" x14ac:dyDescent="0.25">
      <c r="A200" s="2">
        <v>103</v>
      </c>
      <c r="B200" s="26">
        <f t="shared" ca="1" si="91"/>
        <v>47601</v>
      </c>
      <c r="C200" s="27">
        <f t="shared" si="94"/>
        <v>56746.87497730145</v>
      </c>
      <c r="D200" s="27"/>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row>
    <row r="201" spans="1:246" s="2" customFormat="1" hidden="1" x14ac:dyDescent="0.25">
      <c r="A201" s="2">
        <v>104</v>
      </c>
      <c r="B201" s="26">
        <f t="shared" ca="1" si="91"/>
        <v>47631</v>
      </c>
      <c r="C201" s="27">
        <f t="shared" si="94"/>
        <v>56486.631921849992</v>
      </c>
      <c r="D201" s="27"/>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row>
    <row r="202" spans="1:246" s="2" customFormat="1" hidden="1" x14ac:dyDescent="0.25">
      <c r="A202" s="2">
        <v>105</v>
      </c>
      <c r="B202" s="26">
        <f t="shared" ca="1" si="91"/>
        <v>47662</v>
      </c>
      <c r="C202" s="27">
        <f t="shared" si="94"/>
        <v>56226.388866398534</v>
      </c>
      <c r="D202" s="27"/>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row>
    <row r="203" spans="1:246" s="2" customFormat="1" hidden="1" x14ac:dyDescent="0.25">
      <c r="A203" s="2">
        <v>106</v>
      </c>
      <c r="B203" s="26">
        <f t="shared" ca="1" si="91"/>
        <v>47692</v>
      </c>
      <c r="C203" s="27">
        <f t="shared" si="94"/>
        <v>55966.14581094707</v>
      </c>
      <c r="D203" s="27"/>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row>
    <row r="204" spans="1:246" s="2" customFormat="1" hidden="1" x14ac:dyDescent="0.25">
      <c r="A204" s="2">
        <v>107</v>
      </c>
      <c r="B204" s="26">
        <f t="shared" ca="1" si="91"/>
        <v>47723</v>
      </c>
      <c r="C204" s="27">
        <f t="shared" si="94"/>
        <v>55705.902755495612</v>
      </c>
      <c r="D204" s="27"/>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row>
    <row r="205" spans="1:246" s="2" customFormat="1" hidden="1" x14ac:dyDescent="0.25">
      <c r="A205" s="2">
        <v>108</v>
      </c>
      <c r="B205" s="26">
        <f t="shared" ca="1" si="91"/>
        <v>47754</v>
      </c>
      <c r="C205" s="27">
        <f t="shared" si="94"/>
        <v>55445.659700044154</v>
      </c>
      <c r="D205" s="27"/>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row>
    <row r="206" spans="1:246" s="2" customFormat="1" hidden="1" x14ac:dyDescent="0.25">
      <c r="A206" s="2">
        <v>109</v>
      </c>
      <c r="B206" s="26">
        <f t="shared" ca="1" si="91"/>
        <v>47784</v>
      </c>
      <c r="C206" s="27">
        <f t="shared" ref="C206:C217" si="95">M54</f>
        <v>96688.988056562812</v>
      </c>
      <c r="D206" s="27"/>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row>
    <row r="207" spans="1:246" s="2" customFormat="1" hidden="1" x14ac:dyDescent="0.25">
      <c r="A207" s="2">
        <v>110</v>
      </c>
      <c r="B207" s="26">
        <f t="shared" ca="1" si="91"/>
        <v>47815</v>
      </c>
      <c r="C207" s="27">
        <f t="shared" si="95"/>
        <v>54925.173589141239</v>
      </c>
      <c r="D207" s="27"/>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row>
    <row r="208" spans="1:246" s="2" customFormat="1" hidden="1" x14ac:dyDescent="0.25">
      <c r="A208" s="2">
        <v>111</v>
      </c>
      <c r="B208" s="26">
        <f t="shared" ca="1" si="91"/>
        <v>47845</v>
      </c>
      <c r="C208" s="27">
        <f t="shared" si="95"/>
        <v>54664.930533689781</v>
      </c>
      <c r="D208" s="27"/>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row>
    <row r="209" spans="1:246" s="2" customFormat="1" hidden="1" x14ac:dyDescent="0.25">
      <c r="A209" s="2">
        <v>112</v>
      </c>
      <c r="B209" s="26">
        <f t="shared" ca="1" si="91"/>
        <v>47876</v>
      </c>
      <c r="C209" s="27">
        <f t="shared" si="95"/>
        <v>54404.687478238324</v>
      </c>
      <c r="D209" s="27"/>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row>
    <row r="210" spans="1:246" s="2" customFormat="1" hidden="1" x14ac:dyDescent="0.25">
      <c r="A210" s="2">
        <v>113</v>
      </c>
      <c r="B210" s="26">
        <f t="shared" ca="1" si="91"/>
        <v>47907</v>
      </c>
      <c r="C210" s="27">
        <f t="shared" si="95"/>
        <v>54144.444422786866</v>
      </c>
      <c r="D210" s="27"/>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row>
    <row r="211" spans="1:246" s="2" customFormat="1" hidden="1" x14ac:dyDescent="0.25">
      <c r="A211" s="2">
        <v>114</v>
      </c>
      <c r="B211" s="26">
        <f t="shared" ca="1" si="91"/>
        <v>47935</v>
      </c>
      <c r="C211" s="27">
        <f t="shared" si="95"/>
        <v>53884.201367335401</v>
      </c>
      <c r="D211" s="27"/>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row>
    <row r="212" spans="1:246" s="2" customFormat="1" hidden="1" x14ac:dyDescent="0.25">
      <c r="A212" s="2">
        <v>115</v>
      </c>
      <c r="B212" s="26">
        <f t="shared" ca="1" si="91"/>
        <v>47966</v>
      </c>
      <c r="C212" s="27">
        <f t="shared" si="95"/>
        <v>53623.958311883944</v>
      </c>
      <c r="D212" s="27"/>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row>
    <row r="213" spans="1:246" s="2" customFormat="1" hidden="1" x14ac:dyDescent="0.25">
      <c r="A213" s="2">
        <v>116</v>
      </c>
      <c r="B213" s="26">
        <f t="shared" ca="1" si="91"/>
        <v>47996</v>
      </c>
      <c r="C213" s="27">
        <f t="shared" si="95"/>
        <v>53363.715256432486</v>
      </c>
      <c r="D213" s="27"/>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row>
    <row r="214" spans="1:246" s="2" customFormat="1" hidden="1" x14ac:dyDescent="0.25">
      <c r="A214" s="2">
        <v>117</v>
      </c>
      <c r="B214" s="26">
        <f t="shared" ca="1" si="91"/>
        <v>48027</v>
      </c>
      <c r="C214" s="27">
        <f t="shared" si="95"/>
        <v>53103.472200981028</v>
      </c>
      <c r="D214" s="27"/>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row>
    <row r="215" spans="1:246" s="2" customFormat="1" hidden="1" x14ac:dyDescent="0.25">
      <c r="A215" s="2">
        <v>118</v>
      </c>
      <c r="B215" s="26">
        <f t="shared" ca="1" si="91"/>
        <v>48057</v>
      </c>
      <c r="C215" s="27">
        <f t="shared" si="95"/>
        <v>52843.229145529571</v>
      </c>
      <c r="D215" s="27"/>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row>
    <row r="216" spans="1:246" s="2" customFormat="1" hidden="1" x14ac:dyDescent="0.25">
      <c r="A216" s="2">
        <v>119</v>
      </c>
      <c r="B216" s="26">
        <f t="shared" ca="1" si="91"/>
        <v>48088</v>
      </c>
      <c r="C216" s="27">
        <f t="shared" si="95"/>
        <v>52582.986090078113</v>
      </c>
      <c r="D216" s="27"/>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row>
    <row r="217" spans="1:246" s="2" customFormat="1" hidden="1" x14ac:dyDescent="0.25">
      <c r="A217" s="2">
        <v>120</v>
      </c>
      <c r="B217" s="26">
        <f t="shared" ca="1" si="91"/>
        <v>48119</v>
      </c>
      <c r="C217" s="27">
        <f t="shared" si="95"/>
        <v>52322.743034626648</v>
      </c>
      <c r="D217" s="27"/>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row>
    <row r="218" spans="1:246" s="2" customFormat="1" hidden="1" x14ac:dyDescent="0.25">
      <c r="A218" s="2">
        <v>121</v>
      </c>
      <c r="B218" s="26">
        <f t="shared" ca="1" si="91"/>
        <v>48149</v>
      </c>
      <c r="C218" s="16">
        <f t="shared" ref="C218:C229" si="96">Q54</f>
        <v>91741.071391875303</v>
      </c>
      <c r="D218" s="27"/>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row>
    <row r="219" spans="1:246" s="2" customFormat="1" hidden="1" x14ac:dyDescent="0.25">
      <c r="A219" s="2">
        <v>122</v>
      </c>
      <c r="B219" s="26">
        <f t="shared" ca="1" si="91"/>
        <v>48180</v>
      </c>
      <c r="C219" s="16">
        <f t="shared" si="96"/>
        <v>51802.256923723733</v>
      </c>
      <c r="D219" s="27"/>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row>
    <row r="220" spans="1:246" s="2" customFormat="1" hidden="1" x14ac:dyDescent="0.25">
      <c r="A220" s="2">
        <v>123</v>
      </c>
      <c r="B220" s="26">
        <f t="shared" ca="1" si="91"/>
        <v>48210</v>
      </c>
      <c r="C220" s="16">
        <f t="shared" si="96"/>
        <v>51542.013868272275</v>
      </c>
      <c r="D220" s="27"/>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row>
    <row r="221" spans="1:246" s="2" customFormat="1" hidden="1" x14ac:dyDescent="0.25">
      <c r="A221" s="2">
        <v>124</v>
      </c>
      <c r="B221" s="26">
        <f t="shared" ca="1" si="91"/>
        <v>48241</v>
      </c>
      <c r="C221" s="16">
        <f t="shared" si="96"/>
        <v>51281.770812820818</v>
      </c>
      <c r="D221" s="27"/>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row>
    <row r="222" spans="1:246" s="2" customFormat="1" hidden="1" x14ac:dyDescent="0.25">
      <c r="A222" s="2">
        <v>125</v>
      </c>
      <c r="B222" s="26">
        <f t="shared" ca="1" si="91"/>
        <v>48272</v>
      </c>
      <c r="C222" s="16">
        <f t="shared" si="96"/>
        <v>51021.52775736936</v>
      </c>
      <c r="D222" s="27"/>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row>
    <row r="223" spans="1:246" s="2" customFormat="1" hidden="1" x14ac:dyDescent="0.25">
      <c r="A223" s="2">
        <v>126</v>
      </c>
      <c r="B223" s="26">
        <f t="shared" ca="1" si="91"/>
        <v>48301</v>
      </c>
      <c r="C223" s="16">
        <f t="shared" si="96"/>
        <v>50761.284701917903</v>
      </c>
      <c r="D223" s="27"/>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row>
    <row r="224" spans="1:246" s="2" customFormat="1" hidden="1" x14ac:dyDescent="0.25">
      <c r="A224" s="2">
        <v>127</v>
      </c>
      <c r="B224" s="26">
        <f t="shared" ca="1" si="91"/>
        <v>48332</v>
      </c>
      <c r="C224" s="16">
        <f t="shared" si="96"/>
        <v>50501.041646466445</v>
      </c>
      <c r="D224" s="27"/>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row>
    <row r="225" spans="1:246" s="2" customFormat="1" hidden="1" x14ac:dyDescent="0.25">
      <c r="A225" s="2">
        <v>128</v>
      </c>
      <c r="B225" s="26">
        <f t="shared" ca="1" si="91"/>
        <v>48362</v>
      </c>
      <c r="C225" s="16">
        <f t="shared" si="96"/>
        <v>50240.798591014987</v>
      </c>
      <c r="D225" s="27"/>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row>
    <row r="226" spans="1:246" s="2" customFormat="1" hidden="1" x14ac:dyDescent="0.25">
      <c r="A226" s="2">
        <v>129</v>
      </c>
      <c r="B226" s="26">
        <f t="shared" ca="1" si="91"/>
        <v>48393</v>
      </c>
      <c r="C226" s="16">
        <f t="shared" si="96"/>
        <v>49980.55553556353</v>
      </c>
      <c r="D226" s="27"/>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row>
    <row r="227" spans="1:246" s="2" customFormat="1" hidden="1" x14ac:dyDescent="0.25">
      <c r="A227" s="2">
        <v>130</v>
      </c>
      <c r="B227" s="26">
        <f t="shared" ca="1" si="91"/>
        <v>48423</v>
      </c>
      <c r="C227" s="16">
        <f t="shared" si="96"/>
        <v>49720.312480112072</v>
      </c>
      <c r="D227" s="27"/>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row>
    <row r="228" spans="1:246" s="2" customFormat="1" hidden="1" x14ac:dyDescent="0.25">
      <c r="A228" s="2">
        <v>131</v>
      </c>
      <c r="B228" s="26">
        <f t="shared" ref="B228:B291" ca="1" si="97">EDATE(B227,1)</f>
        <v>48454</v>
      </c>
      <c r="C228" s="16">
        <f t="shared" si="96"/>
        <v>49460.069424660614</v>
      </c>
      <c r="D228" s="27"/>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row>
    <row r="229" spans="1:246" s="2" customFormat="1" hidden="1" x14ac:dyDescent="0.25">
      <c r="A229" s="2">
        <v>132</v>
      </c>
      <c r="B229" s="26">
        <f t="shared" ca="1" si="97"/>
        <v>48485</v>
      </c>
      <c r="C229" s="16">
        <f t="shared" si="96"/>
        <v>49199.826369209157</v>
      </c>
      <c r="D229" s="27"/>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row>
    <row r="230" spans="1:246" s="2" customFormat="1" hidden="1" x14ac:dyDescent="0.25">
      <c r="A230" s="2">
        <v>133</v>
      </c>
      <c r="B230" s="26">
        <f t="shared" ca="1" si="97"/>
        <v>48515</v>
      </c>
      <c r="C230" s="16">
        <f t="shared" ref="C230:C241" si="98">U54</f>
        <v>86793.154727187808</v>
      </c>
      <c r="D230" s="27"/>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row>
    <row r="231" spans="1:246" s="2" customFormat="1" hidden="1" x14ac:dyDescent="0.25">
      <c r="A231" s="2">
        <v>134</v>
      </c>
      <c r="B231" s="26">
        <f t="shared" ca="1" si="97"/>
        <v>48546</v>
      </c>
      <c r="C231" s="16">
        <f t="shared" si="98"/>
        <v>48679.340258306234</v>
      </c>
      <c r="D231" s="27"/>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row>
    <row r="232" spans="1:246" s="2" customFormat="1" hidden="1" x14ac:dyDescent="0.25">
      <c r="A232" s="2">
        <v>135</v>
      </c>
      <c r="B232" s="26">
        <f t="shared" ca="1" si="97"/>
        <v>48576</v>
      </c>
      <c r="C232" s="16">
        <f t="shared" si="98"/>
        <v>48419.097202854777</v>
      </c>
      <c r="D232" s="27"/>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row>
    <row r="233" spans="1:246" s="2" customFormat="1" hidden="1" x14ac:dyDescent="0.25">
      <c r="A233" s="2">
        <v>136</v>
      </c>
      <c r="B233" s="26">
        <f t="shared" ca="1" si="97"/>
        <v>48607</v>
      </c>
      <c r="C233" s="16">
        <f t="shared" si="98"/>
        <v>48158.854147403319</v>
      </c>
      <c r="D233" s="27"/>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row>
    <row r="234" spans="1:246" s="2" customFormat="1" hidden="1" x14ac:dyDescent="0.25">
      <c r="A234" s="2">
        <v>137</v>
      </c>
      <c r="B234" s="26">
        <f t="shared" ca="1" si="97"/>
        <v>48638</v>
      </c>
      <c r="C234" s="16">
        <f t="shared" si="98"/>
        <v>47898.611091951854</v>
      </c>
      <c r="D234" s="27"/>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row>
    <row r="235" spans="1:246" s="2" customFormat="1" hidden="1" x14ac:dyDescent="0.25">
      <c r="A235" s="2">
        <v>138</v>
      </c>
      <c r="B235" s="26">
        <f t="shared" ca="1" si="97"/>
        <v>48666</v>
      </c>
      <c r="C235" s="16">
        <f t="shared" si="98"/>
        <v>47638.368036500397</v>
      </c>
      <c r="D235" s="27"/>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row>
    <row r="236" spans="1:246" s="2" customFormat="1" hidden="1" x14ac:dyDescent="0.25">
      <c r="A236" s="2">
        <v>139</v>
      </c>
      <c r="B236" s="26">
        <f t="shared" ca="1" si="97"/>
        <v>48697</v>
      </c>
      <c r="C236" s="16">
        <f t="shared" si="98"/>
        <v>47378.124981048939</v>
      </c>
      <c r="D236" s="27"/>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row>
    <row r="237" spans="1:246" s="2" customFormat="1" hidden="1" x14ac:dyDescent="0.25">
      <c r="A237" s="2">
        <v>140</v>
      </c>
      <c r="B237" s="26">
        <f t="shared" ca="1" si="97"/>
        <v>48727</v>
      </c>
      <c r="C237" s="16">
        <f t="shared" si="98"/>
        <v>47117.881925597481</v>
      </c>
      <c r="D237" s="27"/>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row>
    <row r="238" spans="1:246" s="2" customFormat="1" hidden="1" x14ac:dyDescent="0.25">
      <c r="A238" s="2">
        <v>141</v>
      </c>
      <c r="B238" s="26">
        <f t="shared" ca="1" si="97"/>
        <v>48758</v>
      </c>
      <c r="C238" s="16">
        <f t="shared" si="98"/>
        <v>46857.638870146024</v>
      </c>
      <c r="D238" s="27"/>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row>
    <row r="239" spans="1:246" s="2" customFormat="1" hidden="1" x14ac:dyDescent="0.25">
      <c r="A239" s="2">
        <v>142</v>
      </c>
      <c r="B239" s="26">
        <f t="shared" ca="1" si="97"/>
        <v>48788</v>
      </c>
      <c r="C239" s="16">
        <f t="shared" si="98"/>
        <v>46597.395814694566</v>
      </c>
      <c r="D239" s="27"/>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row>
    <row r="240" spans="1:246" s="2" customFormat="1" hidden="1" x14ac:dyDescent="0.25">
      <c r="A240" s="2">
        <v>143</v>
      </c>
      <c r="B240" s="26">
        <f t="shared" ca="1" si="97"/>
        <v>48819</v>
      </c>
      <c r="C240" s="16">
        <f t="shared" si="98"/>
        <v>46337.152759243108</v>
      </c>
      <c r="D240" s="27"/>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row>
    <row r="241" spans="1:246" s="2" customFormat="1" hidden="1" x14ac:dyDescent="0.25">
      <c r="A241" s="2">
        <v>144</v>
      </c>
      <c r="B241" s="26">
        <f t="shared" ca="1" si="97"/>
        <v>48850</v>
      </c>
      <c r="C241" s="16">
        <f t="shared" si="98"/>
        <v>46076.909703791651</v>
      </c>
      <c r="D241" s="27"/>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row>
    <row r="242" spans="1:246" s="2" customFormat="1" hidden="1" x14ac:dyDescent="0.25">
      <c r="A242" s="2">
        <v>145</v>
      </c>
      <c r="B242" s="26">
        <f t="shared" ca="1" si="97"/>
        <v>48880</v>
      </c>
      <c r="C242" s="16">
        <f t="shared" ref="C242:C253" si="99">Y54</f>
        <v>81845.238062500299</v>
      </c>
      <c r="D242" s="27"/>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row>
    <row r="243" spans="1:246" s="2" customFormat="1" hidden="1" x14ac:dyDescent="0.25">
      <c r="A243" s="2">
        <v>146</v>
      </c>
      <c r="B243" s="26">
        <f t="shared" ca="1" si="97"/>
        <v>48911</v>
      </c>
      <c r="C243" s="16">
        <f t="shared" si="99"/>
        <v>45556.423592888736</v>
      </c>
      <c r="D243" s="27"/>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row>
    <row r="244" spans="1:246" s="2" customFormat="1" hidden="1" x14ac:dyDescent="0.25">
      <c r="A244" s="2">
        <v>147</v>
      </c>
      <c r="B244" s="26">
        <f t="shared" ca="1" si="97"/>
        <v>48941</v>
      </c>
      <c r="C244" s="16">
        <f t="shared" si="99"/>
        <v>45296.180537437278</v>
      </c>
      <c r="D244" s="27"/>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row>
    <row r="245" spans="1:246" s="2" customFormat="1" hidden="1" x14ac:dyDescent="0.25">
      <c r="A245" s="2">
        <v>148</v>
      </c>
      <c r="B245" s="26">
        <f t="shared" ca="1" si="97"/>
        <v>48972</v>
      </c>
      <c r="C245" s="16">
        <f t="shared" si="99"/>
        <v>45035.93748198582</v>
      </c>
      <c r="D245" s="27"/>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row>
    <row r="246" spans="1:246" s="2" customFormat="1" hidden="1" x14ac:dyDescent="0.25">
      <c r="A246" s="2">
        <v>149</v>
      </c>
      <c r="B246" s="26">
        <f t="shared" ca="1" si="97"/>
        <v>49003</v>
      </c>
      <c r="C246" s="16">
        <f t="shared" si="99"/>
        <v>44775.694426534355</v>
      </c>
      <c r="D246" s="27"/>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row>
    <row r="247" spans="1:246" s="2" customFormat="1" hidden="1" x14ac:dyDescent="0.25">
      <c r="A247" s="2">
        <v>150</v>
      </c>
      <c r="B247" s="26">
        <f t="shared" ca="1" si="97"/>
        <v>49031</v>
      </c>
      <c r="C247" s="16">
        <f t="shared" si="99"/>
        <v>44515.451371082898</v>
      </c>
      <c r="D247" s="27"/>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row>
    <row r="248" spans="1:246" s="2" customFormat="1" hidden="1" x14ac:dyDescent="0.25">
      <c r="A248" s="2">
        <v>151</v>
      </c>
      <c r="B248" s="26">
        <f t="shared" ca="1" si="97"/>
        <v>49062</v>
      </c>
      <c r="C248" s="16">
        <f t="shared" si="99"/>
        <v>44255.20831563144</v>
      </c>
      <c r="D248" s="27"/>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row>
    <row r="249" spans="1:246" s="2" customFormat="1" hidden="1" x14ac:dyDescent="0.25">
      <c r="A249" s="2">
        <v>152</v>
      </c>
      <c r="B249" s="26">
        <f t="shared" ca="1" si="97"/>
        <v>49092</v>
      </c>
      <c r="C249" s="16">
        <f t="shared" si="99"/>
        <v>43994.965260179983</v>
      </c>
      <c r="D249" s="27"/>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row>
    <row r="250" spans="1:246" s="2" customFormat="1" hidden="1" x14ac:dyDescent="0.25">
      <c r="A250" s="2">
        <v>153</v>
      </c>
      <c r="B250" s="26">
        <f t="shared" ca="1" si="97"/>
        <v>49123</v>
      </c>
      <c r="C250" s="16">
        <f t="shared" si="99"/>
        <v>43734.722204728518</v>
      </c>
      <c r="D250" s="27"/>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row>
    <row r="251" spans="1:246" s="2" customFormat="1" hidden="1" x14ac:dyDescent="0.25">
      <c r="A251" s="2">
        <v>154</v>
      </c>
      <c r="B251" s="26">
        <f t="shared" ca="1" si="97"/>
        <v>49153</v>
      </c>
      <c r="C251" s="16">
        <f t="shared" si="99"/>
        <v>43474.47914927706</v>
      </c>
      <c r="D251" s="27"/>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row>
    <row r="252" spans="1:246" s="2" customFormat="1" hidden="1" x14ac:dyDescent="0.25">
      <c r="A252" s="2">
        <v>155</v>
      </c>
      <c r="B252" s="26">
        <f t="shared" ca="1" si="97"/>
        <v>49184</v>
      </c>
      <c r="C252" s="16">
        <f t="shared" si="99"/>
        <v>43214.236093825602</v>
      </c>
      <c r="D252" s="27"/>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row>
    <row r="253" spans="1:246" s="2" customFormat="1" hidden="1" x14ac:dyDescent="0.25">
      <c r="A253" s="2">
        <v>156</v>
      </c>
      <c r="B253" s="26">
        <f t="shared" ca="1" si="97"/>
        <v>49215</v>
      </c>
      <c r="C253" s="16">
        <f t="shared" si="99"/>
        <v>42953.993038374145</v>
      </c>
      <c r="D253" s="27"/>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row>
    <row r="254" spans="1:246" s="2" customFormat="1" hidden="1" x14ac:dyDescent="0.25">
      <c r="A254" s="2">
        <v>157</v>
      </c>
      <c r="B254" s="26">
        <f t="shared" ca="1" si="97"/>
        <v>49245</v>
      </c>
      <c r="C254" s="16">
        <f t="shared" ref="C254:C265" si="100">AC54</f>
        <v>76897.321397812804</v>
      </c>
      <c r="D254" s="27"/>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row>
    <row r="255" spans="1:246" s="2" customFormat="1" hidden="1" x14ac:dyDescent="0.25">
      <c r="A255" s="2">
        <v>158</v>
      </c>
      <c r="B255" s="26">
        <f t="shared" ca="1" si="97"/>
        <v>49276</v>
      </c>
      <c r="C255" s="16">
        <f t="shared" si="100"/>
        <v>42433.50692747123</v>
      </c>
      <c r="D255" s="27"/>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row>
    <row r="256" spans="1:246" s="2" customFormat="1" hidden="1" x14ac:dyDescent="0.25">
      <c r="A256" s="2">
        <v>159</v>
      </c>
      <c r="B256" s="26">
        <f t="shared" ca="1" si="97"/>
        <v>49306</v>
      </c>
      <c r="C256" s="16">
        <f t="shared" si="100"/>
        <v>42173.263872019772</v>
      </c>
      <c r="D256" s="27"/>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row>
    <row r="257" spans="1:246" s="2" customFormat="1" hidden="1" x14ac:dyDescent="0.25">
      <c r="A257" s="2">
        <v>160</v>
      </c>
      <c r="B257" s="26">
        <f t="shared" ca="1" si="97"/>
        <v>49337</v>
      </c>
      <c r="C257" s="16">
        <f t="shared" si="100"/>
        <v>41913.020816568314</v>
      </c>
      <c r="D257" s="27"/>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row>
    <row r="258" spans="1:246" s="2" customFormat="1" hidden="1" x14ac:dyDescent="0.25">
      <c r="A258" s="2">
        <v>161</v>
      </c>
      <c r="B258" s="26">
        <f t="shared" ca="1" si="97"/>
        <v>49368</v>
      </c>
      <c r="C258" s="16">
        <f t="shared" si="100"/>
        <v>41652.777761116857</v>
      </c>
      <c r="D258" s="27"/>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row>
    <row r="259" spans="1:246" s="2" customFormat="1" hidden="1" x14ac:dyDescent="0.25">
      <c r="A259" s="2">
        <v>162</v>
      </c>
      <c r="B259" s="26">
        <f t="shared" ca="1" si="97"/>
        <v>49396</v>
      </c>
      <c r="C259" s="16">
        <f t="shared" si="100"/>
        <v>41392.534705665399</v>
      </c>
      <c r="D259" s="27"/>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row>
    <row r="260" spans="1:246" s="2" customFormat="1" hidden="1" x14ac:dyDescent="0.25">
      <c r="A260" s="2">
        <v>163</v>
      </c>
      <c r="B260" s="26">
        <f t="shared" ca="1" si="97"/>
        <v>49427</v>
      </c>
      <c r="C260" s="16">
        <f t="shared" si="100"/>
        <v>41132.291650213941</v>
      </c>
      <c r="D260" s="27"/>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row>
    <row r="261" spans="1:246" s="2" customFormat="1" hidden="1" x14ac:dyDescent="0.25">
      <c r="A261" s="2">
        <v>164</v>
      </c>
      <c r="B261" s="26">
        <f t="shared" ca="1" si="97"/>
        <v>49457</v>
      </c>
      <c r="C261" s="16">
        <f t="shared" si="100"/>
        <v>40872.048594762484</v>
      </c>
      <c r="D261" s="27"/>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row>
    <row r="262" spans="1:246" s="2" customFormat="1" hidden="1" x14ac:dyDescent="0.25">
      <c r="A262" s="2">
        <v>165</v>
      </c>
      <c r="B262" s="26">
        <f t="shared" ca="1" si="97"/>
        <v>49488</v>
      </c>
      <c r="C262" s="16">
        <f t="shared" si="100"/>
        <v>40611.805539311019</v>
      </c>
      <c r="D262" s="27"/>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row>
    <row r="263" spans="1:246" s="2" customFormat="1" hidden="1" x14ac:dyDescent="0.25">
      <c r="A263" s="2">
        <v>166</v>
      </c>
      <c r="B263" s="26">
        <f t="shared" ca="1" si="97"/>
        <v>49518</v>
      </c>
      <c r="C263" s="16">
        <f t="shared" si="100"/>
        <v>40351.562483859561</v>
      </c>
      <c r="D263" s="27"/>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row>
    <row r="264" spans="1:246" s="2" customFormat="1" hidden="1" x14ac:dyDescent="0.25">
      <c r="A264" s="2">
        <v>167</v>
      </c>
      <c r="B264" s="26">
        <f t="shared" ca="1" si="97"/>
        <v>49549</v>
      </c>
      <c r="C264" s="16">
        <f t="shared" si="100"/>
        <v>40091.319428408104</v>
      </c>
      <c r="D264" s="27"/>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row>
    <row r="265" spans="1:246" s="2" customFormat="1" hidden="1" x14ac:dyDescent="0.25">
      <c r="A265" s="2">
        <v>168</v>
      </c>
      <c r="B265" s="26">
        <f t="shared" ca="1" si="97"/>
        <v>49580</v>
      </c>
      <c r="C265" s="16">
        <f t="shared" si="100"/>
        <v>39831.076372956646</v>
      </c>
      <c r="D265" s="27"/>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row>
    <row r="266" spans="1:246" s="2" customFormat="1" hidden="1" x14ac:dyDescent="0.25">
      <c r="A266" s="2">
        <v>169</v>
      </c>
      <c r="B266" s="26">
        <f t="shared" ca="1" si="97"/>
        <v>49610</v>
      </c>
      <c r="C266" s="16">
        <f t="shared" ref="C266:C277" si="101">E69</f>
        <v>71949.404733125295</v>
      </c>
      <c r="D266" s="27"/>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row>
    <row r="267" spans="1:246" s="2" customFormat="1" hidden="1" x14ac:dyDescent="0.25">
      <c r="A267" s="2">
        <v>170</v>
      </c>
      <c r="B267" s="26">
        <f t="shared" ca="1" si="97"/>
        <v>49641</v>
      </c>
      <c r="C267" s="16">
        <f t="shared" si="101"/>
        <v>39310.590262053724</v>
      </c>
      <c r="D267" s="27"/>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row>
    <row r="268" spans="1:246" s="2" customFormat="1" hidden="1" x14ac:dyDescent="0.25">
      <c r="A268" s="2">
        <v>171</v>
      </c>
      <c r="B268" s="26">
        <f t="shared" ca="1" si="97"/>
        <v>49671</v>
      </c>
      <c r="C268" s="16">
        <f t="shared" si="101"/>
        <v>39050.347206602266</v>
      </c>
      <c r="D268" s="27"/>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row>
    <row r="269" spans="1:246" s="2" customFormat="1" hidden="1" x14ac:dyDescent="0.25">
      <c r="A269" s="2">
        <v>172</v>
      </c>
      <c r="B269" s="26">
        <f t="shared" ca="1" si="97"/>
        <v>49702</v>
      </c>
      <c r="C269" s="16">
        <f t="shared" si="101"/>
        <v>38790.104151150808</v>
      </c>
      <c r="D269" s="27"/>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row>
    <row r="270" spans="1:246" s="2" customFormat="1" hidden="1" x14ac:dyDescent="0.25">
      <c r="A270" s="2">
        <v>173</v>
      </c>
      <c r="B270" s="26">
        <f t="shared" ca="1" si="97"/>
        <v>49733</v>
      </c>
      <c r="C270" s="16">
        <f t="shared" si="101"/>
        <v>38529.861095699351</v>
      </c>
      <c r="D270" s="27"/>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row>
    <row r="271" spans="1:246" s="2" customFormat="1" hidden="1" x14ac:dyDescent="0.25">
      <c r="A271" s="2">
        <v>174</v>
      </c>
      <c r="B271" s="26">
        <f t="shared" ca="1" si="97"/>
        <v>49762</v>
      </c>
      <c r="C271" s="16">
        <f t="shared" si="101"/>
        <v>38269.618040247893</v>
      </c>
      <c r="D271" s="27"/>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row>
    <row r="272" spans="1:246" s="2" customFormat="1" hidden="1" x14ac:dyDescent="0.25">
      <c r="A272" s="2">
        <v>175</v>
      </c>
      <c r="B272" s="26">
        <f t="shared" ca="1" si="97"/>
        <v>49793</v>
      </c>
      <c r="C272" s="16">
        <f t="shared" si="101"/>
        <v>38009.374984796435</v>
      </c>
      <c r="D272" s="27"/>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row>
    <row r="273" spans="1:246" s="2" customFormat="1" hidden="1" x14ac:dyDescent="0.25">
      <c r="A273" s="2">
        <v>176</v>
      </c>
      <c r="B273" s="26">
        <f t="shared" ca="1" si="97"/>
        <v>49823</v>
      </c>
      <c r="C273" s="16">
        <f t="shared" si="101"/>
        <v>37749.131929344978</v>
      </c>
      <c r="D273" s="27"/>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row>
    <row r="274" spans="1:246" s="2" customFormat="1" hidden="1" x14ac:dyDescent="0.25">
      <c r="A274" s="2">
        <v>177</v>
      </c>
      <c r="B274" s="26">
        <f t="shared" ca="1" si="97"/>
        <v>49854</v>
      </c>
      <c r="C274" s="16">
        <f t="shared" si="101"/>
        <v>37488.88887389352</v>
      </c>
      <c r="D274" s="27"/>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row>
    <row r="275" spans="1:246" s="2" customFormat="1" hidden="1" x14ac:dyDescent="0.25">
      <c r="A275" s="2">
        <v>178</v>
      </c>
      <c r="B275" s="26">
        <f t="shared" ca="1" si="97"/>
        <v>49884</v>
      </c>
      <c r="C275" s="16">
        <f t="shared" si="101"/>
        <v>37228.645818442063</v>
      </c>
      <c r="D275" s="27"/>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row>
    <row r="276" spans="1:246" s="2" customFormat="1" hidden="1" x14ac:dyDescent="0.25">
      <c r="A276" s="2">
        <v>179</v>
      </c>
      <c r="B276" s="26">
        <f t="shared" ca="1" si="97"/>
        <v>49915</v>
      </c>
      <c r="C276" s="16">
        <f t="shared" si="101"/>
        <v>36968.402762990605</v>
      </c>
      <c r="D276" s="27"/>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row>
    <row r="277" spans="1:246" s="2" customFormat="1" hidden="1" x14ac:dyDescent="0.25">
      <c r="A277" s="2">
        <v>180</v>
      </c>
      <c r="B277" s="26">
        <f t="shared" ca="1" si="97"/>
        <v>49946</v>
      </c>
      <c r="C277" s="16">
        <f t="shared" si="101"/>
        <v>36708.159707539147</v>
      </c>
      <c r="D277" s="27"/>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row>
    <row r="278" spans="1:246" s="2" customFormat="1" hidden="1" x14ac:dyDescent="0.25">
      <c r="A278" s="2">
        <v>181</v>
      </c>
      <c r="B278" s="26">
        <f t="shared" ca="1" si="97"/>
        <v>49976</v>
      </c>
      <c r="C278" s="16">
        <f t="shared" ref="C278:C289" si="102">I69</f>
        <v>67001.488068437786</v>
      </c>
      <c r="D278" s="27"/>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row>
    <row r="279" spans="1:246" s="2" customFormat="1" hidden="1" x14ac:dyDescent="0.25">
      <c r="A279" s="2">
        <v>182</v>
      </c>
      <c r="B279" s="26">
        <f t="shared" ca="1" si="97"/>
        <v>50007</v>
      </c>
      <c r="C279" s="16">
        <f t="shared" si="102"/>
        <v>36187.673596636225</v>
      </c>
      <c r="D279" s="27"/>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row>
    <row r="280" spans="1:246" s="2" customFormat="1" hidden="1" x14ac:dyDescent="0.25">
      <c r="A280" s="2">
        <v>183</v>
      </c>
      <c r="B280" s="26">
        <f t="shared" ca="1" si="97"/>
        <v>50037</v>
      </c>
      <c r="C280" s="16">
        <f t="shared" si="102"/>
        <v>35927.430541184767</v>
      </c>
      <c r="D280" s="27"/>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row>
    <row r="281" spans="1:246" s="2" customFormat="1" hidden="1" x14ac:dyDescent="0.25">
      <c r="A281" s="2">
        <v>184</v>
      </c>
      <c r="B281" s="26">
        <f t="shared" ca="1" si="97"/>
        <v>50068</v>
      </c>
      <c r="C281" s="16">
        <f t="shared" si="102"/>
        <v>35667.18748573331</v>
      </c>
      <c r="D281" s="27"/>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row>
    <row r="282" spans="1:246" s="2" customFormat="1" hidden="1" x14ac:dyDescent="0.25">
      <c r="A282" s="2">
        <v>185</v>
      </c>
      <c r="B282" s="26">
        <f t="shared" ca="1" si="97"/>
        <v>50099</v>
      </c>
      <c r="C282" s="16">
        <f t="shared" si="102"/>
        <v>35406.944430281852</v>
      </c>
      <c r="D282" s="27"/>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row>
    <row r="283" spans="1:246" s="2" customFormat="1" hidden="1" x14ac:dyDescent="0.25">
      <c r="A283" s="2">
        <v>186</v>
      </c>
      <c r="B283" s="26">
        <f t="shared" ca="1" si="97"/>
        <v>50127</v>
      </c>
      <c r="C283" s="16">
        <f t="shared" si="102"/>
        <v>35146.701374830394</v>
      </c>
      <c r="D283" s="27"/>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row>
    <row r="284" spans="1:246" s="2" customFormat="1" hidden="1" x14ac:dyDescent="0.25">
      <c r="A284" s="2">
        <v>187</v>
      </c>
      <c r="B284" s="26">
        <f t="shared" ca="1" si="97"/>
        <v>50158</v>
      </c>
      <c r="C284" s="16">
        <f t="shared" si="102"/>
        <v>34886.458319378929</v>
      </c>
      <c r="D284" s="27"/>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row>
    <row r="285" spans="1:246" s="2" customFormat="1" hidden="1" x14ac:dyDescent="0.25">
      <c r="A285" s="2">
        <v>188</v>
      </c>
      <c r="B285" s="26">
        <f t="shared" ca="1" si="97"/>
        <v>50188</v>
      </c>
      <c r="C285" s="16">
        <f t="shared" si="102"/>
        <v>34626.215263927472</v>
      </c>
      <c r="D285" s="27"/>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row>
    <row r="286" spans="1:246" s="2" customFormat="1" hidden="1" x14ac:dyDescent="0.25">
      <c r="A286" s="2">
        <v>189</v>
      </c>
      <c r="B286" s="26">
        <f t="shared" ca="1" si="97"/>
        <v>50219</v>
      </c>
      <c r="C286" s="16">
        <f t="shared" si="102"/>
        <v>34365.972208476014</v>
      </c>
      <c r="D286" s="27"/>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row>
    <row r="287" spans="1:246" s="2" customFormat="1" hidden="1" x14ac:dyDescent="0.25">
      <c r="A287" s="2">
        <v>190</v>
      </c>
      <c r="B287" s="26">
        <f t="shared" ca="1" si="97"/>
        <v>50249</v>
      </c>
      <c r="C287" s="16">
        <f t="shared" si="102"/>
        <v>34105.729153024557</v>
      </c>
      <c r="D287" s="27"/>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row>
    <row r="288" spans="1:246" s="2" customFormat="1" hidden="1" x14ac:dyDescent="0.25">
      <c r="A288" s="2">
        <v>191</v>
      </c>
      <c r="B288" s="26">
        <f t="shared" ca="1" si="97"/>
        <v>50280</v>
      </c>
      <c r="C288" s="16">
        <f t="shared" si="102"/>
        <v>33845.486097573099</v>
      </c>
      <c r="D288" s="27"/>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row>
    <row r="289" spans="1:246" s="2" customFormat="1" hidden="1" x14ac:dyDescent="0.25">
      <c r="A289" s="2">
        <v>192</v>
      </c>
      <c r="B289" s="26">
        <f t="shared" ca="1" si="97"/>
        <v>50311</v>
      </c>
      <c r="C289" s="16">
        <f t="shared" si="102"/>
        <v>33585.243042121641</v>
      </c>
      <c r="D289" s="27"/>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row>
    <row r="290" spans="1:246" s="2" customFormat="1" hidden="1" x14ac:dyDescent="0.25">
      <c r="A290" s="2">
        <v>193</v>
      </c>
      <c r="B290" s="26">
        <f t="shared" ca="1" si="97"/>
        <v>50341</v>
      </c>
      <c r="C290" s="16">
        <f t="shared" ref="C290:C301" si="103">M69</f>
        <v>62053.571403750291</v>
      </c>
      <c r="D290" s="27"/>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row>
    <row r="291" spans="1:246" s="2" customFormat="1" hidden="1" x14ac:dyDescent="0.25">
      <c r="A291" s="2">
        <v>194</v>
      </c>
      <c r="B291" s="26">
        <f t="shared" ca="1" si="97"/>
        <v>50372</v>
      </c>
      <c r="C291" s="16">
        <f t="shared" si="103"/>
        <v>33064.756931218726</v>
      </c>
      <c r="D291" s="27"/>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row>
    <row r="292" spans="1:246" s="2" customFormat="1" hidden="1" x14ac:dyDescent="0.25">
      <c r="A292" s="2">
        <v>195</v>
      </c>
      <c r="B292" s="26">
        <f t="shared" ref="B292:B337" ca="1" si="104">EDATE(B291,1)</f>
        <v>50402</v>
      </c>
      <c r="C292" s="16">
        <f t="shared" si="103"/>
        <v>32804.513875767268</v>
      </c>
      <c r="D292" s="27"/>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row>
    <row r="293" spans="1:246" s="2" customFormat="1" hidden="1" x14ac:dyDescent="0.25">
      <c r="A293" s="2">
        <v>196</v>
      </c>
      <c r="B293" s="26">
        <f t="shared" ca="1" si="104"/>
        <v>50433</v>
      </c>
      <c r="C293" s="16">
        <f t="shared" si="103"/>
        <v>32544.270820315807</v>
      </c>
      <c r="D293" s="27"/>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row>
    <row r="294" spans="1:246" s="2" customFormat="1" hidden="1" x14ac:dyDescent="0.25">
      <c r="A294" s="2">
        <v>197</v>
      </c>
      <c r="B294" s="26">
        <f t="shared" ca="1" si="104"/>
        <v>50464</v>
      </c>
      <c r="C294" s="16">
        <f t="shared" si="103"/>
        <v>32284.027764864346</v>
      </c>
      <c r="D294" s="27"/>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row>
    <row r="295" spans="1:246" s="2" customFormat="1" hidden="1" x14ac:dyDescent="0.25">
      <c r="A295" s="2">
        <v>198</v>
      </c>
      <c r="B295" s="26">
        <f t="shared" ca="1" si="104"/>
        <v>50492</v>
      </c>
      <c r="C295" s="16">
        <f t="shared" si="103"/>
        <v>32023.784709412888</v>
      </c>
      <c r="D295" s="27"/>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row>
    <row r="296" spans="1:246" s="2" customFormat="1" hidden="1" x14ac:dyDescent="0.25">
      <c r="A296" s="2">
        <v>199</v>
      </c>
      <c r="B296" s="26">
        <f t="shared" ca="1" si="104"/>
        <v>50523</v>
      </c>
      <c r="C296" s="16">
        <f t="shared" si="103"/>
        <v>31763.541653961431</v>
      </c>
      <c r="D296" s="27"/>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row>
    <row r="297" spans="1:246" s="2" customFormat="1" hidden="1" x14ac:dyDescent="0.25">
      <c r="A297" s="2">
        <v>200</v>
      </c>
      <c r="B297" s="26">
        <f t="shared" ca="1" si="104"/>
        <v>50553</v>
      </c>
      <c r="C297" s="16">
        <f t="shared" si="103"/>
        <v>31503.298598509973</v>
      </c>
      <c r="D297" s="27"/>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row>
    <row r="298" spans="1:246" s="2" customFormat="1" hidden="1" x14ac:dyDescent="0.25">
      <c r="A298" s="2">
        <v>201</v>
      </c>
      <c r="B298" s="26">
        <f t="shared" ca="1" si="104"/>
        <v>50584</v>
      </c>
      <c r="C298" s="16">
        <f t="shared" si="103"/>
        <v>31243.055543058515</v>
      </c>
      <c r="D298" s="27"/>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row>
    <row r="299" spans="1:246" s="2" customFormat="1" hidden="1" x14ac:dyDescent="0.25">
      <c r="A299" s="2">
        <v>202</v>
      </c>
      <c r="B299" s="26">
        <f t="shared" ca="1" si="104"/>
        <v>50614</v>
      </c>
      <c r="C299" s="16">
        <f t="shared" si="103"/>
        <v>30982.812487607058</v>
      </c>
      <c r="D299" s="27"/>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row>
    <row r="300" spans="1:246" s="2" customFormat="1" hidden="1" x14ac:dyDescent="0.25">
      <c r="A300" s="2">
        <v>203</v>
      </c>
      <c r="B300" s="26">
        <f t="shared" ca="1" si="104"/>
        <v>50645</v>
      </c>
      <c r="C300" s="16">
        <f t="shared" si="103"/>
        <v>30722.569432155597</v>
      </c>
      <c r="D300" s="27"/>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row>
    <row r="301" spans="1:246" s="2" customFormat="1" hidden="1" x14ac:dyDescent="0.25">
      <c r="A301" s="2">
        <v>204</v>
      </c>
      <c r="B301" s="26">
        <f t="shared" ca="1" si="104"/>
        <v>50676</v>
      </c>
      <c r="C301" s="16">
        <f t="shared" si="103"/>
        <v>30462.326376704139</v>
      </c>
      <c r="D301" s="27"/>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row>
    <row r="302" spans="1:246" s="2" customFormat="1" hidden="1" x14ac:dyDescent="0.25">
      <c r="A302" s="2">
        <v>205</v>
      </c>
      <c r="B302" s="26">
        <f t="shared" ca="1" si="104"/>
        <v>50706</v>
      </c>
      <c r="C302" s="16">
        <f t="shared" ref="C302:C313" si="105">Q69</f>
        <v>57105.654739062782</v>
      </c>
      <c r="D302" s="27"/>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row>
    <row r="303" spans="1:246" s="2" customFormat="1" hidden="1" x14ac:dyDescent="0.25">
      <c r="A303" s="2">
        <v>206</v>
      </c>
      <c r="B303" s="26">
        <f t="shared" ca="1" si="104"/>
        <v>50737</v>
      </c>
      <c r="C303" s="16">
        <f t="shared" si="105"/>
        <v>29941.84026580122</v>
      </c>
      <c r="D303" s="27"/>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row>
    <row r="304" spans="1:246" s="2" customFormat="1" hidden="1" x14ac:dyDescent="0.25">
      <c r="A304" s="2">
        <v>207</v>
      </c>
      <c r="B304" s="26">
        <f t="shared" ca="1" si="104"/>
        <v>50767</v>
      </c>
      <c r="C304" s="16">
        <f t="shared" si="105"/>
        <v>29681.597210349762</v>
      </c>
      <c r="D304" s="27"/>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row>
    <row r="305" spans="1:246" s="2" customFormat="1" hidden="1" x14ac:dyDescent="0.25">
      <c r="A305" s="2">
        <v>208</v>
      </c>
      <c r="B305" s="26">
        <f t="shared" ca="1" si="104"/>
        <v>50798</v>
      </c>
      <c r="C305" s="16">
        <f t="shared" si="105"/>
        <v>29421.354154898305</v>
      </c>
      <c r="D305" s="27"/>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row>
    <row r="306" spans="1:246" s="2" customFormat="1" hidden="1" x14ac:dyDescent="0.25">
      <c r="A306" s="2">
        <v>209</v>
      </c>
      <c r="B306" s="26">
        <f t="shared" ca="1" si="104"/>
        <v>50829</v>
      </c>
      <c r="C306" s="16">
        <f t="shared" si="105"/>
        <v>29161.111099446847</v>
      </c>
      <c r="D306" s="27"/>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row>
    <row r="307" spans="1:246" s="2" customFormat="1" hidden="1" x14ac:dyDescent="0.25">
      <c r="A307" s="2">
        <v>210</v>
      </c>
      <c r="B307" s="26">
        <f t="shared" ca="1" si="104"/>
        <v>50857</v>
      </c>
      <c r="C307" s="16">
        <f t="shared" si="105"/>
        <v>28900.86804399539</v>
      </c>
      <c r="D307" s="27"/>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row>
    <row r="308" spans="1:246" s="2" customFormat="1" hidden="1" x14ac:dyDescent="0.25">
      <c r="A308" s="2">
        <v>211</v>
      </c>
      <c r="B308" s="26">
        <f t="shared" ca="1" si="104"/>
        <v>50888</v>
      </c>
      <c r="C308" s="16">
        <f t="shared" si="105"/>
        <v>28640.624988543928</v>
      </c>
      <c r="D308" s="27"/>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row>
    <row r="309" spans="1:246" s="2" customFormat="1" hidden="1" x14ac:dyDescent="0.25">
      <c r="A309" s="2">
        <v>212</v>
      </c>
      <c r="B309" s="26">
        <f t="shared" ca="1" si="104"/>
        <v>50918</v>
      </c>
      <c r="C309" s="16">
        <f t="shared" si="105"/>
        <v>28380.381933092471</v>
      </c>
      <c r="D309" s="27"/>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row>
    <row r="310" spans="1:246" s="2" customFormat="1" hidden="1" x14ac:dyDescent="0.25">
      <c r="A310" s="2">
        <v>213</v>
      </c>
      <c r="B310" s="26">
        <f t="shared" ca="1" si="104"/>
        <v>50949</v>
      </c>
      <c r="C310" s="16">
        <f t="shared" si="105"/>
        <v>28120.138877641013</v>
      </c>
      <c r="D310" s="27"/>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row>
    <row r="311" spans="1:246" s="2" customFormat="1" hidden="1" x14ac:dyDescent="0.25">
      <c r="A311" s="2">
        <v>214</v>
      </c>
      <c r="B311" s="26">
        <f t="shared" ca="1" si="104"/>
        <v>50979</v>
      </c>
      <c r="C311" s="16">
        <f t="shared" si="105"/>
        <v>27859.895822189552</v>
      </c>
      <c r="D311" s="27"/>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row>
    <row r="312" spans="1:246" s="2" customFormat="1" hidden="1" x14ac:dyDescent="0.25">
      <c r="A312" s="2">
        <v>215</v>
      </c>
      <c r="B312" s="26">
        <f t="shared" ca="1" si="104"/>
        <v>51010</v>
      </c>
      <c r="C312" s="16">
        <f t="shared" si="105"/>
        <v>27599.652766738094</v>
      </c>
      <c r="D312" s="27"/>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row>
    <row r="313" spans="1:246" s="2" customFormat="1" hidden="1" x14ac:dyDescent="0.25">
      <c r="A313" s="2">
        <v>216</v>
      </c>
      <c r="B313" s="26">
        <f t="shared" ca="1" si="104"/>
        <v>51041</v>
      </c>
      <c r="C313" s="16">
        <f t="shared" si="105"/>
        <v>27339.409711286637</v>
      </c>
      <c r="D313" s="27"/>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row>
    <row r="314" spans="1:246" s="2" customFormat="1" hidden="1" x14ac:dyDescent="0.25">
      <c r="A314" s="2">
        <v>217</v>
      </c>
      <c r="B314" s="26">
        <f t="shared" ca="1" si="104"/>
        <v>51071</v>
      </c>
      <c r="C314" s="27">
        <f t="shared" ref="C314:C325" si="106">U69</f>
        <v>52157.738074375287</v>
      </c>
      <c r="D314" s="27"/>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row>
    <row r="315" spans="1:246" s="2" customFormat="1" hidden="1" x14ac:dyDescent="0.25">
      <c r="A315" s="2">
        <v>218</v>
      </c>
      <c r="B315" s="26">
        <f t="shared" ca="1" si="104"/>
        <v>51102</v>
      </c>
      <c r="C315" s="27">
        <f t="shared" si="106"/>
        <v>26818.923600383721</v>
      </c>
      <c r="D315" s="27"/>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row>
    <row r="316" spans="1:246" s="2" customFormat="1" hidden="1" x14ac:dyDescent="0.25">
      <c r="A316" s="2">
        <v>219</v>
      </c>
      <c r="B316" s="26">
        <f t="shared" ca="1" si="104"/>
        <v>51132</v>
      </c>
      <c r="C316" s="27">
        <f t="shared" si="106"/>
        <v>26558.68054493226</v>
      </c>
      <c r="D316" s="27"/>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row>
    <row r="317" spans="1:246" s="2" customFormat="1" hidden="1" x14ac:dyDescent="0.25">
      <c r="A317" s="2">
        <v>220</v>
      </c>
      <c r="B317" s="26">
        <f t="shared" ca="1" si="104"/>
        <v>51163</v>
      </c>
      <c r="C317" s="27">
        <f t="shared" si="106"/>
        <v>26298.437489480802</v>
      </c>
      <c r="D317" s="27"/>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row>
    <row r="318" spans="1:246" s="2" customFormat="1" hidden="1" x14ac:dyDescent="0.25">
      <c r="A318" s="2">
        <v>221</v>
      </c>
      <c r="B318" s="26">
        <f t="shared" ca="1" si="104"/>
        <v>51194</v>
      </c>
      <c r="C318" s="27">
        <f t="shared" si="106"/>
        <v>26038.194434029345</v>
      </c>
      <c r="D318" s="27"/>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row>
    <row r="319" spans="1:246" s="2" customFormat="1" hidden="1" x14ac:dyDescent="0.25">
      <c r="A319" s="2">
        <v>222</v>
      </c>
      <c r="B319" s="26">
        <f t="shared" ca="1" si="104"/>
        <v>51223</v>
      </c>
      <c r="C319" s="27">
        <f t="shared" si="106"/>
        <v>25777.951378577884</v>
      </c>
      <c r="D319" s="27"/>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row>
    <row r="320" spans="1:246" s="2" customFormat="1" hidden="1" x14ac:dyDescent="0.25">
      <c r="A320" s="2">
        <v>223</v>
      </c>
      <c r="B320" s="26">
        <f t="shared" ca="1" si="104"/>
        <v>51254</v>
      </c>
      <c r="C320" s="27">
        <f t="shared" si="106"/>
        <v>25517.708323126426</v>
      </c>
      <c r="D320" s="27"/>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row>
    <row r="321" spans="1:246" s="2" customFormat="1" hidden="1" x14ac:dyDescent="0.25">
      <c r="A321" s="2">
        <v>224</v>
      </c>
      <c r="B321" s="26">
        <f t="shared" ca="1" si="104"/>
        <v>51284</v>
      </c>
      <c r="C321" s="27">
        <f t="shared" si="106"/>
        <v>25257.465267674968</v>
      </c>
      <c r="D321" s="27"/>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row>
    <row r="322" spans="1:246" s="2" customFormat="1" hidden="1" x14ac:dyDescent="0.25">
      <c r="A322" s="2">
        <v>225</v>
      </c>
      <c r="B322" s="26">
        <f t="shared" ca="1" si="104"/>
        <v>51315</v>
      </c>
      <c r="C322" s="27">
        <f t="shared" si="106"/>
        <v>24997.222212223511</v>
      </c>
      <c r="D322" s="27"/>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row>
    <row r="323" spans="1:246" s="2" customFormat="1" hidden="1" x14ac:dyDescent="0.25">
      <c r="A323" s="2">
        <v>226</v>
      </c>
      <c r="B323" s="26">
        <f t="shared" ca="1" si="104"/>
        <v>51345</v>
      </c>
      <c r="C323" s="27">
        <f t="shared" si="106"/>
        <v>24736.979156772053</v>
      </c>
      <c r="D323" s="27"/>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row>
    <row r="324" spans="1:246" s="2" customFormat="1" hidden="1" x14ac:dyDescent="0.25">
      <c r="A324" s="2">
        <v>227</v>
      </c>
      <c r="B324" s="26">
        <f t="shared" ca="1" si="104"/>
        <v>51376</v>
      </c>
      <c r="C324" s="27">
        <f t="shared" si="106"/>
        <v>24476.736101320592</v>
      </c>
      <c r="D324" s="27"/>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row>
    <row r="325" spans="1:246" s="2" customFormat="1" hidden="1" x14ac:dyDescent="0.25">
      <c r="A325" s="2">
        <v>228</v>
      </c>
      <c r="B325" s="26">
        <f t="shared" ca="1" si="104"/>
        <v>51407</v>
      </c>
      <c r="C325" s="27">
        <f t="shared" si="106"/>
        <v>24216.493045869134</v>
      </c>
      <c r="D325" s="27"/>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row>
    <row r="326" spans="1:246" s="2" customFormat="1" hidden="1" x14ac:dyDescent="0.25">
      <c r="A326" s="2">
        <v>229</v>
      </c>
      <c r="B326" s="26">
        <f t="shared" ca="1" si="104"/>
        <v>51437</v>
      </c>
      <c r="C326" s="27">
        <f t="shared" ref="C326:C337" si="107">Y69</f>
        <v>47209.821409687778</v>
      </c>
      <c r="D326" s="27"/>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row>
    <row r="327" spans="1:246" s="2" customFormat="1" hidden="1" x14ac:dyDescent="0.25">
      <c r="A327" s="2">
        <v>230</v>
      </c>
      <c r="B327" s="26">
        <f t="shared" ca="1" si="104"/>
        <v>51468</v>
      </c>
      <c r="C327" s="27">
        <f t="shared" si="107"/>
        <v>23696.006934966219</v>
      </c>
      <c r="D327" s="27"/>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row>
    <row r="328" spans="1:246" s="2" customFormat="1" hidden="1" x14ac:dyDescent="0.25">
      <c r="A328" s="2">
        <v>231</v>
      </c>
      <c r="B328" s="26">
        <f t="shared" ca="1" si="104"/>
        <v>51498</v>
      </c>
      <c r="C328" s="27">
        <f t="shared" si="107"/>
        <v>23435.763879514758</v>
      </c>
      <c r="D328" s="27"/>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row>
    <row r="329" spans="1:246" s="2" customFormat="1" hidden="1" x14ac:dyDescent="0.25">
      <c r="A329" s="2">
        <v>232</v>
      </c>
      <c r="B329" s="26">
        <f t="shared" ca="1" si="104"/>
        <v>51529</v>
      </c>
      <c r="C329" s="27">
        <f t="shared" si="107"/>
        <v>23175.5208240633</v>
      </c>
      <c r="D329" s="27"/>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row>
    <row r="330" spans="1:246" s="2" customFormat="1" hidden="1" x14ac:dyDescent="0.25">
      <c r="A330" s="2">
        <v>233</v>
      </c>
      <c r="B330" s="26">
        <f t="shared" ca="1" si="104"/>
        <v>51560</v>
      </c>
      <c r="C330" s="27">
        <f t="shared" si="107"/>
        <v>22915.277768611842</v>
      </c>
      <c r="D330" s="27"/>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row>
    <row r="331" spans="1:246" s="2" customFormat="1" hidden="1" x14ac:dyDescent="0.25">
      <c r="A331" s="2">
        <v>234</v>
      </c>
      <c r="B331" s="26">
        <f t="shared" ca="1" si="104"/>
        <v>51588</v>
      </c>
      <c r="C331" s="27">
        <f t="shared" si="107"/>
        <v>22655.034713160385</v>
      </c>
      <c r="D331" s="27"/>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c r="HU331" s="4"/>
      <c r="HV331" s="4"/>
      <c r="HW331" s="4"/>
      <c r="HX331" s="4"/>
      <c r="HY331" s="4"/>
      <c r="HZ331" s="4"/>
      <c r="IA331" s="4"/>
      <c r="IB331" s="4"/>
      <c r="IC331" s="4"/>
      <c r="ID331" s="4"/>
      <c r="IE331" s="4"/>
      <c r="IF331" s="4"/>
      <c r="IG331" s="4"/>
      <c r="IH331" s="4"/>
      <c r="II331" s="4"/>
      <c r="IJ331" s="4"/>
      <c r="IK331" s="4"/>
      <c r="IL331" s="4"/>
    </row>
    <row r="332" spans="1:246" s="2" customFormat="1" hidden="1" x14ac:dyDescent="0.25">
      <c r="A332" s="2">
        <v>235</v>
      </c>
      <c r="B332" s="26">
        <f t="shared" ca="1" si="104"/>
        <v>51619</v>
      </c>
      <c r="C332" s="27">
        <f t="shared" si="107"/>
        <v>22394.791657708927</v>
      </c>
      <c r="D332" s="27"/>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row>
    <row r="333" spans="1:246" s="2" customFormat="1" hidden="1" x14ac:dyDescent="0.25">
      <c r="A333" s="2">
        <v>236</v>
      </c>
      <c r="B333" s="26">
        <f t="shared" ca="1" si="104"/>
        <v>51649</v>
      </c>
      <c r="C333" s="27">
        <f t="shared" si="107"/>
        <v>22134.548602257466</v>
      </c>
      <c r="D333" s="27"/>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row>
    <row r="334" spans="1:246" s="2" customFormat="1" hidden="1" x14ac:dyDescent="0.25">
      <c r="A334" s="2">
        <v>237</v>
      </c>
      <c r="B334" s="26">
        <f t="shared" ca="1" si="104"/>
        <v>51680</v>
      </c>
      <c r="C334" s="27">
        <f t="shared" si="107"/>
        <v>21874.305546806008</v>
      </c>
      <c r="D334" s="27"/>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c r="HU334" s="4"/>
      <c r="HV334" s="4"/>
      <c r="HW334" s="4"/>
      <c r="HX334" s="4"/>
      <c r="HY334" s="4"/>
      <c r="HZ334" s="4"/>
      <c r="IA334" s="4"/>
      <c r="IB334" s="4"/>
      <c r="IC334" s="4"/>
      <c r="ID334" s="4"/>
      <c r="IE334" s="4"/>
      <c r="IF334" s="4"/>
      <c r="IG334" s="4"/>
      <c r="IH334" s="4"/>
      <c r="II334" s="4"/>
      <c r="IJ334" s="4"/>
      <c r="IK334" s="4"/>
      <c r="IL334" s="4"/>
    </row>
    <row r="335" spans="1:246" s="2" customFormat="1" hidden="1" x14ac:dyDescent="0.25">
      <c r="A335" s="2">
        <v>238</v>
      </c>
      <c r="B335" s="26">
        <f t="shared" ca="1" si="104"/>
        <v>51710</v>
      </c>
      <c r="C335" s="27">
        <f t="shared" si="107"/>
        <v>21614.062491354551</v>
      </c>
      <c r="D335" s="27"/>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c r="HU335" s="4"/>
      <c r="HV335" s="4"/>
      <c r="HW335" s="4"/>
      <c r="HX335" s="4"/>
      <c r="HY335" s="4"/>
      <c r="HZ335" s="4"/>
      <c r="IA335" s="4"/>
      <c r="IB335" s="4"/>
      <c r="IC335" s="4"/>
      <c r="ID335" s="4"/>
      <c r="IE335" s="4"/>
      <c r="IF335" s="4"/>
      <c r="IG335" s="4"/>
      <c r="IH335" s="4"/>
      <c r="II335" s="4"/>
      <c r="IJ335" s="4"/>
      <c r="IK335" s="4"/>
      <c r="IL335" s="4"/>
    </row>
    <row r="336" spans="1:246" s="2" customFormat="1" hidden="1" x14ac:dyDescent="0.25">
      <c r="A336" s="2">
        <v>239</v>
      </c>
      <c r="B336" s="26">
        <f t="shared" ca="1" si="104"/>
        <v>51741</v>
      </c>
      <c r="C336" s="27">
        <f t="shared" si="107"/>
        <v>21353.819435903093</v>
      </c>
      <c r="D336" s="27"/>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c r="HU336" s="4"/>
      <c r="HV336" s="4"/>
      <c r="HW336" s="4"/>
      <c r="HX336" s="4"/>
      <c r="HY336" s="4"/>
      <c r="HZ336" s="4"/>
      <c r="IA336" s="4"/>
      <c r="IB336" s="4"/>
      <c r="IC336" s="4"/>
      <c r="ID336" s="4"/>
      <c r="IE336" s="4"/>
      <c r="IF336" s="4"/>
      <c r="IG336" s="4"/>
      <c r="IH336" s="4"/>
      <c r="II336" s="4"/>
      <c r="IJ336" s="4"/>
      <c r="IK336" s="4"/>
      <c r="IL336" s="4"/>
    </row>
    <row r="337" spans="1:247" s="2" customFormat="1" hidden="1" x14ac:dyDescent="0.25">
      <c r="A337" s="2">
        <v>240</v>
      </c>
      <c r="B337" s="26">
        <f t="shared" ca="1" si="104"/>
        <v>51772</v>
      </c>
      <c r="C337" s="27">
        <f t="shared" si="107"/>
        <v>24523.576380451632</v>
      </c>
      <c r="D337" s="27"/>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c r="FU337" s="4"/>
      <c r="FV337" s="4"/>
      <c r="FW337" s="4"/>
      <c r="FX337" s="4"/>
      <c r="FY337" s="4"/>
      <c r="FZ337" s="4"/>
      <c r="GA337" s="4"/>
      <c r="GB337" s="4"/>
      <c r="GC337" s="4"/>
      <c r="GD337" s="4"/>
      <c r="GE337" s="4"/>
      <c r="GF337" s="4"/>
      <c r="GG337" s="4"/>
      <c r="GH337" s="4"/>
      <c r="GI337" s="4"/>
      <c r="GJ337" s="4"/>
      <c r="GK337" s="4"/>
      <c r="GL337" s="4"/>
      <c r="GM337" s="4"/>
      <c r="GN337" s="4"/>
      <c r="GO337" s="4"/>
      <c r="GP337" s="4"/>
      <c r="GQ337" s="4"/>
      <c r="GR337" s="4"/>
      <c r="GS337" s="4"/>
      <c r="GT337" s="4"/>
      <c r="GU337" s="4"/>
      <c r="GV337" s="4"/>
      <c r="GW337" s="4"/>
      <c r="GX337" s="4"/>
      <c r="GY337" s="4"/>
      <c r="GZ337" s="4"/>
      <c r="HA337" s="4"/>
      <c r="HB337" s="4"/>
      <c r="HC337" s="4"/>
      <c r="HD337" s="4"/>
      <c r="HE337" s="4"/>
      <c r="HF337" s="4"/>
      <c r="HG337" s="4"/>
      <c r="HH337" s="4"/>
      <c r="HI337" s="4"/>
      <c r="HJ337" s="4"/>
      <c r="HK337" s="4"/>
      <c r="HL337" s="4"/>
      <c r="HM337" s="4"/>
      <c r="HN337" s="4"/>
      <c r="HO337" s="4"/>
      <c r="HP337" s="4"/>
      <c r="HQ337" s="4"/>
      <c r="HR337" s="4"/>
      <c r="HS337" s="4"/>
      <c r="HT337" s="4"/>
      <c r="HU337" s="4"/>
      <c r="HV337" s="4"/>
      <c r="HW337" s="4"/>
      <c r="HX337" s="4"/>
      <c r="HY337" s="4"/>
      <c r="HZ337" s="4"/>
      <c r="IA337" s="4"/>
      <c r="IB337" s="4"/>
      <c r="IC337" s="4"/>
      <c r="ID337" s="4"/>
      <c r="IE337" s="4"/>
      <c r="IF337" s="4"/>
      <c r="IG337" s="4"/>
      <c r="IH337" s="4"/>
      <c r="II337" s="4"/>
      <c r="IJ337" s="4"/>
      <c r="IK337" s="4"/>
      <c r="IL337" s="4"/>
    </row>
    <row r="338" spans="1:247" s="2" customFormat="1" hidden="1" x14ac:dyDescent="0.25">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c r="FU338" s="4"/>
      <c r="FV338" s="4"/>
      <c r="FW338" s="4"/>
      <c r="FX338" s="4"/>
      <c r="FY338" s="4"/>
      <c r="FZ338" s="4"/>
      <c r="GA338" s="4"/>
      <c r="GB338" s="4"/>
      <c r="GC338" s="4"/>
      <c r="GD338" s="4"/>
      <c r="GE338" s="4"/>
      <c r="GF338" s="4"/>
      <c r="GG338" s="4"/>
      <c r="GH338" s="4"/>
      <c r="GI338" s="4"/>
      <c r="GJ338" s="4"/>
      <c r="GK338" s="4"/>
      <c r="GL338" s="4"/>
      <c r="GM338" s="4"/>
      <c r="GN338" s="4"/>
      <c r="GO338" s="4"/>
      <c r="GP338" s="4"/>
      <c r="GQ338" s="4"/>
      <c r="GR338" s="4"/>
      <c r="GS338" s="4"/>
      <c r="GT338" s="4"/>
      <c r="GU338" s="4"/>
      <c r="GV338" s="4"/>
      <c r="GW338" s="4"/>
      <c r="GX338" s="4"/>
      <c r="GY338" s="4"/>
      <c r="GZ338" s="4"/>
      <c r="HA338" s="4"/>
      <c r="HB338" s="4"/>
      <c r="HC338" s="4"/>
      <c r="HD338" s="4"/>
      <c r="HE338" s="4"/>
      <c r="HF338" s="4"/>
      <c r="HG338" s="4"/>
      <c r="HH338" s="4"/>
      <c r="HI338" s="4"/>
      <c r="HJ338" s="4"/>
      <c r="HK338" s="4"/>
      <c r="HL338" s="4"/>
      <c r="HM338" s="4"/>
      <c r="HN338" s="4"/>
      <c r="HO338" s="4"/>
      <c r="HP338" s="4"/>
      <c r="HQ338" s="4"/>
      <c r="HR338" s="4"/>
      <c r="HS338" s="4"/>
      <c r="HT338" s="4"/>
      <c r="HU338" s="4"/>
      <c r="HV338" s="4"/>
      <c r="HW338" s="4"/>
      <c r="HX338" s="4"/>
      <c r="HY338" s="4"/>
      <c r="HZ338" s="4"/>
      <c r="IA338" s="4"/>
      <c r="IB338" s="4"/>
      <c r="IC338" s="4"/>
      <c r="ID338" s="4"/>
      <c r="IE338" s="4"/>
      <c r="IF338" s="4"/>
      <c r="IG338" s="4"/>
      <c r="IH338" s="4"/>
      <c r="II338" s="4"/>
      <c r="IJ338" s="4"/>
      <c r="IK338" s="4"/>
      <c r="IL338" s="4"/>
      <c r="IM338" s="4"/>
    </row>
    <row r="339" spans="1:247"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c r="FU339" s="4"/>
      <c r="FV339" s="4"/>
      <c r="FW339" s="4"/>
      <c r="FX339" s="4"/>
      <c r="FY339" s="4"/>
      <c r="FZ339" s="4"/>
      <c r="GA339" s="4"/>
      <c r="GB339" s="4"/>
      <c r="GC339" s="4"/>
      <c r="GD339" s="4"/>
      <c r="GE339" s="4"/>
      <c r="GF339" s="4"/>
      <c r="GG339" s="4"/>
      <c r="GH339" s="4"/>
      <c r="GI339" s="4"/>
      <c r="GJ339" s="4"/>
      <c r="GK339" s="4"/>
      <c r="GL339" s="4"/>
      <c r="GM339" s="4"/>
      <c r="GN339" s="4"/>
      <c r="GO339" s="4"/>
      <c r="GP339" s="4"/>
      <c r="GQ339" s="4"/>
      <c r="GR339" s="4"/>
      <c r="GS339" s="4"/>
      <c r="GT339" s="4"/>
      <c r="GU339" s="4"/>
      <c r="GV339" s="4"/>
      <c r="GW339" s="4"/>
      <c r="GX339" s="4"/>
      <c r="GY339" s="4"/>
      <c r="GZ339" s="4"/>
      <c r="HA339" s="4"/>
      <c r="HB339" s="4"/>
      <c r="HC339" s="4"/>
      <c r="HD339" s="4"/>
      <c r="HE339" s="4"/>
      <c r="HF339" s="4"/>
      <c r="HG339" s="4"/>
      <c r="HH339" s="4"/>
      <c r="HI339" s="4"/>
      <c r="HJ339" s="4"/>
      <c r="HK339" s="4"/>
      <c r="HL339" s="4"/>
      <c r="HM339" s="4"/>
      <c r="HN339" s="4"/>
      <c r="HO339" s="4"/>
      <c r="HP339" s="4"/>
      <c r="HQ339" s="4"/>
      <c r="HR339" s="4"/>
      <c r="HS339" s="4"/>
      <c r="HT339" s="4"/>
      <c r="HU339" s="4"/>
      <c r="HV339" s="4"/>
      <c r="HW339" s="4"/>
      <c r="HX339" s="4"/>
      <c r="HY339" s="4"/>
      <c r="HZ339" s="4"/>
      <c r="IA339" s="4"/>
      <c r="IB339" s="4"/>
      <c r="IC339" s="4"/>
      <c r="ID339" s="4"/>
      <c r="IE339" s="4"/>
      <c r="IF339" s="4"/>
      <c r="IG339" s="4"/>
      <c r="IH339" s="4"/>
      <c r="II339" s="4"/>
      <c r="IJ339" s="4"/>
      <c r="IK339" s="4"/>
      <c r="IL339" s="4"/>
      <c r="IM339" s="4"/>
    </row>
  </sheetData>
  <sheetProtection algorithmName="SHA-512" hashValue="sg3X/BQPTvTkFoz4AJTqc+QklN+o2jBNNPUizStb8mos2t15ijVIadQSDodsrKICJVrhTpjVdBHqAVuERIhx5A==" saltValue="0lM6UB/yhDPTclwKKZLrww==" spinCount="100000" sheet="1" objects="1" scenarios="1"/>
  <mergeCells count="100">
    <mergeCell ref="A94:B95"/>
    <mergeCell ref="C94:F94"/>
    <mergeCell ref="C95:F95"/>
    <mergeCell ref="A87:J87"/>
    <mergeCell ref="A88:N88"/>
    <mergeCell ref="A89:N89"/>
    <mergeCell ref="A90:N90"/>
    <mergeCell ref="A92:B92"/>
    <mergeCell ref="C92:F92"/>
    <mergeCell ref="V67:Y67"/>
    <mergeCell ref="Z67:AC67"/>
    <mergeCell ref="A83:J83"/>
    <mergeCell ref="A84:J84"/>
    <mergeCell ref="A85:J85"/>
    <mergeCell ref="N67:Q67"/>
    <mergeCell ref="R67:U67"/>
    <mergeCell ref="A86:J86"/>
    <mergeCell ref="A67:A68"/>
    <mergeCell ref="B67:E67"/>
    <mergeCell ref="F67:H67"/>
    <mergeCell ref="J67:M67"/>
    <mergeCell ref="V37:Y37"/>
    <mergeCell ref="Z37:AC37"/>
    <mergeCell ref="A52:A53"/>
    <mergeCell ref="B52:D52"/>
    <mergeCell ref="F52:I52"/>
    <mergeCell ref="J52:M52"/>
    <mergeCell ref="N52:Q52"/>
    <mergeCell ref="R52:U52"/>
    <mergeCell ref="V52:Y52"/>
    <mergeCell ref="Z52:AC52"/>
    <mergeCell ref="A37:A38"/>
    <mergeCell ref="B37:E37"/>
    <mergeCell ref="F37:I37"/>
    <mergeCell ref="J37:M37"/>
    <mergeCell ref="N37:Q37"/>
    <mergeCell ref="R37:U37"/>
    <mergeCell ref="A35:I35"/>
    <mergeCell ref="J35:K35"/>
    <mergeCell ref="A29:I29"/>
    <mergeCell ref="J29:K29"/>
    <mergeCell ref="A30:I30"/>
    <mergeCell ref="J30:K30"/>
    <mergeCell ref="A31:I31"/>
    <mergeCell ref="J31:K31"/>
    <mergeCell ref="A32:I32"/>
    <mergeCell ref="A33:I33"/>
    <mergeCell ref="J33:K33"/>
    <mergeCell ref="A34:I34"/>
    <mergeCell ref="J34:K34"/>
    <mergeCell ref="A28:I28"/>
    <mergeCell ref="J28:K28"/>
    <mergeCell ref="A22:I22"/>
    <mergeCell ref="J22:K22"/>
    <mergeCell ref="A23:I23"/>
    <mergeCell ref="J23:K23"/>
    <mergeCell ref="A24:I24"/>
    <mergeCell ref="J24:K24"/>
    <mergeCell ref="A25:K25"/>
    <mergeCell ref="A26:I26"/>
    <mergeCell ref="J26:K26"/>
    <mergeCell ref="A27:I27"/>
    <mergeCell ref="J27:K27"/>
    <mergeCell ref="A21:I21"/>
    <mergeCell ref="J21:K21"/>
    <mergeCell ref="A15:I15"/>
    <mergeCell ref="J15:K15"/>
    <mergeCell ref="A16:I16"/>
    <mergeCell ref="J16:K16"/>
    <mergeCell ref="A17:I17"/>
    <mergeCell ref="J17:K17"/>
    <mergeCell ref="A18:I18"/>
    <mergeCell ref="J18:K18"/>
    <mergeCell ref="A19:G19"/>
    <mergeCell ref="J19:K19"/>
    <mergeCell ref="A20:K20"/>
    <mergeCell ref="A12:H12"/>
    <mergeCell ref="J12:K12"/>
    <mergeCell ref="A13:I13"/>
    <mergeCell ref="J13:K13"/>
    <mergeCell ref="A14:I14"/>
    <mergeCell ref="J14:K14"/>
    <mergeCell ref="A9:H9"/>
    <mergeCell ref="J9:K9"/>
    <mergeCell ref="A10:H10"/>
    <mergeCell ref="J10:K10"/>
    <mergeCell ref="A11:H11"/>
    <mergeCell ref="J11:K11"/>
    <mergeCell ref="A6:I6"/>
    <mergeCell ref="J6:K6"/>
    <mergeCell ref="A7:I7"/>
    <mergeCell ref="J7:K7"/>
    <mergeCell ref="A8:I8"/>
    <mergeCell ref="J8:K8"/>
    <mergeCell ref="A1:K1"/>
    <mergeCell ref="A2:K2"/>
    <mergeCell ref="A3:K3"/>
    <mergeCell ref="A4:K4"/>
    <mergeCell ref="A5:I5"/>
    <mergeCell ref="J5:K5"/>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from>
                    <xdr:col>8</xdr:col>
                    <xdr:colOff>819150</xdr:colOff>
                    <xdr:row>16</xdr:row>
                    <xdr:rowOff>190500</xdr:rowOff>
                  </from>
                  <to>
                    <xdr:col>11</xdr:col>
                    <xdr:colOff>19050</xdr:colOff>
                    <xdr:row>19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9"/>
  <sheetViews>
    <sheetView view="pageBreakPreview" topLeftCell="A13" zoomScale="87" zoomScaleNormal="70" zoomScaleSheetLayoutView="87" workbookViewId="0">
      <selection activeCell="J28" sqref="J28:K28"/>
    </sheetView>
  </sheetViews>
  <sheetFormatPr defaultRowHeight="15" x14ac:dyDescent="0.25"/>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5.42578125" customWidth="1"/>
    <col min="12" max="13" width="12.42578125" customWidth="1"/>
    <col min="14" max="14" width="12.140625" customWidth="1"/>
    <col min="15" max="15" width="13.140625" customWidth="1"/>
    <col min="16" max="17" width="12" customWidth="1"/>
    <col min="18" max="18" width="13.140625" customWidth="1"/>
    <col min="19" max="19" width="12.28515625" customWidth="1"/>
    <col min="20" max="20" width="11.5703125" customWidth="1"/>
    <col min="21" max="22" width="13.28515625" customWidth="1"/>
    <col min="23" max="23" width="12.5703125" customWidth="1"/>
    <col min="24" max="25" width="12.7109375" customWidth="1"/>
    <col min="26" max="26" width="11.7109375" customWidth="1"/>
    <col min="27" max="27" width="14" customWidth="1"/>
    <col min="28" max="28" width="11.5703125" customWidth="1"/>
    <col min="29" max="29" width="15.42578125" customWidth="1"/>
    <col min="30" max="32" width="9.140625" hidden="1" customWidth="1"/>
    <col min="33" max="33" width="8.42578125" hidden="1" customWidth="1"/>
    <col min="34" max="34" width="5.28515625" hidden="1" customWidth="1"/>
    <col min="35"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5703125" customWidth="1"/>
    <col min="264" max="264" width="12.140625" customWidth="1"/>
    <col min="265" max="265" width="12.28515625" customWidth="1"/>
    <col min="266" max="266" width="14.140625" customWidth="1"/>
    <col min="267" max="267" width="13" customWidth="1"/>
    <col min="268" max="269" width="12.42578125" customWidth="1"/>
    <col min="270" max="270" width="12.140625" customWidth="1"/>
    <col min="271" max="271" width="11" customWidth="1"/>
    <col min="272" max="273" width="12" customWidth="1"/>
    <col min="274" max="274" width="11.28515625" customWidth="1"/>
    <col min="275" max="275" width="10.5703125" customWidth="1"/>
    <col min="276" max="276" width="11.5703125" customWidth="1"/>
    <col min="277" max="277" width="13.28515625" customWidth="1"/>
    <col min="278" max="278" width="11.140625" customWidth="1"/>
    <col min="279" max="279" width="12.5703125" customWidth="1"/>
    <col min="280" max="281" width="12.7109375" customWidth="1"/>
    <col min="282" max="282" width="11.7109375" customWidth="1"/>
    <col min="283" max="283" width="14" customWidth="1"/>
    <col min="284" max="284" width="11.5703125" customWidth="1"/>
    <col min="285" max="285" width="10.7109375" customWidth="1"/>
    <col min="286" max="290" width="0" hidden="1" customWidth="1"/>
    <col min="291"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5703125" customWidth="1"/>
    <col min="520" max="520" width="12.140625" customWidth="1"/>
    <col min="521" max="521" width="12.28515625" customWidth="1"/>
    <col min="522" max="522" width="14.140625" customWidth="1"/>
    <col min="523" max="523" width="13" customWidth="1"/>
    <col min="524" max="525" width="12.42578125" customWidth="1"/>
    <col min="526" max="526" width="12.140625" customWidth="1"/>
    <col min="527" max="527" width="11" customWidth="1"/>
    <col min="528" max="529" width="12" customWidth="1"/>
    <col min="530" max="530" width="11.28515625" customWidth="1"/>
    <col min="531" max="531" width="10.5703125" customWidth="1"/>
    <col min="532" max="532" width="11.5703125" customWidth="1"/>
    <col min="533" max="533" width="13.28515625" customWidth="1"/>
    <col min="534" max="534" width="11.140625" customWidth="1"/>
    <col min="535" max="535" width="12.5703125" customWidth="1"/>
    <col min="536" max="537" width="12.7109375" customWidth="1"/>
    <col min="538" max="538" width="11.7109375" customWidth="1"/>
    <col min="539" max="539" width="14" customWidth="1"/>
    <col min="540" max="540" width="11.5703125" customWidth="1"/>
    <col min="541" max="541" width="10.7109375" customWidth="1"/>
    <col min="542" max="546" width="0" hidden="1" customWidth="1"/>
    <col min="547"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5703125" customWidth="1"/>
    <col min="776" max="776" width="12.140625" customWidth="1"/>
    <col min="777" max="777" width="12.28515625" customWidth="1"/>
    <col min="778" max="778" width="14.140625" customWidth="1"/>
    <col min="779" max="779" width="13" customWidth="1"/>
    <col min="780" max="781" width="12.42578125" customWidth="1"/>
    <col min="782" max="782" width="12.140625" customWidth="1"/>
    <col min="783" max="783" width="11" customWidth="1"/>
    <col min="784" max="785" width="12" customWidth="1"/>
    <col min="786" max="786" width="11.28515625" customWidth="1"/>
    <col min="787" max="787" width="10.5703125" customWidth="1"/>
    <col min="788" max="788" width="11.5703125" customWidth="1"/>
    <col min="789" max="789" width="13.28515625" customWidth="1"/>
    <col min="790" max="790" width="11.140625" customWidth="1"/>
    <col min="791" max="791" width="12.5703125" customWidth="1"/>
    <col min="792" max="793" width="12.7109375" customWidth="1"/>
    <col min="794" max="794" width="11.7109375" customWidth="1"/>
    <col min="795" max="795" width="14" customWidth="1"/>
    <col min="796" max="796" width="11.5703125" customWidth="1"/>
    <col min="797" max="797" width="10.7109375" customWidth="1"/>
    <col min="798" max="802" width="0" hidden="1" customWidth="1"/>
    <col min="803"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5703125" customWidth="1"/>
    <col min="1032" max="1032" width="12.140625" customWidth="1"/>
    <col min="1033" max="1033" width="12.28515625" customWidth="1"/>
    <col min="1034" max="1034" width="14.140625" customWidth="1"/>
    <col min="1035" max="1035" width="13" customWidth="1"/>
    <col min="1036" max="1037" width="12.42578125" customWidth="1"/>
    <col min="1038" max="1038" width="12.140625" customWidth="1"/>
    <col min="1039" max="1039" width="11" customWidth="1"/>
    <col min="1040" max="1041" width="12" customWidth="1"/>
    <col min="1042" max="1042" width="11.28515625" customWidth="1"/>
    <col min="1043" max="1043" width="10.5703125" customWidth="1"/>
    <col min="1044" max="1044" width="11.5703125" customWidth="1"/>
    <col min="1045" max="1045" width="13.28515625" customWidth="1"/>
    <col min="1046" max="1046" width="11.140625" customWidth="1"/>
    <col min="1047" max="1047" width="12.5703125" customWidth="1"/>
    <col min="1048" max="1049" width="12.7109375" customWidth="1"/>
    <col min="1050" max="1050" width="11.7109375" customWidth="1"/>
    <col min="1051" max="1051" width="14" customWidth="1"/>
    <col min="1052" max="1052" width="11.5703125" customWidth="1"/>
    <col min="1053" max="1053" width="10.7109375" customWidth="1"/>
    <col min="1054" max="1058" width="0" hidden="1" customWidth="1"/>
    <col min="1059"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5703125" customWidth="1"/>
    <col min="1288" max="1288" width="12.140625" customWidth="1"/>
    <col min="1289" max="1289" width="12.28515625" customWidth="1"/>
    <col min="1290" max="1290" width="14.140625" customWidth="1"/>
    <col min="1291" max="1291" width="13" customWidth="1"/>
    <col min="1292" max="1293" width="12.42578125" customWidth="1"/>
    <col min="1294" max="1294" width="12.140625" customWidth="1"/>
    <col min="1295" max="1295" width="11" customWidth="1"/>
    <col min="1296" max="1297" width="12" customWidth="1"/>
    <col min="1298" max="1298" width="11.28515625" customWidth="1"/>
    <col min="1299" max="1299" width="10.5703125" customWidth="1"/>
    <col min="1300" max="1300" width="11.5703125" customWidth="1"/>
    <col min="1301" max="1301" width="13.28515625" customWidth="1"/>
    <col min="1302" max="1302" width="11.140625" customWidth="1"/>
    <col min="1303" max="1303" width="12.5703125" customWidth="1"/>
    <col min="1304" max="1305" width="12.7109375" customWidth="1"/>
    <col min="1306" max="1306" width="11.7109375" customWidth="1"/>
    <col min="1307" max="1307" width="14" customWidth="1"/>
    <col min="1308" max="1308" width="11.5703125" customWidth="1"/>
    <col min="1309" max="1309" width="10.7109375" customWidth="1"/>
    <col min="1310" max="1314" width="0" hidden="1" customWidth="1"/>
    <col min="1315"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5703125" customWidth="1"/>
    <col min="1544" max="1544" width="12.140625" customWidth="1"/>
    <col min="1545" max="1545" width="12.28515625" customWidth="1"/>
    <col min="1546" max="1546" width="14.140625" customWidth="1"/>
    <col min="1547" max="1547" width="13" customWidth="1"/>
    <col min="1548" max="1549" width="12.42578125" customWidth="1"/>
    <col min="1550" max="1550" width="12.140625" customWidth="1"/>
    <col min="1551" max="1551" width="11" customWidth="1"/>
    <col min="1552" max="1553" width="12" customWidth="1"/>
    <col min="1554" max="1554" width="11.28515625" customWidth="1"/>
    <col min="1555" max="1555" width="10.5703125" customWidth="1"/>
    <col min="1556" max="1556" width="11.5703125" customWidth="1"/>
    <col min="1557" max="1557" width="13.28515625" customWidth="1"/>
    <col min="1558" max="1558" width="11.140625" customWidth="1"/>
    <col min="1559" max="1559" width="12.5703125" customWidth="1"/>
    <col min="1560" max="1561" width="12.7109375" customWidth="1"/>
    <col min="1562" max="1562" width="11.7109375" customWidth="1"/>
    <col min="1563" max="1563" width="14" customWidth="1"/>
    <col min="1564" max="1564" width="11.5703125" customWidth="1"/>
    <col min="1565" max="1565" width="10.7109375" customWidth="1"/>
    <col min="1566" max="1570" width="0" hidden="1" customWidth="1"/>
    <col min="1571"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5703125" customWidth="1"/>
    <col min="1800" max="1800" width="12.140625" customWidth="1"/>
    <col min="1801" max="1801" width="12.28515625" customWidth="1"/>
    <col min="1802" max="1802" width="14.140625" customWidth="1"/>
    <col min="1803" max="1803" width="13" customWidth="1"/>
    <col min="1804" max="1805" width="12.42578125" customWidth="1"/>
    <col min="1806" max="1806" width="12.140625" customWidth="1"/>
    <col min="1807" max="1807" width="11" customWidth="1"/>
    <col min="1808" max="1809" width="12" customWidth="1"/>
    <col min="1810" max="1810" width="11.28515625" customWidth="1"/>
    <col min="1811" max="1811" width="10.5703125" customWidth="1"/>
    <col min="1812" max="1812" width="11.5703125" customWidth="1"/>
    <col min="1813" max="1813" width="13.28515625" customWidth="1"/>
    <col min="1814" max="1814" width="11.140625" customWidth="1"/>
    <col min="1815" max="1815" width="12.5703125" customWidth="1"/>
    <col min="1816" max="1817" width="12.7109375" customWidth="1"/>
    <col min="1818" max="1818" width="11.7109375" customWidth="1"/>
    <col min="1819" max="1819" width="14" customWidth="1"/>
    <col min="1820" max="1820" width="11.5703125" customWidth="1"/>
    <col min="1821" max="1821" width="10.7109375" customWidth="1"/>
    <col min="1822" max="1826" width="0" hidden="1" customWidth="1"/>
    <col min="1827"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5703125" customWidth="1"/>
    <col min="2056" max="2056" width="12.140625" customWidth="1"/>
    <col min="2057" max="2057" width="12.28515625" customWidth="1"/>
    <col min="2058" max="2058" width="14.140625" customWidth="1"/>
    <col min="2059" max="2059" width="13" customWidth="1"/>
    <col min="2060" max="2061" width="12.42578125" customWidth="1"/>
    <col min="2062" max="2062" width="12.140625" customWidth="1"/>
    <col min="2063" max="2063" width="11" customWidth="1"/>
    <col min="2064" max="2065" width="12" customWidth="1"/>
    <col min="2066" max="2066" width="11.28515625" customWidth="1"/>
    <col min="2067" max="2067" width="10.5703125" customWidth="1"/>
    <col min="2068" max="2068" width="11.5703125" customWidth="1"/>
    <col min="2069" max="2069" width="13.28515625" customWidth="1"/>
    <col min="2070" max="2070" width="11.140625" customWidth="1"/>
    <col min="2071" max="2071" width="12.5703125" customWidth="1"/>
    <col min="2072" max="2073" width="12.7109375" customWidth="1"/>
    <col min="2074" max="2074" width="11.7109375" customWidth="1"/>
    <col min="2075" max="2075" width="14" customWidth="1"/>
    <col min="2076" max="2076" width="11.5703125" customWidth="1"/>
    <col min="2077" max="2077" width="10.7109375" customWidth="1"/>
    <col min="2078" max="2082" width="0" hidden="1" customWidth="1"/>
    <col min="2083"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5703125" customWidth="1"/>
    <col min="2312" max="2312" width="12.140625" customWidth="1"/>
    <col min="2313" max="2313" width="12.28515625" customWidth="1"/>
    <col min="2314" max="2314" width="14.140625" customWidth="1"/>
    <col min="2315" max="2315" width="13" customWidth="1"/>
    <col min="2316" max="2317" width="12.42578125" customWidth="1"/>
    <col min="2318" max="2318" width="12.140625" customWidth="1"/>
    <col min="2319" max="2319" width="11" customWidth="1"/>
    <col min="2320" max="2321" width="12" customWidth="1"/>
    <col min="2322" max="2322" width="11.28515625" customWidth="1"/>
    <col min="2323" max="2323" width="10.5703125" customWidth="1"/>
    <col min="2324" max="2324" width="11.5703125" customWidth="1"/>
    <col min="2325" max="2325" width="13.28515625" customWidth="1"/>
    <col min="2326" max="2326" width="11.140625" customWidth="1"/>
    <col min="2327" max="2327" width="12.5703125" customWidth="1"/>
    <col min="2328" max="2329" width="12.7109375" customWidth="1"/>
    <col min="2330" max="2330" width="11.7109375" customWidth="1"/>
    <col min="2331" max="2331" width="14" customWidth="1"/>
    <col min="2332" max="2332" width="11.5703125" customWidth="1"/>
    <col min="2333" max="2333" width="10.7109375" customWidth="1"/>
    <col min="2334" max="2338" width="0" hidden="1" customWidth="1"/>
    <col min="2339"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5703125" customWidth="1"/>
    <col min="2568" max="2568" width="12.140625" customWidth="1"/>
    <col min="2569" max="2569" width="12.28515625" customWidth="1"/>
    <col min="2570" max="2570" width="14.140625" customWidth="1"/>
    <col min="2571" max="2571" width="13" customWidth="1"/>
    <col min="2572" max="2573" width="12.42578125" customWidth="1"/>
    <col min="2574" max="2574" width="12.140625" customWidth="1"/>
    <col min="2575" max="2575" width="11" customWidth="1"/>
    <col min="2576" max="2577" width="12" customWidth="1"/>
    <col min="2578" max="2578" width="11.28515625" customWidth="1"/>
    <col min="2579" max="2579" width="10.5703125" customWidth="1"/>
    <col min="2580" max="2580" width="11.5703125" customWidth="1"/>
    <col min="2581" max="2581" width="13.28515625" customWidth="1"/>
    <col min="2582" max="2582" width="11.140625" customWidth="1"/>
    <col min="2583" max="2583" width="12.5703125" customWidth="1"/>
    <col min="2584" max="2585" width="12.7109375" customWidth="1"/>
    <col min="2586" max="2586" width="11.7109375" customWidth="1"/>
    <col min="2587" max="2587" width="14" customWidth="1"/>
    <col min="2588" max="2588" width="11.5703125" customWidth="1"/>
    <col min="2589" max="2589" width="10.7109375" customWidth="1"/>
    <col min="2590" max="2594" width="0" hidden="1" customWidth="1"/>
    <col min="2595"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5703125" customWidth="1"/>
    <col min="2824" max="2824" width="12.140625" customWidth="1"/>
    <col min="2825" max="2825" width="12.28515625" customWidth="1"/>
    <col min="2826" max="2826" width="14.140625" customWidth="1"/>
    <col min="2827" max="2827" width="13" customWidth="1"/>
    <col min="2828" max="2829" width="12.42578125" customWidth="1"/>
    <col min="2830" max="2830" width="12.140625" customWidth="1"/>
    <col min="2831" max="2831" width="11" customWidth="1"/>
    <col min="2832" max="2833" width="12" customWidth="1"/>
    <col min="2834" max="2834" width="11.28515625" customWidth="1"/>
    <col min="2835" max="2835" width="10.5703125" customWidth="1"/>
    <col min="2836" max="2836" width="11.5703125" customWidth="1"/>
    <col min="2837" max="2837" width="13.28515625" customWidth="1"/>
    <col min="2838" max="2838" width="11.140625" customWidth="1"/>
    <col min="2839" max="2839" width="12.5703125" customWidth="1"/>
    <col min="2840" max="2841" width="12.7109375" customWidth="1"/>
    <col min="2842" max="2842" width="11.7109375" customWidth="1"/>
    <col min="2843" max="2843" width="14" customWidth="1"/>
    <col min="2844" max="2844" width="11.5703125" customWidth="1"/>
    <col min="2845" max="2845" width="10.7109375" customWidth="1"/>
    <col min="2846" max="2850" width="0" hidden="1" customWidth="1"/>
    <col min="2851"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5703125" customWidth="1"/>
    <col min="3080" max="3080" width="12.140625" customWidth="1"/>
    <col min="3081" max="3081" width="12.28515625" customWidth="1"/>
    <col min="3082" max="3082" width="14.140625" customWidth="1"/>
    <col min="3083" max="3083" width="13" customWidth="1"/>
    <col min="3084" max="3085" width="12.42578125" customWidth="1"/>
    <col min="3086" max="3086" width="12.140625" customWidth="1"/>
    <col min="3087" max="3087" width="11" customWidth="1"/>
    <col min="3088" max="3089" width="12" customWidth="1"/>
    <col min="3090" max="3090" width="11.28515625" customWidth="1"/>
    <col min="3091" max="3091" width="10.5703125" customWidth="1"/>
    <col min="3092" max="3092" width="11.5703125" customWidth="1"/>
    <col min="3093" max="3093" width="13.28515625" customWidth="1"/>
    <col min="3094" max="3094" width="11.140625" customWidth="1"/>
    <col min="3095" max="3095" width="12.5703125" customWidth="1"/>
    <col min="3096" max="3097" width="12.7109375" customWidth="1"/>
    <col min="3098" max="3098" width="11.7109375" customWidth="1"/>
    <col min="3099" max="3099" width="14" customWidth="1"/>
    <col min="3100" max="3100" width="11.5703125" customWidth="1"/>
    <col min="3101" max="3101" width="10.7109375" customWidth="1"/>
    <col min="3102" max="3106" width="0" hidden="1" customWidth="1"/>
    <col min="3107"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5703125" customWidth="1"/>
    <col min="3336" max="3336" width="12.140625" customWidth="1"/>
    <col min="3337" max="3337" width="12.28515625" customWidth="1"/>
    <col min="3338" max="3338" width="14.140625" customWidth="1"/>
    <col min="3339" max="3339" width="13" customWidth="1"/>
    <col min="3340" max="3341" width="12.42578125" customWidth="1"/>
    <col min="3342" max="3342" width="12.140625" customWidth="1"/>
    <col min="3343" max="3343" width="11" customWidth="1"/>
    <col min="3344" max="3345" width="12" customWidth="1"/>
    <col min="3346" max="3346" width="11.28515625" customWidth="1"/>
    <col min="3347" max="3347" width="10.5703125" customWidth="1"/>
    <col min="3348" max="3348" width="11.5703125" customWidth="1"/>
    <col min="3349" max="3349" width="13.28515625" customWidth="1"/>
    <col min="3350" max="3350" width="11.140625" customWidth="1"/>
    <col min="3351" max="3351" width="12.5703125" customWidth="1"/>
    <col min="3352" max="3353" width="12.7109375" customWidth="1"/>
    <col min="3354" max="3354" width="11.7109375" customWidth="1"/>
    <col min="3355" max="3355" width="14" customWidth="1"/>
    <col min="3356" max="3356" width="11.5703125" customWidth="1"/>
    <col min="3357" max="3357" width="10.7109375" customWidth="1"/>
    <col min="3358" max="3362" width="0" hidden="1" customWidth="1"/>
    <col min="3363"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5703125" customWidth="1"/>
    <col min="3592" max="3592" width="12.140625" customWidth="1"/>
    <col min="3593" max="3593" width="12.28515625" customWidth="1"/>
    <col min="3594" max="3594" width="14.140625" customWidth="1"/>
    <col min="3595" max="3595" width="13" customWidth="1"/>
    <col min="3596" max="3597" width="12.42578125" customWidth="1"/>
    <col min="3598" max="3598" width="12.140625" customWidth="1"/>
    <col min="3599" max="3599" width="11" customWidth="1"/>
    <col min="3600" max="3601" width="12" customWidth="1"/>
    <col min="3602" max="3602" width="11.28515625" customWidth="1"/>
    <col min="3603" max="3603" width="10.5703125" customWidth="1"/>
    <col min="3604" max="3604" width="11.5703125" customWidth="1"/>
    <col min="3605" max="3605" width="13.28515625" customWidth="1"/>
    <col min="3606" max="3606" width="11.140625" customWidth="1"/>
    <col min="3607" max="3607" width="12.5703125" customWidth="1"/>
    <col min="3608" max="3609" width="12.7109375" customWidth="1"/>
    <col min="3610" max="3610" width="11.7109375" customWidth="1"/>
    <col min="3611" max="3611" width="14" customWidth="1"/>
    <col min="3612" max="3612" width="11.5703125" customWidth="1"/>
    <col min="3613" max="3613" width="10.7109375" customWidth="1"/>
    <col min="3614" max="3618" width="0" hidden="1" customWidth="1"/>
    <col min="3619"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5703125" customWidth="1"/>
    <col min="3848" max="3848" width="12.140625" customWidth="1"/>
    <col min="3849" max="3849" width="12.28515625" customWidth="1"/>
    <col min="3850" max="3850" width="14.140625" customWidth="1"/>
    <col min="3851" max="3851" width="13" customWidth="1"/>
    <col min="3852" max="3853" width="12.42578125" customWidth="1"/>
    <col min="3854" max="3854" width="12.140625" customWidth="1"/>
    <col min="3855" max="3855" width="11" customWidth="1"/>
    <col min="3856" max="3857" width="12" customWidth="1"/>
    <col min="3858" max="3858" width="11.28515625" customWidth="1"/>
    <col min="3859" max="3859" width="10.5703125" customWidth="1"/>
    <col min="3860" max="3860" width="11.5703125" customWidth="1"/>
    <col min="3861" max="3861" width="13.28515625" customWidth="1"/>
    <col min="3862" max="3862" width="11.140625" customWidth="1"/>
    <col min="3863" max="3863" width="12.5703125" customWidth="1"/>
    <col min="3864" max="3865" width="12.7109375" customWidth="1"/>
    <col min="3866" max="3866" width="11.7109375" customWidth="1"/>
    <col min="3867" max="3867" width="14" customWidth="1"/>
    <col min="3868" max="3868" width="11.5703125" customWidth="1"/>
    <col min="3869" max="3869" width="10.7109375" customWidth="1"/>
    <col min="3870" max="3874" width="0" hidden="1" customWidth="1"/>
    <col min="3875"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5703125" customWidth="1"/>
    <col min="4104" max="4104" width="12.140625" customWidth="1"/>
    <col min="4105" max="4105" width="12.28515625" customWidth="1"/>
    <col min="4106" max="4106" width="14.140625" customWidth="1"/>
    <col min="4107" max="4107" width="13" customWidth="1"/>
    <col min="4108" max="4109" width="12.42578125" customWidth="1"/>
    <col min="4110" max="4110" width="12.140625" customWidth="1"/>
    <col min="4111" max="4111" width="11" customWidth="1"/>
    <col min="4112" max="4113" width="12" customWidth="1"/>
    <col min="4114" max="4114" width="11.28515625" customWidth="1"/>
    <col min="4115" max="4115" width="10.5703125" customWidth="1"/>
    <col min="4116" max="4116" width="11.5703125" customWidth="1"/>
    <col min="4117" max="4117" width="13.28515625" customWidth="1"/>
    <col min="4118" max="4118" width="11.140625" customWidth="1"/>
    <col min="4119" max="4119" width="12.5703125" customWidth="1"/>
    <col min="4120" max="4121" width="12.7109375" customWidth="1"/>
    <col min="4122" max="4122" width="11.7109375" customWidth="1"/>
    <col min="4123" max="4123" width="14" customWidth="1"/>
    <col min="4124" max="4124" width="11.5703125" customWidth="1"/>
    <col min="4125" max="4125" width="10.7109375" customWidth="1"/>
    <col min="4126" max="4130" width="0" hidden="1" customWidth="1"/>
    <col min="4131"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5703125" customWidth="1"/>
    <col min="4360" max="4360" width="12.140625" customWidth="1"/>
    <col min="4361" max="4361" width="12.28515625" customWidth="1"/>
    <col min="4362" max="4362" width="14.140625" customWidth="1"/>
    <col min="4363" max="4363" width="13" customWidth="1"/>
    <col min="4364" max="4365" width="12.42578125" customWidth="1"/>
    <col min="4366" max="4366" width="12.140625" customWidth="1"/>
    <col min="4367" max="4367" width="11" customWidth="1"/>
    <col min="4368" max="4369" width="12" customWidth="1"/>
    <col min="4370" max="4370" width="11.28515625" customWidth="1"/>
    <col min="4371" max="4371" width="10.5703125" customWidth="1"/>
    <col min="4372" max="4372" width="11.5703125" customWidth="1"/>
    <col min="4373" max="4373" width="13.28515625" customWidth="1"/>
    <col min="4374" max="4374" width="11.140625" customWidth="1"/>
    <col min="4375" max="4375" width="12.5703125" customWidth="1"/>
    <col min="4376" max="4377" width="12.7109375" customWidth="1"/>
    <col min="4378" max="4378" width="11.7109375" customWidth="1"/>
    <col min="4379" max="4379" width="14" customWidth="1"/>
    <col min="4380" max="4380" width="11.5703125" customWidth="1"/>
    <col min="4381" max="4381" width="10.7109375" customWidth="1"/>
    <col min="4382" max="4386" width="0" hidden="1" customWidth="1"/>
    <col min="4387"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5703125" customWidth="1"/>
    <col min="4616" max="4616" width="12.140625" customWidth="1"/>
    <col min="4617" max="4617" width="12.28515625" customWidth="1"/>
    <col min="4618" max="4618" width="14.140625" customWidth="1"/>
    <col min="4619" max="4619" width="13" customWidth="1"/>
    <col min="4620" max="4621" width="12.42578125" customWidth="1"/>
    <col min="4622" max="4622" width="12.140625" customWidth="1"/>
    <col min="4623" max="4623" width="11" customWidth="1"/>
    <col min="4624" max="4625" width="12" customWidth="1"/>
    <col min="4626" max="4626" width="11.28515625" customWidth="1"/>
    <col min="4627" max="4627" width="10.5703125" customWidth="1"/>
    <col min="4628" max="4628" width="11.5703125" customWidth="1"/>
    <col min="4629" max="4629" width="13.28515625" customWidth="1"/>
    <col min="4630" max="4630" width="11.140625" customWidth="1"/>
    <col min="4631" max="4631" width="12.5703125" customWidth="1"/>
    <col min="4632" max="4633" width="12.7109375" customWidth="1"/>
    <col min="4634" max="4634" width="11.7109375" customWidth="1"/>
    <col min="4635" max="4635" width="14" customWidth="1"/>
    <col min="4636" max="4636" width="11.5703125" customWidth="1"/>
    <col min="4637" max="4637" width="10.7109375" customWidth="1"/>
    <col min="4638" max="4642" width="0" hidden="1" customWidth="1"/>
    <col min="4643"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5703125" customWidth="1"/>
    <col min="4872" max="4872" width="12.140625" customWidth="1"/>
    <col min="4873" max="4873" width="12.28515625" customWidth="1"/>
    <col min="4874" max="4874" width="14.140625" customWidth="1"/>
    <col min="4875" max="4875" width="13" customWidth="1"/>
    <col min="4876" max="4877" width="12.42578125" customWidth="1"/>
    <col min="4878" max="4878" width="12.140625" customWidth="1"/>
    <col min="4879" max="4879" width="11" customWidth="1"/>
    <col min="4880" max="4881" width="12" customWidth="1"/>
    <col min="4882" max="4882" width="11.28515625" customWidth="1"/>
    <col min="4883" max="4883" width="10.5703125" customWidth="1"/>
    <col min="4884" max="4884" width="11.5703125" customWidth="1"/>
    <col min="4885" max="4885" width="13.28515625" customWidth="1"/>
    <col min="4886" max="4886" width="11.140625" customWidth="1"/>
    <col min="4887" max="4887" width="12.5703125" customWidth="1"/>
    <col min="4888" max="4889" width="12.7109375" customWidth="1"/>
    <col min="4890" max="4890" width="11.7109375" customWidth="1"/>
    <col min="4891" max="4891" width="14" customWidth="1"/>
    <col min="4892" max="4892" width="11.5703125" customWidth="1"/>
    <col min="4893" max="4893" width="10.7109375" customWidth="1"/>
    <col min="4894" max="4898" width="0" hidden="1" customWidth="1"/>
    <col min="4899"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5703125" customWidth="1"/>
    <col min="5128" max="5128" width="12.140625" customWidth="1"/>
    <col min="5129" max="5129" width="12.28515625" customWidth="1"/>
    <col min="5130" max="5130" width="14.140625" customWidth="1"/>
    <col min="5131" max="5131" width="13" customWidth="1"/>
    <col min="5132" max="5133" width="12.42578125" customWidth="1"/>
    <col min="5134" max="5134" width="12.140625" customWidth="1"/>
    <col min="5135" max="5135" width="11" customWidth="1"/>
    <col min="5136" max="5137" width="12" customWidth="1"/>
    <col min="5138" max="5138" width="11.28515625" customWidth="1"/>
    <col min="5139" max="5139" width="10.5703125" customWidth="1"/>
    <col min="5140" max="5140" width="11.5703125" customWidth="1"/>
    <col min="5141" max="5141" width="13.28515625" customWidth="1"/>
    <col min="5142" max="5142" width="11.140625" customWidth="1"/>
    <col min="5143" max="5143" width="12.5703125" customWidth="1"/>
    <col min="5144" max="5145" width="12.7109375" customWidth="1"/>
    <col min="5146" max="5146" width="11.7109375" customWidth="1"/>
    <col min="5147" max="5147" width="14" customWidth="1"/>
    <col min="5148" max="5148" width="11.5703125" customWidth="1"/>
    <col min="5149" max="5149" width="10.7109375" customWidth="1"/>
    <col min="5150" max="5154" width="0" hidden="1" customWidth="1"/>
    <col min="5155"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5703125" customWidth="1"/>
    <col min="5384" max="5384" width="12.140625" customWidth="1"/>
    <col min="5385" max="5385" width="12.28515625" customWidth="1"/>
    <col min="5386" max="5386" width="14.140625" customWidth="1"/>
    <col min="5387" max="5387" width="13" customWidth="1"/>
    <col min="5388" max="5389" width="12.42578125" customWidth="1"/>
    <col min="5390" max="5390" width="12.140625" customWidth="1"/>
    <col min="5391" max="5391" width="11" customWidth="1"/>
    <col min="5392" max="5393" width="12" customWidth="1"/>
    <col min="5394" max="5394" width="11.28515625" customWidth="1"/>
    <col min="5395" max="5395" width="10.5703125" customWidth="1"/>
    <col min="5396" max="5396" width="11.5703125" customWidth="1"/>
    <col min="5397" max="5397" width="13.28515625" customWidth="1"/>
    <col min="5398" max="5398" width="11.140625" customWidth="1"/>
    <col min="5399" max="5399" width="12.5703125" customWidth="1"/>
    <col min="5400" max="5401" width="12.7109375" customWidth="1"/>
    <col min="5402" max="5402" width="11.7109375" customWidth="1"/>
    <col min="5403" max="5403" width="14" customWidth="1"/>
    <col min="5404" max="5404" width="11.5703125" customWidth="1"/>
    <col min="5405" max="5405" width="10.7109375" customWidth="1"/>
    <col min="5406" max="5410" width="0" hidden="1" customWidth="1"/>
    <col min="5411"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5703125" customWidth="1"/>
    <col min="5640" max="5640" width="12.140625" customWidth="1"/>
    <col min="5641" max="5641" width="12.28515625" customWidth="1"/>
    <col min="5642" max="5642" width="14.140625" customWidth="1"/>
    <col min="5643" max="5643" width="13" customWidth="1"/>
    <col min="5644" max="5645" width="12.42578125" customWidth="1"/>
    <col min="5646" max="5646" width="12.140625" customWidth="1"/>
    <col min="5647" max="5647" width="11" customWidth="1"/>
    <col min="5648" max="5649" width="12" customWidth="1"/>
    <col min="5650" max="5650" width="11.28515625" customWidth="1"/>
    <col min="5651" max="5651" width="10.5703125" customWidth="1"/>
    <col min="5652" max="5652" width="11.5703125" customWidth="1"/>
    <col min="5653" max="5653" width="13.28515625" customWidth="1"/>
    <col min="5654" max="5654" width="11.140625" customWidth="1"/>
    <col min="5655" max="5655" width="12.5703125" customWidth="1"/>
    <col min="5656" max="5657" width="12.7109375" customWidth="1"/>
    <col min="5658" max="5658" width="11.7109375" customWidth="1"/>
    <col min="5659" max="5659" width="14" customWidth="1"/>
    <col min="5660" max="5660" width="11.5703125" customWidth="1"/>
    <col min="5661" max="5661" width="10.7109375" customWidth="1"/>
    <col min="5662" max="5666" width="0" hidden="1" customWidth="1"/>
    <col min="5667"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5703125" customWidth="1"/>
    <col min="5896" max="5896" width="12.140625" customWidth="1"/>
    <col min="5897" max="5897" width="12.28515625" customWidth="1"/>
    <col min="5898" max="5898" width="14.140625" customWidth="1"/>
    <col min="5899" max="5899" width="13" customWidth="1"/>
    <col min="5900" max="5901" width="12.42578125" customWidth="1"/>
    <col min="5902" max="5902" width="12.140625" customWidth="1"/>
    <col min="5903" max="5903" width="11" customWidth="1"/>
    <col min="5904" max="5905" width="12" customWidth="1"/>
    <col min="5906" max="5906" width="11.28515625" customWidth="1"/>
    <col min="5907" max="5907" width="10.5703125" customWidth="1"/>
    <col min="5908" max="5908" width="11.5703125" customWidth="1"/>
    <col min="5909" max="5909" width="13.28515625" customWidth="1"/>
    <col min="5910" max="5910" width="11.140625" customWidth="1"/>
    <col min="5911" max="5911" width="12.5703125" customWidth="1"/>
    <col min="5912" max="5913" width="12.7109375" customWidth="1"/>
    <col min="5914" max="5914" width="11.7109375" customWidth="1"/>
    <col min="5915" max="5915" width="14" customWidth="1"/>
    <col min="5916" max="5916" width="11.5703125" customWidth="1"/>
    <col min="5917" max="5917" width="10.7109375" customWidth="1"/>
    <col min="5918" max="5922" width="0" hidden="1" customWidth="1"/>
    <col min="5923"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5703125" customWidth="1"/>
    <col min="6152" max="6152" width="12.140625" customWidth="1"/>
    <col min="6153" max="6153" width="12.28515625" customWidth="1"/>
    <col min="6154" max="6154" width="14.140625" customWidth="1"/>
    <col min="6155" max="6155" width="13" customWidth="1"/>
    <col min="6156" max="6157" width="12.42578125" customWidth="1"/>
    <col min="6158" max="6158" width="12.140625" customWidth="1"/>
    <col min="6159" max="6159" width="11" customWidth="1"/>
    <col min="6160" max="6161" width="12" customWidth="1"/>
    <col min="6162" max="6162" width="11.28515625" customWidth="1"/>
    <col min="6163" max="6163" width="10.5703125" customWidth="1"/>
    <col min="6164" max="6164" width="11.5703125" customWidth="1"/>
    <col min="6165" max="6165" width="13.28515625" customWidth="1"/>
    <col min="6166" max="6166" width="11.140625" customWidth="1"/>
    <col min="6167" max="6167" width="12.5703125" customWidth="1"/>
    <col min="6168" max="6169" width="12.7109375" customWidth="1"/>
    <col min="6170" max="6170" width="11.7109375" customWidth="1"/>
    <col min="6171" max="6171" width="14" customWidth="1"/>
    <col min="6172" max="6172" width="11.5703125" customWidth="1"/>
    <col min="6173" max="6173" width="10.7109375" customWidth="1"/>
    <col min="6174" max="6178" width="0" hidden="1" customWidth="1"/>
    <col min="6179"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5703125" customWidth="1"/>
    <col min="6408" max="6408" width="12.140625" customWidth="1"/>
    <col min="6409" max="6409" width="12.28515625" customWidth="1"/>
    <col min="6410" max="6410" width="14.140625" customWidth="1"/>
    <col min="6411" max="6411" width="13" customWidth="1"/>
    <col min="6412" max="6413" width="12.42578125" customWidth="1"/>
    <col min="6414" max="6414" width="12.140625" customWidth="1"/>
    <col min="6415" max="6415" width="11" customWidth="1"/>
    <col min="6416" max="6417" width="12" customWidth="1"/>
    <col min="6418" max="6418" width="11.28515625" customWidth="1"/>
    <col min="6419" max="6419" width="10.5703125" customWidth="1"/>
    <col min="6420" max="6420" width="11.5703125" customWidth="1"/>
    <col min="6421" max="6421" width="13.28515625" customWidth="1"/>
    <col min="6422" max="6422" width="11.140625" customWidth="1"/>
    <col min="6423" max="6423" width="12.5703125" customWidth="1"/>
    <col min="6424" max="6425" width="12.7109375" customWidth="1"/>
    <col min="6426" max="6426" width="11.7109375" customWidth="1"/>
    <col min="6427" max="6427" width="14" customWidth="1"/>
    <col min="6428" max="6428" width="11.5703125" customWidth="1"/>
    <col min="6429" max="6429" width="10.7109375" customWidth="1"/>
    <col min="6430" max="6434" width="0" hidden="1" customWidth="1"/>
    <col min="6435"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5703125" customWidth="1"/>
    <col min="6664" max="6664" width="12.140625" customWidth="1"/>
    <col min="6665" max="6665" width="12.28515625" customWidth="1"/>
    <col min="6666" max="6666" width="14.140625" customWidth="1"/>
    <col min="6667" max="6667" width="13" customWidth="1"/>
    <col min="6668" max="6669" width="12.42578125" customWidth="1"/>
    <col min="6670" max="6670" width="12.140625" customWidth="1"/>
    <col min="6671" max="6671" width="11" customWidth="1"/>
    <col min="6672" max="6673" width="12" customWidth="1"/>
    <col min="6674" max="6674" width="11.28515625" customWidth="1"/>
    <col min="6675" max="6675" width="10.5703125" customWidth="1"/>
    <col min="6676" max="6676" width="11.5703125" customWidth="1"/>
    <col min="6677" max="6677" width="13.28515625" customWidth="1"/>
    <col min="6678" max="6678" width="11.140625" customWidth="1"/>
    <col min="6679" max="6679" width="12.5703125" customWidth="1"/>
    <col min="6680" max="6681" width="12.7109375" customWidth="1"/>
    <col min="6682" max="6682" width="11.7109375" customWidth="1"/>
    <col min="6683" max="6683" width="14" customWidth="1"/>
    <col min="6684" max="6684" width="11.5703125" customWidth="1"/>
    <col min="6685" max="6685" width="10.7109375" customWidth="1"/>
    <col min="6686" max="6690" width="0" hidden="1" customWidth="1"/>
    <col min="6691"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5703125" customWidth="1"/>
    <col min="6920" max="6920" width="12.140625" customWidth="1"/>
    <col min="6921" max="6921" width="12.28515625" customWidth="1"/>
    <col min="6922" max="6922" width="14.140625" customWidth="1"/>
    <col min="6923" max="6923" width="13" customWidth="1"/>
    <col min="6924" max="6925" width="12.42578125" customWidth="1"/>
    <col min="6926" max="6926" width="12.140625" customWidth="1"/>
    <col min="6927" max="6927" width="11" customWidth="1"/>
    <col min="6928" max="6929" width="12" customWidth="1"/>
    <col min="6930" max="6930" width="11.28515625" customWidth="1"/>
    <col min="6931" max="6931" width="10.5703125" customWidth="1"/>
    <col min="6932" max="6932" width="11.5703125" customWidth="1"/>
    <col min="6933" max="6933" width="13.28515625" customWidth="1"/>
    <col min="6934" max="6934" width="11.140625" customWidth="1"/>
    <col min="6935" max="6935" width="12.5703125" customWidth="1"/>
    <col min="6936" max="6937" width="12.7109375" customWidth="1"/>
    <col min="6938" max="6938" width="11.7109375" customWidth="1"/>
    <col min="6939" max="6939" width="14" customWidth="1"/>
    <col min="6940" max="6940" width="11.5703125" customWidth="1"/>
    <col min="6941" max="6941" width="10.7109375" customWidth="1"/>
    <col min="6942" max="6946" width="0" hidden="1" customWidth="1"/>
    <col min="6947"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5703125" customWidth="1"/>
    <col min="7176" max="7176" width="12.140625" customWidth="1"/>
    <col min="7177" max="7177" width="12.28515625" customWidth="1"/>
    <col min="7178" max="7178" width="14.140625" customWidth="1"/>
    <col min="7179" max="7179" width="13" customWidth="1"/>
    <col min="7180" max="7181" width="12.42578125" customWidth="1"/>
    <col min="7182" max="7182" width="12.140625" customWidth="1"/>
    <col min="7183" max="7183" width="11" customWidth="1"/>
    <col min="7184" max="7185" width="12" customWidth="1"/>
    <col min="7186" max="7186" width="11.28515625" customWidth="1"/>
    <col min="7187" max="7187" width="10.5703125" customWidth="1"/>
    <col min="7188" max="7188" width="11.5703125" customWidth="1"/>
    <col min="7189" max="7189" width="13.28515625" customWidth="1"/>
    <col min="7190" max="7190" width="11.140625" customWidth="1"/>
    <col min="7191" max="7191" width="12.5703125" customWidth="1"/>
    <col min="7192" max="7193" width="12.7109375" customWidth="1"/>
    <col min="7194" max="7194" width="11.7109375" customWidth="1"/>
    <col min="7195" max="7195" width="14" customWidth="1"/>
    <col min="7196" max="7196" width="11.5703125" customWidth="1"/>
    <col min="7197" max="7197" width="10.7109375" customWidth="1"/>
    <col min="7198" max="7202" width="0" hidden="1" customWidth="1"/>
    <col min="7203"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5703125" customWidth="1"/>
    <col min="7432" max="7432" width="12.140625" customWidth="1"/>
    <col min="7433" max="7433" width="12.28515625" customWidth="1"/>
    <col min="7434" max="7434" width="14.140625" customWidth="1"/>
    <col min="7435" max="7435" width="13" customWidth="1"/>
    <col min="7436" max="7437" width="12.42578125" customWidth="1"/>
    <col min="7438" max="7438" width="12.140625" customWidth="1"/>
    <col min="7439" max="7439" width="11" customWidth="1"/>
    <col min="7440" max="7441" width="12" customWidth="1"/>
    <col min="7442" max="7442" width="11.28515625" customWidth="1"/>
    <col min="7443" max="7443" width="10.5703125" customWidth="1"/>
    <col min="7444" max="7444" width="11.5703125" customWidth="1"/>
    <col min="7445" max="7445" width="13.28515625" customWidth="1"/>
    <col min="7446" max="7446" width="11.140625" customWidth="1"/>
    <col min="7447" max="7447" width="12.5703125" customWidth="1"/>
    <col min="7448" max="7449" width="12.7109375" customWidth="1"/>
    <col min="7450" max="7450" width="11.7109375" customWidth="1"/>
    <col min="7451" max="7451" width="14" customWidth="1"/>
    <col min="7452" max="7452" width="11.5703125" customWidth="1"/>
    <col min="7453" max="7453" width="10.7109375" customWidth="1"/>
    <col min="7454" max="7458" width="0" hidden="1" customWidth="1"/>
    <col min="7459"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5703125" customWidth="1"/>
    <col min="7688" max="7688" width="12.140625" customWidth="1"/>
    <col min="7689" max="7689" width="12.28515625" customWidth="1"/>
    <col min="7690" max="7690" width="14.140625" customWidth="1"/>
    <col min="7691" max="7691" width="13" customWidth="1"/>
    <col min="7692" max="7693" width="12.42578125" customWidth="1"/>
    <col min="7694" max="7694" width="12.140625" customWidth="1"/>
    <col min="7695" max="7695" width="11" customWidth="1"/>
    <col min="7696" max="7697" width="12" customWidth="1"/>
    <col min="7698" max="7698" width="11.28515625" customWidth="1"/>
    <col min="7699" max="7699" width="10.5703125" customWidth="1"/>
    <col min="7700" max="7700" width="11.5703125" customWidth="1"/>
    <col min="7701" max="7701" width="13.28515625" customWidth="1"/>
    <col min="7702" max="7702" width="11.140625" customWidth="1"/>
    <col min="7703" max="7703" width="12.5703125" customWidth="1"/>
    <col min="7704" max="7705" width="12.7109375" customWidth="1"/>
    <col min="7706" max="7706" width="11.7109375" customWidth="1"/>
    <col min="7707" max="7707" width="14" customWidth="1"/>
    <col min="7708" max="7708" width="11.5703125" customWidth="1"/>
    <col min="7709" max="7709" width="10.7109375" customWidth="1"/>
    <col min="7710" max="7714" width="0" hidden="1" customWidth="1"/>
    <col min="7715"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5703125" customWidth="1"/>
    <col min="7944" max="7944" width="12.140625" customWidth="1"/>
    <col min="7945" max="7945" width="12.28515625" customWidth="1"/>
    <col min="7946" max="7946" width="14.140625" customWidth="1"/>
    <col min="7947" max="7947" width="13" customWidth="1"/>
    <col min="7948" max="7949" width="12.42578125" customWidth="1"/>
    <col min="7950" max="7950" width="12.140625" customWidth="1"/>
    <col min="7951" max="7951" width="11" customWidth="1"/>
    <col min="7952" max="7953" width="12" customWidth="1"/>
    <col min="7954" max="7954" width="11.28515625" customWidth="1"/>
    <col min="7955" max="7955" width="10.5703125" customWidth="1"/>
    <col min="7956" max="7956" width="11.5703125" customWidth="1"/>
    <col min="7957" max="7957" width="13.28515625" customWidth="1"/>
    <col min="7958" max="7958" width="11.140625" customWidth="1"/>
    <col min="7959" max="7959" width="12.5703125" customWidth="1"/>
    <col min="7960" max="7961" width="12.7109375" customWidth="1"/>
    <col min="7962" max="7962" width="11.7109375" customWidth="1"/>
    <col min="7963" max="7963" width="14" customWidth="1"/>
    <col min="7964" max="7964" width="11.5703125" customWidth="1"/>
    <col min="7965" max="7965" width="10.7109375" customWidth="1"/>
    <col min="7966" max="7970" width="0" hidden="1" customWidth="1"/>
    <col min="7971"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5703125" customWidth="1"/>
    <col min="8200" max="8200" width="12.140625" customWidth="1"/>
    <col min="8201" max="8201" width="12.28515625" customWidth="1"/>
    <col min="8202" max="8202" width="14.140625" customWidth="1"/>
    <col min="8203" max="8203" width="13" customWidth="1"/>
    <col min="8204" max="8205" width="12.42578125" customWidth="1"/>
    <col min="8206" max="8206" width="12.140625" customWidth="1"/>
    <col min="8207" max="8207" width="11" customWidth="1"/>
    <col min="8208" max="8209" width="12" customWidth="1"/>
    <col min="8210" max="8210" width="11.28515625" customWidth="1"/>
    <col min="8211" max="8211" width="10.5703125" customWidth="1"/>
    <col min="8212" max="8212" width="11.5703125" customWidth="1"/>
    <col min="8213" max="8213" width="13.28515625" customWidth="1"/>
    <col min="8214" max="8214" width="11.140625" customWidth="1"/>
    <col min="8215" max="8215" width="12.5703125" customWidth="1"/>
    <col min="8216" max="8217" width="12.7109375" customWidth="1"/>
    <col min="8218" max="8218" width="11.7109375" customWidth="1"/>
    <col min="8219" max="8219" width="14" customWidth="1"/>
    <col min="8220" max="8220" width="11.5703125" customWidth="1"/>
    <col min="8221" max="8221" width="10.7109375" customWidth="1"/>
    <col min="8222" max="8226" width="0" hidden="1" customWidth="1"/>
    <col min="8227"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5703125" customWidth="1"/>
    <col min="8456" max="8456" width="12.140625" customWidth="1"/>
    <col min="8457" max="8457" width="12.28515625" customWidth="1"/>
    <col min="8458" max="8458" width="14.140625" customWidth="1"/>
    <col min="8459" max="8459" width="13" customWidth="1"/>
    <col min="8460" max="8461" width="12.42578125" customWidth="1"/>
    <col min="8462" max="8462" width="12.140625" customWidth="1"/>
    <col min="8463" max="8463" width="11" customWidth="1"/>
    <col min="8464" max="8465" width="12" customWidth="1"/>
    <col min="8466" max="8466" width="11.28515625" customWidth="1"/>
    <col min="8467" max="8467" width="10.5703125" customWidth="1"/>
    <col min="8468" max="8468" width="11.5703125" customWidth="1"/>
    <col min="8469" max="8469" width="13.28515625" customWidth="1"/>
    <col min="8470" max="8470" width="11.140625" customWidth="1"/>
    <col min="8471" max="8471" width="12.5703125" customWidth="1"/>
    <col min="8472" max="8473" width="12.7109375" customWidth="1"/>
    <col min="8474" max="8474" width="11.7109375" customWidth="1"/>
    <col min="8475" max="8475" width="14" customWidth="1"/>
    <col min="8476" max="8476" width="11.5703125" customWidth="1"/>
    <col min="8477" max="8477" width="10.7109375" customWidth="1"/>
    <col min="8478" max="8482" width="0" hidden="1" customWidth="1"/>
    <col min="8483"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5703125" customWidth="1"/>
    <col min="8712" max="8712" width="12.140625" customWidth="1"/>
    <col min="8713" max="8713" width="12.28515625" customWidth="1"/>
    <col min="8714" max="8714" width="14.140625" customWidth="1"/>
    <col min="8715" max="8715" width="13" customWidth="1"/>
    <col min="8716" max="8717" width="12.42578125" customWidth="1"/>
    <col min="8718" max="8718" width="12.140625" customWidth="1"/>
    <col min="8719" max="8719" width="11" customWidth="1"/>
    <col min="8720" max="8721" width="12" customWidth="1"/>
    <col min="8722" max="8722" width="11.28515625" customWidth="1"/>
    <col min="8723" max="8723" width="10.5703125" customWidth="1"/>
    <col min="8724" max="8724" width="11.5703125" customWidth="1"/>
    <col min="8725" max="8725" width="13.28515625" customWidth="1"/>
    <col min="8726" max="8726" width="11.140625" customWidth="1"/>
    <col min="8727" max="8727" width="12.5703125" customWidth="1"/>
    <col min="8728" max="8729" width="12.7109375" customWidth="1"/>
    <col min="8730" max="8730" width="11.7109375" customWidth="1"/>
    <col min="8731" max="8731" width="14" customWidth="1"/>
    <col min="8732" max="8732" width="11.5703125" customWidth="1"/>
    <col min="8733" max="8733" width="10.7109375" customWidth="1"/>
    <col min="8734" max="8738" width="0" hidden="1" customWidth="1"/>
    <col min="8739"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5703125" customWidth="1"/>
    <col min="8968" max="8968" width="12.140625" customWidth="1"/>
    <col min="8969" max="8969" width="12.28515625" customWidth="1"/>
    <col min="8970" max="8970" width="14.140625" customWidth="1"/>
    <col min="8971" max="8971" width="13" customWidth="1"/>
    <col min="8972" max="8973" width="12.42578125" customWidth="1"/>
    <col min="8974" max="8974" width="12.140625" customWidth="1"/>
    <col min="8975" max="8975" width="11" customWidth="1"/>
    <col min="8976" max="8977" width="12" customWidth="1"/>
    <col min="8978" max="8978" width="11.28515625" customWidth="1"/>
    <col min="8979" max="8979" width="10.5703125" customWidth="1"/>
    <col min="8980" max="8980" width="11.5703125" customWidth="1"/>
    <col min="8981" max="8981" width="13.28515625" customWidth="1"/>
    <col min="8982" max="8982" width="11.140625" customWidth="1"/>
    <col min="8983" max="8983" width="12.5703125" customWidth="1"/>
    <col min="8984" max="8985" width="12.7109375" customWidth="1"/>
    <col min="8986" max="8986" width="11.7109375" customWidth="1"/>
    <col min="8987" max="8987" width="14" customWidth="1"/>
    <col min="8988" max="8988" width="11.5703125" customWidth="1"/>
    <col min="8989" max="8989" width="10.7109375" customWidth="1"/>
    <col min="8990" max="8994" width="0" hidden="1" customWidth="1"/>
    <col min="8995"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5703125" customWidth="1"/>
    <col min="9224" max="9224" width="12.140625" customWidth="1"/>
    <col min="9225" max="9225" width="12.28515625" customWidth="1"/>
    <col min="9226" max="9226" width="14.140625" customWidth="1"/>
    <col min="9227" max="9227" width="13" customWidth="1"/>
    <col min="9228" max="9229" width="12.42578125" customWidth="1"/>
    <col min="9230" max="9230" width="12.140625" customWidth="1"/>
    <col min="9231" max="9231" width="11" customWidth="1"/>
    <col min="9232" max="9233" width="12" customWidth="1"/>
    <col min="9234" max="9234" width="11.28515625" customWidth="1"/>
    <col min="9235" max="9235" width="10.5703125" customWidth="1"/>
    <col min="9236" max="9236" width="11.5703125" customWidth="1"/>
    <col min="9237" max="9237" width="13.28515625" customWidth="1"/>
    <col min="9238" max="9238" width="11.140625" customWidth="1"/>
    <col min="9239" max="9239" width="12.5703125" customWidth="1"/>
    <col min="9240" max="9241" width="12.7109375" customWidth="1"/>
    <col min="9242" max="9242" width="11.7109375" customWidth="1"/>
    <col min="9243" max="9243" width="14" customWidth="1"/>
    <col min="9244" max="9244" width="11.5703125" customWidth="1"/>
    <col min="9245" max="9245" width="10.7109375" customWidth="1"/>
    <col min="9246" max="9250" width="0" hidden="1" customWidth="1"/>
    <col min="9251"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5703125" customWidth="1"/>
    <col min="9480" max="9480" width="12.140625" customWidth="1"/>
    <col min="9481" max="9481" width="12.28515625" customWidth="1"/>
    <col min="9482" max="9482" width="14.140625" customWidth="1"/>
    <col min="9483" max="9483" width="13" customWidth="1"/>
    <col min="9484" max="9485" width="12.42578125" customWidth="1"/>
    <col min="9486" max="9486" width="12.140625" customWidth="1"/>
    <col min="9487" max="9487" width="11" customWidth="1"/>
    <col min="9488" max="9489" width="12" customWidth="1"/>
    <col min="9490" max="9490" width="11.28515625" customWidth="1"/>
    <col min="9491" max="9491" width="10.5703125" customWidth="1"/>
    <col min="9492" max="9492" width="11.5703125" customWidth="1"/>
    <col min="9493" max="9493" width="13.28515625" customWidth="1"/>
    <col min="9494" max="9494" width="11.140625" customWidth="1"/>
    <col min="9495" max="9495" width="12.5703125" customWidth="1"/>
    <col min="9496" max="9497" width="12.7109375" customWidth="1"/>
    <col min="9498" max="9498" width="11.7109375" customWidth="1"/>
    <col min="9499" max="9499" width="14" customWidth="1"/>
    <col min="9500" max="9500" width="11.5703125" customWidth="1"/>
    <col min="9501" max="9501" width="10.7109375" customWidth="1"/>
    <col min="9502" max="9506" width="0" hidden="1" customWidth="1"/>
    <col min="9507"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5703125" customWidth="1"/>
    <col min="9736" max="9736" width="12.140625" customWidth="1"/>
    <col min="9737" max="9737" width="12.28515625" customWidth="1"/>
    <col min="9738" max="9738" width="14.140625" customWidth="1"/>
    <col min="9739" max="9739" width="13" customWidth="1"/>
    <col min="9740" max="9741" width="12.42578125" customWidth="1"/>
    <col min="9742" max="9742" width="12.140625" customWidth="1"/>
    <col min="9743" max="9743" width="11" customWidth="1"/>
    <col min="9744" max="9745" width="12" customWidth="1"/>
    <col min="9746" max="9746" width="11.28515625" customWidth="1"/>
    <col min="9747" max="9747" width="10.5703125" customWidth="1"/>
    <col min="9748" max="9748" width="11.5703125" customWidth="1"/>
    <col min="9749" max="9749" width="13.28515625" customWidth="1"/>
    <col min="9750" max="9750" width="11.140625" customWidth="1"/>
    <col min="9751" max="9751" width="12.5703125" customWidth="1"/>
    <col min="9752" max="9753" width="12.7109375" customWidth="1"/>
    <col min="9754" max="9754" width="11.7109375" customWidth="1"/>
    <col min="9755" max="9755" width="14" customWidth="1"/>
    <col min="9756" max="9756" width="11.5703125" customWidth="1"/>
    <col min="9757" max="9757" width="10.7109375" customWidth="1"/>
    <col min="9758" max="9762" width="0" hidden="1" customWidth="1"/>
    <col min="9763"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5703125" customWidth="1"/>
    <col min="9992" max="9992" width="12.140625" customWidth="1"/>
    <col min="9993" max="9993" width="12.28515625" customWidth="1"/>
    <col min="9994" max="9994" width="14.140625" customWidth="1"/>
    <col min="9995" max="9995" width="13" customWidth="1"/>
    <col min="9996" max="9997" width="12.42578125" customWidth="1"/>
    <col min="9998" max="9998" width="12.140625" customWidth="1"/>
    <col min="9999" max="9999" width="11" customWidth="1"/>
    <col min="10000" max="10001" width="12" customWidth="1"/>
    <col min="10002" max="10002" width="11.28515625" customWidth="1"/>
    <col min="10003" max="10003" width="10.5703125" customWidth="1"/>
    <col min="10004" max="10004" width="11.5703125" customWidth="1"/>
    <col min="10005" max="10005" width="13.28515625" customWidth="1"/>
    <col min="10006" max="10006" width="11.140625" customWidth="1"/>
    <col min="10007" max="10007" width="12.5703125" customWidth="1"/>
    <col min="10008" max="10009" width="12.7109375" customWidth="1"/>
    <col min="10010" max="10010" width="11.7109375" customWidth="1"/>
    <col min="10011" max="10011" width="14" customWidth="1"/>
    <col min="10012" max="10012" width="11.5703125" customWidth="1"/>
    <col min="10013" max="10013" width="10.7109375" customWidth="1"/>
    <col min="10014" max="10018" width="0" hidden="1" customWidth="1"/>
    <col min="10019"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5703125" customWidth="1"/>
    <col min="10248" max="10248" width="12.140625" customWidth="1"/>
    <col min="10249" max="10249" width="12.28515625" customWidth="1"/>
    <col min="10250" max="10250" width="14.140625" customWidth="1"/>
    <col min="10251" max="10251" width="13" customWidth="1"/>
    <col min="10252" max="10253" width="12.42578125" customWidth="1"/>
    <col min="10254" max="10254" width="12.140625" customWidth="1"/>
    <col min="10255" max="10255" width="11" customWidth="1"/>
    <col min="10256" max="10257" width="12" customWidth="1"/>
    <col min="10258" max="10258" width="11.28515625" customWidth="1"/>
    <col min="10259" max="10259" width="10.5703125" customWidth="1"/>
    <col min="10260" max="10260" width="11.5703125" customWidth="1"/>
    <col min="10261" max="10261" width="13.28515625" customWidth="1"/>
    <col min="10262" max="10262" width="11.140625" customWidth="1"/>
    <col min="10263" max="10263" width="12.5703125" customWidth="1"/>
    <col min="10264" max="10265" width="12.7109375" customWidth="1"/>
    <col min="10266" max="10266" width="11.7109375" customWidth="1"/>
    <col min="10267" max="10267" width="14" customWidth="1"/>
    <col min="10268" max="10268" width="11.5703125" customWidth="1"/>
    <col min="10269" max="10269" width="10.7109375" customWidth="1"/>
    <col min="10270" max="10274" width="0" hidden="1" customWidth="1"/>
    <col min="10275"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5703125" customWidth="1"/>
    <col min="10504" max="10504" width="12.140625" customWidth="1"/>
    <col min="10505" max="10505" width="12.28515625" customWidth="1"/>
    <col min="10506" max="10506" width="14.140625" customWidth="1"/>
    <col min="10507" max="10507" width="13" customWidth="1"/>
    <col min="10508" max="10509" width="12.42578125" customWidth="1"/>
    <col min="10510" max="10510" width="12.140625" customWidth="1"/>
    <col min="10511" max="10511" width="11" customWidth="1"/>
    <col min="10512" max="10513" width="12" customWidth="1"/>
    <col min="10514" max="10514" width="11.28515625" customWidth="1"/>
    <col min="10515" max="10515" width="10.5703125" customWidth="1"/>
    <col min="10516" max="10516" width="11.5703125" customWidth="1"/>
    <col min="10517" max="10517" width="13.28515625" customWidth="1"/>
    <col min="10518" max="10518" width="11.140625" customWidth="1"/>
    <col min="10519" max="10519" width="12.5703125" customWidth="1"/>
    <col min="10520" max="10521" width="12.7109375" customWidth="1"/>
    <col min="10522" max="10522" width="11.7109375" customWidth="1"/>
    <col min="10523" max="10523" width="14" customWidth="1"/>
    <col min="10524" max="10524" width="11.5703125" customWidth="1"/>
    <col min="10525" max="10525" width="10.7109375" customWidth="1"/>
    <col min="10526" max="10530" width="0" hidden="1" customWidth="1"/>
    <col min="10531"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5703125" customWidth="1"/>
    <col min="10760" max="10760" width="12.140625" customWidth="1"/>
    <col min="10761" max="10761" width="12.28515625" customWidth="1"/>
    <col min="10762" max="10762" width="14.140625" customWidth="1"/>
    <col min="10763" max="10763" width="13" customWidth="1"/>
    <col min="10764" max="10765" width="12.42578125" customWidth="1"/>
    <col min="10766" max="10766" width="12.140625" customWidth="1"/>
    <col min="10767" max="10767" width="11" customWidth="1"/>
    <col min="10768" max="10769" width="12" customWidth="1"/>
    <col min="10770" max="10770" width="11.28515625" customWidth="1"/>
    <col min="10771" max="10771" width="10.5703125" customWidth="1"/>
    <col min="10772" max="10772" width="11.5703125" customWidth="1"/>
    <col min="10773" max="10773" width="13.28515625" customWidth="1"/>
    <col min="10774" max="10774" width="11.140625" customWidth="1"/>
    <col min="10775" max="10775" width="12.5703125" customWidth="1"/>
    <col min="10776" max="10777" width="12.7109375" customWidth="1"/>
    <col min="10778" max="10778" width="11.7109375" customWidth="1"/>
    <col min="10779" max="10779" width="14" customWidth="1"/>
    <col min="10780" max="10780" width="11.5703125" customWidth="1"/>
    <col min="10781" max="10781" width="10.7109375" customWidth="1"/>
    <col min="10782" max="10786" width="0" hidden="1" customWidth="1"/>
    <col min="10787"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5703125" customWidth="1"/>
    <col min="11016" max="11016" width="12.140625" customWidth="1"/>
    <col min="11017" max="11017" width="12.28515625" customWidth="1"/>
    <col min="11018" max="11018" width="14.140625" customWidth="1"/>
    <col min="11019" max="11019" width="13" customWidth="1"/>
    <col min="11020" max="11021" width="12.42578125" customWidth="1"/>
    <col min="11022" max="11022" width="12.140625" customWidth="1"/>
    <col min="11023" max="11023" width="11" customWidth="1"/>
    <col min="11024" max="11025" width="12" customWidth="1"/>
    <col min="11026" max="11026" width="11.28515625" customWidth="1"/>
    <col min="11027" max="11027" width="10.5703125" customWidth="1"/>
    <col min="11028" max="11028" width="11.5703125" customWidth="1"/>
    <col min="11029" max="11029" width="13.28515625" customWidth="1"/>
    <col min="11030" max="11030" width="11.140625" customWidth="1"/>
    <col min="11031" max="11031" width="12.5703125" customWidth="1"/>
    <col min="11032" max="11033" width="12.7109375" customWidth="1"/>
    <col min="11034" max="11034" width="11.7109375" customWidth="1"/>
    <col min="11035" max="11035" width="14" customWidth="1"/>
    <col min="11036" max="11036" width="11.5703125" customWidth="1"/>
    <col min="11037" max="11037" width="10.7109375" customWidth="1"/>
    <col min="11038" max="11042" width="0" hidden="1" customWidth="1"/>
    <col min="11043"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5703125" customWidth="1"/>
    <col min="11272" max="11272" width="12.140625" customWidth="1"/>
    <col min="11273" max="11273" width="12.28515625" customWidth="1"/>
    <col min="11274" max="11274" width="14.140625" customWidth="1"/>
    <col min="11275" max="11275" width="13" customWidth="1"/>
    <col min="11276" max="11277" width="12.42578125" customWidth="1"/>
    <col min="11278" max="11278" width="12.140625" customWidth="1"/>
    <col min="11279" max="11279" width="11" customWidth="1"/>
    <col min="11280" max="11281" width="12" customWidth="1"/>
    <col min="11282" max="11282" width="11.28515625" customWidth="1"/>
    <col min="11283" max="11283" width="10.5703125" customWidth="1"/>
    <col min="11284" max="11284" width="11.5703125" customWidth="1"/>
    <col min="11285" max="11285" width="13.28515625" customWidth="1"/>
    <col min="11286" max="11286" width="11.140625" customWidth="1"/>
    <col min="11287" max="11287" width="12.5703125" customWidth="1"/>
    <col min="11288" max="11289" width="12.7109375" customWidth="1"/>
    <col min="11290" max="11290" width="11.7109375" customWidth="1"/>
    <col min="11291" max="11291" width="14" customWidth="1"/>
    <col min="11292" max="11292" width="11.5703125" customWidth="1"/>
    <col min="11293" max="11293" width="10.7109375" customWidth="1"/>
    <col min="11294" max="11298" width="0" hidden="1" customWidth="1"/>
    <col min="11299"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5703125" customWidth="1"/>
    <col min="11528" max="11528" width="12.140625" customWidth="1"/>
    <col min="11529" max="11529" width="12.28515625" customWidth="1"/>
    <col min="11530" max="11530" width="14.140625" customWidth="1"/>
    <col min="11531" max="11531" width="13" customWidth="1"/>
    <col min="11532" max="11533" width="12.42578125" customWidth="1"/>
    <col min="11534" max="11534" width="12.140625" customWidth="1"/>
    <col min="11535" max="11535" width="11" customWidth="1"/>
    <col min="11536" max="11537" width="12" customWidth="1"/>
    <col min="11538" max="11538" width="11.28515625" customWidth="1"/>
    <col min="11539" max="11539" width="10.5703125" customWidth="1"/>
    <col min="11540" max="11540" width="11.5703125" customWidth="1"/>
    <col min="11541" max="11541" width="13.28515625" customWidth="1"/>
    <col min="11542" max="11542" width="11.140625" customWidth="1"/>
    <col min="11543" max="11543" width="12.5703125" customWidth="1"/>
    <col min="11544" max="11545" width="12.7109375" customWidth="1"/>
    <col min="11546" max="11546" width="11.7109375" customWidth="1"/>
    <col min="11547" max="11547" width="14" customWidth="1"/>
    <col min="11548" max="11548" width="11.5703125" customWidth="1"/>
    <col min="11549" max="11549" width="10.7109375" customWidth="1"/>
    <col min="11550" max="11554" width="0" hidden="1" customWidth="1"/>
    <col min="11555"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5703125" customWidth="1"/>
    <col min="11784" max="11784" width="12.140625" customWidth="1"/>
    <col min="11785" max="11785" width="12.28515625" customWidth="1"/>
    <col min="11786" max="11786" width="14.140625" customWidth="1"/>
    <col min="11787" max="11787" width="13" customWidth="1"/>
    <col min="11788" max="11789" width="12.42578125" customWidth="1"/>
    <col min="11790" max="11790" width="12.140625" customWidth="1"/>
    <col min="11791" max="11791" width="11" customWidth="1"/>
    <col min="11792" max="11793" width="12" customWidth="1"/>
    <col min="11794" max="11794" width="11.28515625" customWidth="1"/>
    <col min="11795" max="11795" width="10.5703125" customWidth="1"/>
    <col min="11796" max="11796" width="11.5703125" customWidth="1"/>
    <col min="11797" max="11797" width="13.28515625" customWidth="1"/>
    <col min="11798" max="11798" width="11.140625" customWidth="1"/>
    <col min="11799" max="11799" width="12.5703125" customWidth="1"/>
    <col min="11800" max="11801" width="12.7109375" customWidth="1"/>
    <col min="11802" max="11802" width="11.7109375" customWidth="1"/>
    <col min="11803" max="11803" width="14" customWidth="1"/>
    <col min="11804" max="11804" width="11.5703125" customWidth="1"/>
    <col min="11805" max="11805" width="10.7109375" customWidth="1"/>
    <col min="11806" max="11810" width="0" hidden="1" customWidth="1"/>
    <col min="11811"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5703125" customWidth="1"/>
    <col min="12040" max="12040" width="12.140625" customWidth="1"/>
    <col min="12041" max="12041" width="12.28515625" customWidth="1"/>
    <col min="12042" max="12042" width="14.140625" customWidth="1"/>
    <col min="12043" max="12043" width="13" customWidth="1"/>
    <col min="12044" max="12045" width="12.42578125" customWidth="1"/>
    <col min="12046" max="12046" width="12.140625" customWidth="1"/>
    <col min="12047" max="12047" width="11" customWidth="1"/>
    <col min="12048" max="12049" width="12" customWidth="1"/>
    <col min="12050" max="12050" width="11.28515625" customWidth="1"/>
    <col min="12051" max="12051" width="10.5703125" customWidth="1"/>
    <col min="12052" max="12052" width="11.5703125" customWidth="1"/>
    <col min="12053" max="12053" width="13.28515625" customWidth="1"/>
    <col min="12054" max="12054" width="11.140625" customWidth="1"/>
    <col min="12055" max="12055" width="12.5703125" customWidth="1"/>
    <col min="12056" max="12057" width="12.7109375" customWidth="1"/>
    <col min="12058" max="12058" width="11.7109375" customWidth="1"/>
    <col min="12059" max="12059" width="14" customWidth="1"/>
    <col min="12060" max="12060" width="11.5703125" customWidth="1"/>
    <col min="12061" max="12061" width="10.7109375" customWidth="1"/>
    <col min="12062" max="12066" width="0" hidden="1" customWidth="1"/>
    <col min="12067"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5703125" customWidth="1"/>
    <col min="12296" max="12296" width="12.140625" customWidth="1"/>
    <col min="12297" max="12297" width="12.28515625" customWidth="1"/>
    <col min="12298" max="12298" width="14.140625" customWidth="1"/>
    <col min="12299" max="12299" width="13" customWidth="1"/>
    <col min="12300" max="12301" width="12.42578125" customWidth="1"/>
    <col min="12302" max="12302" width="12.140625" customWidth="1"/>
    <col min="12303" max="12303" width="11" customWidth="1"/>
    <col min="12304" max="12305" width="12" customWidth="1"/>
    <col min="12306" max="12306" width="11.28515625" customWidth="1"/>
    <col min="12307" max="12307" width="10.5703125" customWidth="1"/>
    <col min="12308" max="12308" width="11.5703125" customWidth="1"/>
    <col min="12309" max="12309" width="13.28515625" customWidth="1"/>
    <col min="12310" max="12310" width="11.140625" customWidth="1"/>
    <col min="12311" max="12311" width="12.5703125" customWidth="1"/>
    <col min="12312" max="12313" width="12.7109375" customWidth="1"/>
    <col min="12314" max="12314" width="11.7109375" customWidth="1"/>
    <col min="12315" max="12315" width="14" customWidth="1"/>
    <col min="12316" max="12316" width="11.5703125" customWidth="1"/>
    <col min="12317" max="12317" width="10.7109375" customWidth="1"/>
    <col min="12318" max="12322" width="0" hidden="1" customWidth="1"/>
    <col min="12323"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5703125" customWidth="1"/>
    <col min="12552" max="12552" width="12.140625" customWidth="1"/>
    <col min="12553" max="12553" width="12.28515625" customWidth="1"/>
    <col min="12554" max="12554" width="14.140625" customWidth="1"/>
    <col min="12555" max="12555" width="13" customWidth="1"/>
    <col min="12556" max="12557" width="12.42578125" customWidth="1"/>
    <col min="12558" max="12558" width="12.140625" customWidth="1"/>
    <col min="12559" max="12559" width="11" customWidth="1"/>
    <col min="12560" max="12561" width="12" customWidth="1"/>
    <col min="12562" max="12562" width="11.28515625" customWidth="1"/>
    <col min="12563" max="12563" width="10.5703125" customWidth="1"/>
    <col min="12564" max="12564" width="11.5703125" customWidth="1"/>
    <col min="12565" max="12565" width="13.28515625" customWidth="1"/>
    <col min="12566" max="12566" width="11.140625" customWidth="1"/>
    <col min="12567" max="12567" width="12.5703125" customWidth="1"/>
    <col min="12568" max="12569" width="12.7109375" customWidth="1"/>
    <col min="12570" max="12570" width="11.7109375" customWidth="1"/>
    <col min="12571" max="12571" width="14" customWidth="1"/>
    <col min="12572" max="12572" width="11.5703125" customWidth="1"/>
    <col min="12573" max="12573" width="10.7109375" customWidth="1"/>
    <col min="12574" max="12578" width="0" hidden="1" customWidth="1"/>
    <col min="12579"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5703125" customWidth="1"/>
    <col min="12808" max="12808" width="12.140625" customWidth="1"/>
    <col min="12809" max="12809" width="12.28515625" customWidth="1"/>
    <col min="12810" max="12810" width="14.140625" customWidth="1"/>
    <col min="12811" max="12811" width="13" customWidth="1"/>
    <col min="12812" max="12813" width="12.42578125" customWidth="1"/>
    <col min="12814" max="12814" width="12.140625" customWidth="1"/>
    <col min="12815" max="12815" width="11" customWidth="1"/>
    <col min="12816" max="12817" width="12" customWidth="1"/>
    <col min="12818" max="12818" width="11.28515625" customWidth="1"/>
    <col min="12819" max="12819" width="10.5703125" customWidth="1"/>
    <col min="12820" max="12820" width="11.5703125" customWidth="1"/>
    <col min="12821" max="12821" width="13.28515625" customWidth="1"/>
    <col min="12822" max="12822" width="11.140625" customWidth="1"/>
    <col min="12823" max="12823" width="12.5703125" customWidth="1"/>
    <col min="12824" max="12825" width="12.7109375" customWidth="1"/>
    <col min="12826" max="12826" width="11.7109375" customWidth="1"/>
    <col min="12827" max="12827" width="14" customWidth="1"/>
    <col min="12828" max="12828" width="11.5703125" customWidth="1"/>
    <col min="12829" max="12829" width="10.7109375" customWidth="1"/>
    <col min="12830" max="12834" width="0" hidden="1" customWidth="1"/>
    <col min="12835"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5703125" customWidth="1"/>
    <col min="13064" max="13064" width="12.140625" customWidth="1"/>
    <col min="13065" max="13065" width="12.28515625" customWidth="1"/>
    <col min="13066" max="13066" width="14.140625" customWidth="1"/>
    <col min="13067" max="13067" width="13" customWidth="1"/>
    <col min="13068" max="13069" width="12.42578125" customWidth="1"/>
    <col min="13070" max="13070" width="12.140625" customWidth="1"/>
    <col min="13071" max="13071" width="11" customWidth="1"/>
    <col min="13072" max="13073" width="12" customWidth="1"/>
    <col min="13074" max="13074" width="11.28515625" customWidth="1"/>
    <col min="13075" max="13075" width="10.5703125" customWidth="1"/>
    <col min="13076" max="13076" width="11.5703125" customWidth="1"/>
    <col min="13077" max="13077" width="13.28515625" customWidth="1"/>
    <col min="13078" max="13078" width="11.140625" customWidth="1"/>
    <col min="13079" max="13079" width="12.5703125" customWidth="1"/>
    <col min="13080" max="13081" width="12.7109375" customWidth="1"/>
    <col min="13082" max="13082" width="11.7109375" customWidth="1"/>
    <col min="13083" max="13083" width="14" customWidth="1"/>
    <col min="13084" max="13084" width="11.5703125" customWidth="1"/>
    <col min="13085" max="13085" width="10.7109375" customWidth="1"/>
    <col min="13086" max="13090" width="0" hidden="1" customWidth="1"/>
    <col min="13091"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5703125" customWidth="1"/>
    <col min="13320" max="13320" width="12.140625" customWidth="1"/>
    <col min="13321" max="13321" width="12.28515625" customWidth="1"/>
    <col min="13322" max="13322" width="14.140625" customWidth="1"/>
    <col min="13323" max="13323" width="13" customWidth="1"/>
    <col min="13324" max="13325" width="12.42578125" customWidth="1"/>
    <col min="13326" max="13326" width="12.140625" customWidth="1"/>
    <col min="13327" max="13327" width="11" customWidth="1"/>
    <col min="13328" max="13329" width="12" customWidth="1"/>
    <col min="13330" max="13330" width="11.28515625" customWidth="1"/>
    <col min="13331" max="13331" width="10.5703125" customWidth="1"/>
    <col min="13332" max="13332" width="11.5703125" customWidth="1"/>
    <col min="13333" max="13333" width="13.28515625" customWidth="1"/>
    <col min="13334" max="13334" width="11.140625" customWidth="1"/>
    <col min="13335" max="13335" width="12.5703125" customWidth="1"/>
    <col min="13336" max="13337" width="12.7109375" customWidth="1"/>
    <col min="13338" max="13338" width="11.7109375" customWidth="1"/>
    <col min="13339" max="13339" width="14" customWidth="1"/>
    <col min="13340" max="13340" width="11.5703125" customWidth="1"/>
    <col min="13341" max="13341" width="10.7109375" customWidth="1"/>
    <col min="13342" max="13346" width="0" hidden="1" customWidth="1"/>
    <col min="13347"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5703125" customWidth="1"/>
    <col min="13576" max="13576" width="12.140625" customWidth="1"/>
    <col min="13577" max="13577" width="12.28515625" customWidth="1"/>
    <col min="13578" max="13578" width="14.140625" customWidth="1"/>
    <col min="13579" max="13579" width="13" customWidth="1"/>
    <col min="13580" max="13581" width="12.42578125" customWidth="1"/>
    <col min="13582" max="13582" width="12.140625" customWidth="1"/>
    <col min="13583" max="13583" width="11" customWidth="1"/>
    <col min="13584" max="13585" width="12" customWidth="1"/>
    <col min="13586" max="13586" width="11.28515625" customWidth="1"/>
    <col min="13587" max="13587" width="10.5703125" customWidth="1"/>
    <col min="13588" max="13588" width="11.5703125" customWidth="1"/>
    <col min="13589" max="13589" width="13.28515625" customWidth="1"/>
    <col min="13590" max="13590" width="11.140625" customWidth="1"/>
    <col min="13591" max="13591" width="12.5703125" customWidth="1"/>
    <col min="13592" max="13593" width="12.7109375" customWidth="1"/>
    <col min="13594" max="13594" width="11.7109375" customWidth="1"/>
    <col min="13595" max="13595" width="14" customWidth="1"/>
    <col min="13596" max="13596" width="11.5703125" customWidth="1"/>
    <col min="13597" max="13597" width="10.7109375" customWidth="1"/>
    <col min="13598" max="13602" width="0" hidden="1" customWidth="1"/>
    <col min="13603"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5703125" customWidth="1"/>
    <col min="13832" max="13832" width="12.140625" customWidth="1"/>
    <col min="13833" max="13833" width="12.28515625" customWidth="1"/>
    <col min="13834" max="13834" width="14.140625" customWidth="1"/>
    <col min="13835" max="13835" width="13" customWidth="1"/>
    <col min="13836" max="13837" width="12.42578125" customWidth="1"/>
    <col min="13838" max="13838" width="12.140625" customWidth="1"/>
    <col min="13839" max="13839" width="11" customWidth="1"/>
    <col min="13840" max="13841" width="12" customWidth="1"/>
    <col min="13842" max="13842" width="11.28515625" customWidth="1"/>
    <col min="13843" max="13843" width="10.5703125" customWidth="1"/>
    <col min="13844" max="13844" width="11.5703125" customWidth="1"/>
    <col min="13845" max="13845" width="13.28515625" customWidth="1"/>
    <col min="13846" max="13846" width="11.140625" customWidth="1"/>
    <col min="13847" max="13847" width="12.5703125" customWidth="1"/>
    <col min="13848" max="13849" width="12.7109375" customWidth="1"/>
    <col min="13850" max="13850" width="11.7109375" customWidth="1"/>
    <col min="13851" max="13851" width="14" customWidth="1"/>
    <col min="13852" max="13852" width="11.5703125" customWidth="1"/>
    <col min="13853" max="13853" width="10.7109375" customWidth="1"/>
    <col min="13854" max="13858" width="0" hidden="1" customWidth="1"/>
    <col min="13859"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5703125" customWidth="1"/>
    <col min="14088" max="14088" width="12.140625" customWidth="1"/>
    <col min="14089" max="14089" width="12.28515625" customWidth="1"/>
    <col min="14090" max="14090" width="14.140625" customWidth="1"/>
    <col min="14091" max="14091" width="13" customWidth="1"/>
    <col min="14092" max="14093" width="12.42578125" customWidth="1"/>
    <col min="14094" max="14094" width="12.140625" customWidth="1"/>
    <col min="14095" max="14095" width="11" customWidth="1"/>
    <col min="14096" max="14097" width="12" customWidth="1"/>
    <col min="14098" max="14098" width="11.28515625" customWidth="1"/>
    <col min="14099" max="14099" width="10.5703125" customWidth="1"/>
    <col min="14100" max="14100" width="11.5703125" customWidth="1"/>
    <col min="14101" max="14101" width="13.28515625" customWidth="1"/>
    <col min="14102" max="14102" width="11.140625" customWidth="1"/>
    <col min="14103" max="14103" width="12.5703125" customWidth="1"/>
    <col min="14104" max="14105" width="12.7109375" customWidth="1"/>
    <col min="14106" max="14106" width="11.7109375" customWidth="1"/>
    <col min="14107" max="14107" width="14" customWidth="1"/>
    <col min="14108" max="14108" width="11.5703125" customWidth="1"/>
    <col min="14109" max="14109" width="10.7109375" customWidth="1"/>
    <col min="14110" max="14114" width="0" hidden="1" customWidth="1"/>
    <col min="14115"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5703125" customWidth="1"/>
    <col min="14344" max="14344" width="12.140625" customWidth="1"/>
    <col min="14345" max="14345" width="12.28515625" customWidth="1"/>
    <col min="14346" max="14346" width="14.140625" customWidth="1"/>
    <col min="14347" max="14347" width="13" customWidth="1"/>
    <col min="14348" max="14349" width="12.42578125" customWidth="1"/>
    <col min="14350" max="14350" width="12.140625" customWidth="1"/>
    <col min="14351" max="14351" width="11" customWidth="1"/>
    <col min="14352" max="14353" width="12" customWidth="1"/>
    <col min="14354" max="14354" width="11.28515625" customWidth="1"/>
    <col min="14355" max="14355" width="10.5703125" customWidth="1"/>
    <col min="14356" max="14356" width="11.5703125" customWidth="1"/>
    <col min="14357" max="14357" width="13.28515625" customWidth="1"/>
    <col min="14358" max="14358" width="11.140625" customWidth="1"/>
    <col min="14359" max="14359" width="12.5703125" customWidth="1"/>
    <col min="14360" max="14361" width="12.7109375" customWidth="1"/>
    <col min="14362" max="14362" width="11.7109375" customWidth="1"/>
    <col min="14363" max="14363" width="14" customWidth="1"/>
    <col min="14364" max="14364" width="11.5703125" customWidth="1"/>
    <col min="14365" max="14365" width="10.7109375" customWidth="1"/>
    <col min="14366" max="14370" width="0" hidden="1" customWidth="1"/>
    <col min="14371"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5703125" customWidth="1"/>
    <col min="14600" max="14600" width="12.140625" customWidth="1"/>
    <col min="14601" max="14601" width="12.28515625" customWidth="1"/>
    <col min="14602" max="14602" width="14.140625" customWidth="1"/>
    <col min="14603" max="14603" width="13" customWidth="1"/>
    <col min="14604" max="14605" width="12.42578125" customWidth="1"/>
    <col min="14606" max="14606" width="12.140625" customWidth="1"/>
    <col min="14607" max="14607" width="11" customWidth="1"/>
    <col min="14608" max="14609" width="12" customWidth="1"/>
    <col min="14610" max="14610" width="11.28515625" customWidth="1"/>
    <col min="14611" max="14611" width="10.5703125" customWidth="1"/>
    <col min="14612" max="14612" width="11.5703125" customWidth="1"/>
    <col min="14613" max="14613" width="13.28515625" customWidth="1"/>
    <col min="14614" max="14614" width="11.140625" customWidth="1"/>
    <col min="14615" max="14615" width="12.5703125" customWidth="1"/>
    <col min="14616" max="14617" width="12.7109375" customWidth="1"/>
    <col min="14618" max="14618" width="11.7109375" customWidth="1"/>
    <col min="14619" max="14619" width="14" customWidth="1"/>
    <col min="14620" max="14620" width="11.5703125" customWidth="1"/>
    <col min="14621" max="14621" width="10.7109375" customWidth="1"/>
    <col min="14622" max="14626" width="0" hidden="1" customWidth="1"/>
    <col min="14627"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5703125" customWidth="1"/>
    <col min="14856" max="14856" width="12.140625" customWidth="1"/>
    <col min="14857" max="14857" width="12.28515625" customWidth="1"/>
    <col min="14858" max="14858" width="14.140625" customWidth="1"/>
    <col min="14859" max="14859" width="13" customWidth="1"/>
    <col min="14860" max="14861" width="12.42578125" customWidth="1"/>
    <col min="14862" max="14862" width="12.140625" customWidth="1"/>
    <col min="14863" max="14863" width="11" customWidth="1"/>
    <col min="14864" max="14865" width="12" customWidth="1"/>
    <col min="14866" max="14866" width="11.28515625" customWidth="1"/>
    <col min="14867" max="14867" width="10.5703125" customWidth="1"/>
    <col min="14868" max="14868" width="11.5703125" customWidth="1"/>
    <col min="14869" max="14869" width="13.28515625" customWidth="1"/>
    <col min="14870" max="14870" width="11.140625" customWidth="1"/>
    <col min="14871" max="14871" width="12.5703125" customWidth="1"/>
    <col min="14872" max="14873" width="12.7109375" customWidth="1"/>
    <col min="14874" max="14874" width="11.7109375" customWidth="1"/>
    <col min="14875" max="14875" width="14" customWidth="1"/>
    <col min="14876" max="14876" width="11.5703125" customWidth="1"/>
    <col min="14877" max="14877" width="10.7109375" customWidth="1"/>
    <col min="14878" max="14882" width="0" hidden="1" customWidth="1"/>
    <col min="14883"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5703125" customWidth="1"/>
    <col min="15112" max="15112" width="12.140625" customWidth="1"/>
    <col min="15113" max="15113" width="12.28515625" customWidth="1"/>
    <col min="15114" max="15114" width="14.140625" customWidth="1"/>
    <col min="15115" max="15115" width="13" customWidth="1"/>
    <col min="15116" max="15117" width="12.42578125" customWidth="1"/>
    <col min="15118" max="15118" width="12.140625" customWidth="1"/>
    <col min="15119" max="15119" width="11" customWidth="1"/>
    <col min="15120" max="15121" width="12" customWidth="1"/>
    <col min="15122" max="15122" width="11.28515625" customWidth="1"/>
    <col min="15123" max="15123" width="10.5703125" customWidth="1"/>
    <col min="15124" max="15124" width="11.5703125" customWidth="1"/>
    <col min="15125" max="15125" width="13.28515625" customWidth="1"/>
    <col min="15126" max="15126" width="11.140625" customWidth="1"/>
    <col min="15127" max="15127" width="12.5703125" customWidth="1"/>
    <col min="15128" max="15129" width="12.7109375" customWidth="1"/>
    <col min="15130" max="15130" width="11.7109375" customWidth="1"/>
    <col min="15131" max="15131" width="14" customWidth="1"/>
    <col min="15132" max="15132" width="11.5703125" customWidth="1"/>
    <col min="15133" max="15133" width="10.7109375" customWidth="1"/>
    <col min="15134" max="15138" width="0" hidden="1" customWidth="1"/>
    <col min="15139"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5703125" customWidth="1"/>
    <col min="15368" max="15368" width="12.140625" customWidth="1"/>
    <col min="15369" max="15369" width="12.28515625" customWidth="1"/>
    <col min="15370" max="15370" width="14.140625" customWidth="1"/>
    <col min="15371" max="15371" width="13" customWidth="1"/>
    <col min="15372" max="15373" width="12.42578125" customWidth="1"/>
    <col min="15374" max="15374" width="12.140625" customWidth="1"/>
    <col min="15375" max="15375" width="11" customWidth="1"/>
    <col min="15376" max="15377" width="12" customWidth="1"/>
    <col min="15378" max="15378" width="11.28515625" customWidth="1"/>
    <col min="15379" max="15379" width="10.5703125" customWidth="1"/>
    <col min="15380" max="15380" width="11.5703125" customWidth="1"/>
    <col min="15381" max="15381" width="13.28515625" customWidth="1"/>
    <col min="15382" max="15382" width="11.140625" customWidth="1"/>
    <col min="15383" max="15383" width="12.5703125" customWidth="1"/>
    <col min="15384" max="15385" width="12.7109375" customWidth="1"/>
    <col min="15386" max="15386" width="11.7109375" customWidth="1"/>
    <col min="15387" max="15387" width="14" customWidth="1"/>
    <col min="15388" max="15388" width="11.5703125" customWidth="1"/>
    <col min="15389" max="15389" width="10.7109375" customWidth="1"/>
    <col min="15390" max="15394" width="0" hidden="1" customWidth="1"/>
    <col min="15395"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5703125" customWidth="1"/>
    <col min="15624" max="15624" width="12.140625" customWidth="1"/>
    <col min="15625" max="15625" width="12.28515625" customWidth="1"/>
    <col min="15626" max="15626" width="14.140625" customWidth="1"/>
    <col min="15627" max="15627" width="13" customWidth="1"/>
    <col min="15628" max="15629" width="12.42578125" customWidth="1"/>
    <col min="15630" max="15630" width="12.140625" customWidth="1"/>
    <col min="15631" max="15631" width="11" customWidth="1"/>
    <col min="15632" max="15633" width="12" customWidth="1"/>
    <col min="15634" max="15634" width="11.28515625" customWidth="1"/>
    <col min="15635" max="15635" width="10.5703125" customWidth="1"/>
    <col min="15636" max="15636" width="11.5703125" customWidth="1"/>
    <col min="15637" max="15637" width="13.28515625" customWidth="1"/>
    <col min="15638" max="15638" width="11.140625" customWidth="1"/>
    <col min="15639" max="15639" width="12.5703125" customWidth="1"/>
    <col min="15640" max="15641" width="12.7109375" customWidth="1"/>
    <col min="15642" max="15642" width="11.7109375" customWidth="1"/>
    <col min="15643" max="15643" width="14" customWidth="1"/>
    <col min="15644" max="15644" width="11.5703125" customWidth="1"/>
    <col min="15645" max="15645" width="10.7109375" customWidth="1"/>
    <col min="15646" max="15650" width="0" hidden="1" customWidth="1"/>
    <col min="15651"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5703125" customWidth="1"/>
    <col min="15880" max="15880" width="12.140625" customWidth="1"/>
    <col min="15881" max="15881" width="12.28515625" customWidth="1"/>
    <col min="15882" max="15882" width="14.140625" customWidth="1"/>
    <col min="15883" max="15883" width="13" customWidth="1"/>
    <col min="15884" max="15885" width="12.42578125" customWidth="1"/>
    <col min="15886" max="15886" width="12.140625" customWidth="1"/>
    <col min="15887" max="15887" width="11" customWidth="1"/>
    <col min="15888" max="15889" width="12" customWidth="1"/>
    <col min="15890" max="15890" width="11.28515625" customWidth="1"/>
    <col min="15891" max="15891" width="10.5703125" customWidth="1"/>
    <col min="15892" max="15892" width="11.5703125" customWidth="1"/>
    <col min="15893" max="15893" width="13.28515625" customWidth="1"/>
    <col min="15894" max="15894" width="11.140625" customWidth="1"/>
    <col min="15895" max="15895" width="12.5703125" customWidth="1"/>
    <col min="15896" max="15897" width="12.7109375" customWidth="1"/>
    <col min="15898" max="15898" width="11.7109375" customWidth="1"/>
    <col min="15899" max="15899" width="14" customWidth="1"/>
    <col min="15900" max="15900" width="11.5703125" customWidth="1"/>
    <col min="15901" max="15901" width="10.7109375" customWidth="1"/>
    <col min="15902" max="15906" width="0" hidden="1" customWidth="1"/>
    <col min="15907"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5703125" customWidth="1"/>
    <col min="16136" max="16136" width="12.140625" customWidth="1"/>
    <col min="16137" max="16137" width="12.28515625" customWidth="1"/>
    <col min="16138" max="16138" width="14.140625" customWidth="1"/>
    <col min="16139" max="16139" width="13" customWidth="1"/>
    <col min="16140" max="16141" width="12.42578125" customWidth="1"/>
    <col min="16142" max="16142" width="12.140625" customWidth="1"/>
    <col min="16143" max="16143" width="11" customWidth="1"/>
    <col min="16144" max="16145" width="12" customWidth="1"/>
    <col min="16146" max="16146" width="11.28515625" customWidth="1"/>
    <col min="16147" max="16147" width="10.5703125" customWidth="1"/>
    <col min="16148" max="16148" width="11.5703125" customWidth="1"/>
    <col min="16149" max="16149" width="13.28515625" customWidth="1"/>
    <col min="16150" max="16150" width="11.140625" customWidth="1"/>
    <col min="16151" max="16151" width="12.5703125" customWidth="1"/>
    <col min="16152" max="16153" width="12.7109375" customWidth="1"/>
    <col min="16154" max="16154" width="11.7109375" customWidth="1"/>
    <col min="16155" max="16155" width="14" customWidth="1"/>
    <col min="16156" max="16156" width="11.5703125" customWidth="1"/>
    <col min="16157" max="16157" width="10.7109375" customWidth="1"/>
    <col min="16158" max="16162" width="0" hidden="1" customWidth="1"/>
    <col min="16163" max="16184" width="9.140625" customWidth="1"/>
    <col min="16375" max="16375" width="13.7109375" customWidth="1"/>
  </cols>
  <sheetData>
    <row r="1" spans="1:247" s="36" customFormat="1" ht="27.75" hidden="1" customHeight="1" x14ac:dyDescent="0.25">
      <c r="A1" s="50" t="s">
        <v>0</v>
      </c>
      <c r="B1" s="50"/>
      <c r="C1" s="50"/>
      <c r="D1" s="50"/>
      <c r="E1" s="50"/>
      <c r="F1" s="50"/>
      <c r="G1" s="50"/>
      <c r="H1" s="50"/>
      <c r="I1" s="50"/>
      <c r="J1" s="50"/>
      <c r="K1" s="50"/>
      <c r="L1" s="1"/>
      <c r="M1" s="1"/>
      <c r="N1" s="1"/>
      <c r="O1" s="1"/>
      <c r="P1" s="1"/>
      <c r="Q1" s="1"/>
      <c r="R1" s="1"/>
      <c r="S1" s="2"/>
      <c r="T1" s="3"/>
      <c r="U1" s="3"/>
      <c r="V1" s="3"/>
      <c r="W1" s="2"/>
      <c r="X1" s="2"/>
      <c r="Y1" s="2"/>
      <c r="Z1" s="2"/>
      <c r="AA1" s="2"/>
      <c r="AB1" s="2"/>
      <c r="AC1" s="2"/>
      <c r="AD1" s="2"/>
      <c r="AE1" s="2"/>
      <c r="AF1" s="2"/>
      <c r="AG1" s="2"/>
      <c r="AH1" s="2"/>
    </row>
    <row r="2" spans="1:247" s="36" customFormat="1" ht="27.75" hidden="1" customHeight="1" x14ac:dyDescent="0.25">
      <c r="A2" s="51" t="s">
        <v>1</v>
      </c>
      <c r="B2" s="51"/>
      <c r="C2" s="51"/>
      <c r="D2" s="51"/>
      <c r="E2" s="51"/>
      <c r="F2" s="51"/>
      <c r="G2" s="51"/>
      <c r="H2" s="51"/>
      <c r="I2" s="51"/>
      <c r="J2" s="51"/>
      <c r="K2" s="51"/>
      <c r="L2" s="1"/>
      <c r="M2" s="1"/>
      <c r="N2" s="1"/>
      <c r="O2" s="1"/>
      <c r="P2" s="1"/>
      <c r="Q2" s="1"/>
      <c r="R2" s="1"/>
      <c r="S2" s="3"/>
      <c r="T2" s="3"/>
      <c r="U2" s="3"/>
      <c r="V2" s="3"/>
      <c r="W2" s="2"/>
      <c r="X2" s="2"/>
      <c r="Y2" s="2"/>
      <c r="Z2" s="2"/>
      <c r="AA2" s="2"/>
      <c r="AB2" s="2"/>
      <c r="AC2" s="2"/>
      <c r="AD2" s="2"/>
      <c r="AE2" s="2"/>
      <c r="AF2" s="2"/>
      <c r="AG2" s="2"/>
      <c r="AH2" s="2"/>
    </row>
    <row r="3" spans="1:247" ht="47.25" customHeight="1" x14ac:dyDescent="0.25">
      <c r="A3" s="52" t="s">
        <v>77</v>
      </c>
      <c r="B3" s="53"/>
      <c r="C3" s="53"/>
      <c r="D3" s="53"/>
      <c r="E3" s="53"/>
      <c r="F3" s="53"/>
      <c r="G3" s="53"/>
      <c r="H3" s="53"/>
      <c r="I3" s="53"/>
      <c r="J3" s="53"/>
      <c r="K3" s="53"/>
      <c r="L3" s="5"/>
      <c r="M3" s="5"/>
      <c r="N3" s="5"/>
      <c r="O3" s="5"/>
      <c r="P3" s="5"/>
      <c r="Q3" s="5"/>
      <c r="R3" s="5"/>
      <c r="S3" s="5"/>
      <c r="T3" s="5"/>
      <c r="U3" s="5"/>
      <c r="V3" s="5"/>
      <c r="W3" s="5"/>
      <c r="X3" s="5"/>
      <c r="Y3" s="5"/>
      <c r="Z3" s="5"/>
      <c r="AA3" s="5"/>
      <c r="AB3" s="5"/>
      <c r="AC3" s="5"/>
      <c r="AD3" s="2"/>
      <c r="AE3" s="2"/>
      <c r="AF3" s="2"/>
      <c r="AG3" s="2"/>
      <c r="AH3" s="2"/>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2" customFormat="1" ht="16.5" customHeight="1" x14ac:dyDescent="0.25">
      <c r="A4" s="54" t="s">
        <v>2</v>
      </c>
      <c r="B4" s="54"/>
      <c r="C4" s="54"/>
      <c r="D4" s="54"/>
      <c r="E4" s="54"/>
      <c r="F4" s="54"/>
      <c r="G4" s="54"/>
      <c r="H4" s="54"/>
      <c r="I4" s="54"/>
      <c r="J4" s="54"/>
      <c r="K4" s="54"/>
      <c r="L4" s="5"/>
      <c r="M4" s="5"/>
      <c r="N4" s="5"/>
      <c r="O4" s="5"/>
      <c r="P4" s="5"/>
      <c r="Q4" s="5"/>
      <c r="R4" s="5"/>
      <c r="S4" s="5"/>
      <c r="T4" s="5"/>
      <c r="U4" s="5"/>
      <c r="V4" s="5"/>
      <c r="W4" s="5"/>
      <c r="X4" s="5"/>
      <c r="Y4" s="5"/>
      <c r="Z4" s="5"/>
      <c r="AA4" s="5"/>
      <c r="AB4" s="5"/>
      <c r="AC4" s="5"/>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2" customFormat="1" ht="43.5" hidden="1" customHeight="1" x14ac:dyDescent="0.25">
      <c r="A5" s="55" t="s">
        <v>3</v>
      </c>
      <c r="B5" s="56"/>
      <c r="C5" s="56"/>
      <c r="D5" s="56"/>
      <c r="E5" s="56"/>
      <c r="F5" s="56"/>
      <c r="G5" s="56"/>
      <c r="H5" s="56"/>
      <c r="I5" s="57"/>
      <c r="J5" s="58" t="s">
        <v>4</v>
      </c>
      <c r="K5" s="59"/>
      <c r="L5" s="5"/>
      <c r="M5" s="5"/>
      <c r="N5" s="5"/>
      <c r="O5" s="5"/>
      <c r="P5" s="5"/>
      <c r="Q5" s="5"/>
      <c r="R5" s="5"/>
      <c r="S5" s="5"/>
      <c r="T5" s="5"/>
      <c r="U5" s="5"/>
      <c r="V5" s="5"/>
      <c r="W5" s="5"/>
      <c r="X5" s="5"/>
      <c r="Y5" s="5"/>
      <c r="Z5" s="5"/>
      <c r="AA5" s="5"/>
      <c r="AB5" s="5"/>
      <c r="AC5" s="5"/>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s="2" customFormat="1" ht="13.5" customHeight="1" x14ac:dyDescent="0.25">
      <c r="A6" s="60" t="s">
        <v>5</v>
      </c>
      <c r="B6" s="61"/>
      <c r="C6" s="61"/>
      <c r="D6" s="61"/>
      <c r="E6" s="61"/>
      <c r="F6" s="61"/>
      <c r="G6" s="61"/>
      <c r="H6" s="61"/>
      <c r="I6" s="62"/>
      <c r="J6" s="63">
        <v>1000000</v>
      </c>
      <c r="K6" s="63"/>
      <c r="L6" s="5"/>
      <c r="M6" s="38"/>
      <c r="N6" s="39" t="s">
        <v>76</v>
      </c>
      <c r="O6" s="5"/>
      <c r="P6" s="5"/>
      <c r="Q6" s="5"/>
      <c r="R6" s="5"/>
      <c r="S6" s="5"/>
      <c r="T6" s="5"/>
      <c r="U6" s="5"/>
      <c r="V6" s="5"/>
      <c r="W6" s="5"/>
      <c r="X6" s="5"/>
      <c r="Y6" s="5"/>
      <c r="Z6" s="5"/>
      <c r="AA6" s="5"/>
      <c r="AB6" s="5"/>
      <c r="AC6" s="5"/>
      <c r="AD6" s="6" t="s">
        <v>6</v>
      </c>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row>
    <row r="7" spans="1:247" s="2" customFormat="1" x14ac:dyDescent="0.25">
      <c r="A7" s="64" t="s">
        <v>7</v>
      </c>
      <c r="B7" s="65"/>
      <c r="C7" s="65"/>
      <c r="D7" s="65"/>
      <c r="E7" s="65"/>
      <c r="F7" s="65"/>
      <c r="G7" s="65"/>
      <c r="H7" s="65"/>
      <c r="I7" s="66"/>
      <c r="J7" s="67">
        <v>0.3</v>
      </c>
      <c r="K7" s="67"/>
      <c r="L7" s="5"/>
      <c r="M7" s="5"/>
      <c r="N7" s="5"/>
      <c r="O7" s="5"/>
      <c r="P7" s="5"/>
      <c r="Q7" s="5"/>
      <c r="R7" s="5"/>
      <c r="S7" s="5"/>
      <c r="T7" s="5"/>
      <c r="U7" s="5"/>
      <c r="V7" s="5"/>
      <c r="W7" s="5"/>
      <c r="X7" s="5"/>
      <c r="Y7" s="5"/>
      <c r="Z7" s="5"/>
      <c r="AA7" s="5"/>
      <c r="AB7" s="5"/>
      <c r="AC7" s="5"/>
      <c r="AD7" s="7">
        <v>7.0000000000000001E-3</v>
      </c>
      <c r="AE7" s="3"/>
      <c r="AG7" s="3" t="s">
        <v>8</v>
      </c>
      <c r="AH7" s="8" t="s">
        <v>9</v>
      </c>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s="2" customFormat="1" x14ac:dyDescent="0.25">
      <c r="A8" s="68" t="s">
        <v>10</v>
      </c>
      <c r="B8" s="69"/>
      <c r="C8" s="69"/>
      <c r="D8" s="69"/>
      <c r="E8" s="69"/>
      <c r="F8" s="69"/>
      <c r="G8" s="69"/>
      <c r="H8" s="69"/>
      <c r="I8" s="70"/>
      <c r="J8" s="71">
        <f>J6*(1-avans2)</f>
        <v>700000</v>
      </c>
      <c r="K8" s="71"/>
      <c r="L8" s="5"/>
      <c r="M8" s="5"/>
      <c r="N8" s="5"/>
      <c r="O8" s="5"/>
      <c r="P8" s="5"/>
      <c r="Q8" s="5"/>
      <c r="R8" s="5"/>
      <c r="S8" s="5"/>
      <c r="T8" s="5"/>
      <c r="U8" s="5"/>
      <c r="V8" s="5"/>
      <c r="W8" s="5"/>
      <c r="X8" s="5"/>
      <c r="Y8" s="5"/>
      <c r="Z8" s="5"/>
      <c r="AA8" s="5"/>
      <c r="AB8" s="5"/>
      <c r="AC8" s="5"/>
      <c r="AD8" s="7">
        <v>5.0000000000000001E-3</v>
      </c>
      <c r="AE8" s="3"/>
      <c r="AG8" s="2" t="s">
        <v>11</v>
      </c>
      <c r="AH8" s="8" t="s">
        <v>12</v>
      </c>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2" customFormat="1" ht="15" hidden="1" customHeight="1" x14ac:dyDescent="0.25">
      <c r="A9" s="72" t="s">
        <v>13</v>
      </c>
      <c r="B9" s="73"/>
      <c r="C9" s="73"/>
      <c r="D9" s="73"/>
      <c r="E9" s="73"/>
      <c r="F9" s="73"/>
      <c r="G9" s="73"/>
      <c r="H9" s="74"/>
      <c r="I9" s="49"/>
      <c r="J9" s="63">
        <v>100000</v>
      </c>
      <c r="K9" s="63"/>
      <c r="L9" s="5"/>
      <c r="M9" s="5"/>
      <c r="N9" s="5"/>
      <c r="O9" s="5"/>
      <c r="P9" s="5"/>
      <c r="Q9" s="5"/>
      <c r="R9" s="5"/>
      <c r="S9" s="5"/>
      <c r="T9" s="5"/>
      <c r="U9" s="5"/>
      <c r="V9" s="5"/>
      <c r="W9" s="5"/>
      <c r="X9" s="5"/>
      <c r="Y9" s="5"/>
      <c r="Z9" s="5"/>
      <c r="AA9" s="5"/>
      <c r="AB9" s="5"/>
      <c r="AC9" s="5"/>
      <c r="AD9" s="3"/>
      <c r="AE9" s="3"/>
      <c r="AH9" s="9"/>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2" customFormat="1" ht="15" hidden="1" customHeight="1" x14ac:dyDescent="0.25">
      <c r="A10" s="72" t="s">
        <v>14</v>
      </c>
      <c r="B10" s="73"/>
      <c r="C10" s="73"/>
      <c r="D10" s="73"/>
      <c r="E10" s="73"/>
      <c r="F10" s="73"/>
      <c r="G10" s="73"/>
      <c r="H10" s="74"/>
      <c r="I10" s="49"/>
      <c r="J10" s="63">
        <f>J9*J25</f>
        <v>0</v>
      </c>
      <c r="K10" s="63"/>
      <c r="L10" s="5"/>
      <c r="M10" s="5"/>
      <c r="N10" s="5"/>
      <c r="O10" s="5"/>
      <c r="P10" s="5"/>
      <c r="Q10" s="5"/>
      <c r="R10" s="5"/>
      <c r="S10" s="5"/>
      <c r="T10" s="5"/>
      <c r="U10" s="5"/>
      <c r="V10" s="5"/>
      <c r="W10" s="5"/>
      <c r="X10" s="5"/>
      <c r="Y10" s="5"/>
      <c r="Z10" s="5"/>
      <c r="AA10" s="5"/>
      <c r="AB10" s="5"/>
      <c r="AC10" s="5"/>
      <c r="AD10" s="3"/>
      <c r="AE10" s="3"/>
      <c r="AH10" s="9"/>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2" customFormat="1" ht="15" hidden="1" customHeight="1" x14ac:dyDescent="0.25">
      <c r="A11" s="75" t="s">
        <v>15</v>
      </c>
      <c r="B11" s="76"/>
      <c r="C11" s="76"/>
      <c r="D11" s="76"/>
      <c r="E11" s="76"/>
      <c r="F11" s="76"/>
      <c r="G11" s="76"/>
      <c r="H11" s="77"/>
      <c r="I11" s="48"/>
      <c r="J11" s="63">
        <v>0</v>
      </c>
      <c r="K11" s="63"/>
      <c r="L11" s="5"/>
      <c r="M11" s="5"/>
      <c r="N11" s="5"/>
      <c r="O11" s="5"/>
      <c r="P11" s="5"/>
      <c r="Q11" s="5"/>
      <c r="R11" s="5"/>
      <c r="S11" s="5"/>
      <c r="T11" s="5"/>
      <c r="U11" s="5"/>
      <c r="V11" s="5"/>
      <c r="W11" s="5"/>
      <c r="X11" s="5"/>
      <c r="Y11" s="5"/>
      <c r="Z11" s="5"/>
      <c r="AA11" s="5"/>
      <c r="AB11" s="5"/>
      <c r="AC11" s="5"/>
      <c r="AD11" s="3"/>
      <c r="AE11" s="3"/>
      <c r="AH11" s="9"/>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2" customFormat="1" ht="15" hidden="1" customHeight="1" x14ac:dyDescent="0.25">
      <c r="A12" s="75" t="s">
        <v>16</v>
      </c>
      <c r="B12" s="76"/>
      <c r="C12" s="76"/>
      <c r="D12" s="76"/>
      <c r="E12" s="76"/>
      <c r="F12" s="76"/>
      <c r="G12" s="76"/>
      <c r="H12" s="77"/>
      <c r="I12" s="48"/>
      <c r="J12" s="63">
        <v>0</v>
      </c>
      <c r="K12" s="63"/>
      <c r="L12" s="5"/>
      <c r="M12" s="5"/>
      <c r="N12" s="5"/>
      <c r="O12" s="5"/>
      <c r="P12" s="5"/>
      <c r="Q12" s="5"/>
      <c r="R12" s="5"/>
      <c r="S12" s="5"/>
      <c r="T12" s="5"/>
      <c r="U12" s="5"/>
      <c r="V12" s="5"/>
      <c r="W12" s="5"/>
      <c r="X12" s="5"/>
      <c r="Y12" s="5"/>
      <c r="Z12" s="5"/>
      <c r="AA12" s="5"/>
      <c r="AB12" s="5"/>
      <c r="AC12" s="5"/>
      <c r="AD12" s="3"/>
      <c r="AE12" s="3"/>
      <c r="AH12" s="9"/>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2" customFormat="1" ht="16.5" customHeight="1" x14ac:dyDescent="0.25">
      <c r="A13" s="78" t="s">
        <v>17</v>
      </c>
      <c r="B13" s="79"/>
      <c r="C13" s="79"/>
      <c r="D13" s="79"/>
      <c r="E13" s="79"/>
      <c r="F13" s="79"/>
      <c r="G13" s="79"/>
      <c r="H13" s="79"/>
      <c r="I13" s="80"/>
      <c r="J13" s="81">
        <v>240</v>
      </c>
      <c r="K13" s="82"/>
      <c r="L13" s="5"/>
      <c r="M13" s="5"/>
      <c r="N13" s="5"/>
      <c r="O13" s="5"/>
      <c r="P13" s="5"/>
      <c r="Q13" s="5"/>
      <c r="R13" s="5"/>
      <c r="S13" s="5"/>
      <c r="T13" s="5"/>
      <c r="U13" s="5"/>
      <c r="V13" s="5"/>
      <c r="W13" s="5"/>
      <c r="X13" s="5"/>
      <c r="Y13" s="5"/>
      <c r="Z13" s="5"/>
      <c r="AA13" s="5"/>
      <c r="AB13" s="5"/>
      <c r="AC13" s="5"/>
      <c r="AD13" s="3"/>
      <c r="AE13" s="3"/>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2" customFormat="1" ht="18.75" customHeight="1" x14ac:dyDescent="0.25">
      <c r="A14" s="83" t="s">
        <v>73</v>
      </c>
      <c r="B14" s="84"/>
      <c r="C14" s="84"/>
      <c r="D14" s="84"/>
      <c r="E14" s="84"/>
      <c r="F14" s="84"/>
      <c r="G14" s="84"/>
      <c r="H14" s="84"/>
      <c r="I14" s="85"/>
      <c r="J14" s="86">
        <v>0.01</v>
      </c>
      <c r="K14" s="87"/>
      <c r="L14" s="5"/>
      <c r="M14" s="5"/>
      <c r="N14" s="5"/>
      <c r="O14" s="5"/>
      <c r="P14" s="5"/>
      <c r="Q14" s="5"/>
      <c r="R14" s="5"/>
      <c r="S14" s="5"/>
      <c r="T14" s="5"/>
      <c r="U14" s="5"/>
      <c r="V14" s="5"/>
      <c r="W14" s="5"/>
      <c r="X14" s="5"/>
      <c r="Y14" s="5"/>
      <c r="Z14" s="5"/>
      <c r="AA14" s="5"/>
      <c r="AB14" s="5"/>
      <c r="AC14" s="5"/>
      <c r="AD14" s="3"/>
      <c r="AE14" s="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2" customFormat="1" ht="16.5" customHeight="1" x14ac:dyDescent="0.25">
      <c r="A15" s="92" t="s">
        <v>74</v>
      </c>
      <c r="B15" s="93"/>
      <c r="C15" s="93"/>
      <c r="D15" s="93"/>
      <c r="E15" s="93"/>
      <c r="F15" s="93"/>
      <c r="G15" s="93"/>
      <c r="H15" s="93"/>
      <c r="I15" s="94"/>
      <c r="J15" s="95">
        <v>12</v>
      </c>
      <c r="K15" s="95"/>
      <c r="L15" s="5"/>
      <c r="M15" s="5"/>
      <c r="N15" s="5"/>
      <c r="O15" s="5"/>
      <c r="P15" s="5"/>
      <c r="Q15" s="5"/>
      <c r="R15" s="5"/>
      <c r="S15" s="5"/>
      <c r="T15" s="5"/>
      <c r="U15" s="5"/>
      <c r="V15" s="5"/>
      <c r="W15" s="5"/>
      <c r="X15" s="5"/>
      <c r="Y15" s="5"/>
      <c r="Z15" s="5"/>
      <c r="AA15" s="5"/>
      <c r="AB15" s="5"/>
      <c r="AC15" s="5"/>
      <c r="AD15" s="3"/>
      <c r="AE15" s="3"/>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2" customFormat="1" ht="18.75" customHeight="1" x14ac:dyDescent="0.25">
      <c r="A16" s="83" t="s">
        <v>73</v>
      </c>
      <c r="B16" s="84"/>
      <c r="C16" s="84"/>
      <c r="D16" s="84"/>
      <c r="E16" s="84"/>
      <c r="F16" s="84"/>
      <c r="G16" s="84"/>
      <c r="H16" s="84"/>
      <c r="I16" s="85"/>
      <c r="J16" s="86">
        <v>0.14990000000000001</v>
      </c>
      <c r="K16" s="87"/>
      <c r="L16" s="5"/>
      <c r="M16" s="5"/>
      <c r="N16" s="5"/>
      <c r="O16" s="5"/>
      <c r="P16" s="5"/>
      <c r="Q16" s="5"/>
      <c r="R16" s="5"/>
      <c r="S16" s="5"/>
      <c r="T16" s="5"/>
      <c r="U16" s="5"/>
      <c r="V16" s="5"/>
      <c r="W16" s="5"/>
      <c r="X16" s="5"/>
      <c r="Y16" s="5"/>
      <c r="Z16" s="5"/>
      <c r="AA16" s="5"/>
      <c r="AB16" s="5"/>
      <c r="AC16" s="5"/>
      <c r="AD16" s="3"/>
      <c r="AE16" s="3"/>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2" customFormat="1" ht="15.75" customHeight="1" x14ac:dyDescent="0.25">
      <c r="A17" s="92" t="s">
        <v>74</v>
      </c>
      <c r="B17" s="93"/>
      <c r="C17" s="93"/>
      <c r="D17" s="93"/>
      <c r="E17" s="93"/>
      <c r="F17" s="93"/>
      <c r="G17" s="93"/>
      <c r="H17" s="93"/>
      <c r="I17" s="94"/>
      <c r="J17" s="96">
        <f>strok2-J15</f>
        <v>228</v>
      </c>
      <c r="K17" s="97"/>
      <c r="L17" s="5"/>
      <c r="M17" s="5"/>
      <c r="N17" s="5"/>
      <c r="O17" s="5"/>
      <c r="P17" s="5"/>
      <c r="Q17" s="5"/>
      <c r="R17" s="5"/>
      <c r="S17" s="5"/>
      <c r="T17" s="5"/>
      <c r="U17" s="5"/>
      <c r="V17" s="5"/>
      <c r="W17" s="5"/>
      <c r="X17" s="5"/>
      <c r="Y17" s="5"/>
      <c r="Z17" s="5"/>
      <c r="AA17" s="5"/>
      <c r="AB17" s="5"/>
      <c r="AC17" s="5"/>
      <c r="AD17" s="3"/>
      <c r="AE17" s="3"/>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2" customFormat="1" x14ac:dyDescent="0.25">
      <c r="A18" s="68" t="s">
        <v>18</v>
      </c>
      <c r="B18" s="69"/>
      <c r="C18" s="69"/>
      <c r="D18" s="69"/>
      <c r="E18" s="69"/>
      <c r="F18" s="69"/>
      <c r="G18" s="69"/>
      <c r="H18" s="69"/>
      <c r="I18" s="70"/>
      <c r="J18" s="98">
        <v>1</v>
      </c>
      <c r="K18" s="99"/>
      <c r="L18" s="5"/>
      <c r="M18" s="5"/>
      <c r="N18" s="5"/>
      <c r="O18" s="5"/>
      <c r="P18" s="5"/>
      <c r="Q18" s="5"/>
      <c r="R18" s="5"/>
      <c r="S18" s="5"/>
      <c r="T18" s="5"/>
      <c r="U18" s="5"/>
      <c r="V18" s="5"/>
      <c r="W18" s="5"/>
      <c r="X18" s="5"/>
      <c r="Y18" s="5"/>
      <c r="Z18" s="5"/>
      <c r="AA18" s="5"/>
      <c r="AB18" s="5"/>
      <c r="AC18" s="5"/>
      <c r="AD18" s="3"/>
      <c r="AE18" s="3"/>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2" customFormat="1" ht="15" hidden="1" customHeight="1" x14ac:dyDescent="0.25">
      <c r="A19" s="88" t="str">
        <f>CONCATENATE("Месячный платеж по кредиту, ",O36)</f>
        <v xml:space="preserve">Месячный платеж по кредиту, </v>
      </c>
      <c r="B19" s="89"/>
      <c r="C19" s="89"/>
      <c r="D19" s="89"/>
      <c r="E19" s="89"/>
      <c r="F19" s="89"/>
      <c r="G19" s="89"/>
      <c r="H19" s="10"/>
      <c r="I19" s="11"/>
      <c r="J19" s="100">
        <f>IF(data2=1,sumkred2/strok2,sumkred2*J14/100/((1-POWER(1+J14/1200,-strok2))*12))</f>
        <v>2916.6666666666665</v>
      </c>
      <c r="K19" s="101"/>
      <c r="L19" s="5"/>
      <c r="M19" s="5"/>
      <c r="N19" s="5"/>
      <c r="O19" s="5"/>
      <c r="P19" s="5"/>
      <c r="Q19" s="5"/>
      <c r="R19" s="5"/>
      <c r="S19" s="5"/>
      <c r="T19" s="5"/>
      <c r="U19" s="5"/>
      <c r="V19" s="5"/>
      <c r="W19" s="5"/>
      <c r="X19" s="5"/>
      <c r="Y19" s="5"/>
      <c r="Z19" s="5"/>
      <c r="AA19" s="5"/>
      <c r="AB19" s="5"/>
      <c r="AC19" s="5"/>
      <c r="AD19" s="3"/>
      <c r="AE19" s="3"/>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2" customFormat="1" ht="26.25" customHeight="1" x14ac:dyDescent="0.25">
      <c r="A20" s="102" t="s">
        <v>84</v>
      </c>
      <c r="B20" s="103"/>
      <c r="C20" s="103"/>
      <c r="D20" s="103"/>
      <c r="E20" s="103"/>
      <c r="F20" s="103"/>
      <c r="G20" s="103"/>
      <c r="H20" s="103"/>
      <c r="I20" s="103"/>
      <c r="J20" s="103"/>
      <c r="K20" s="104"/>
      <c r="L20" s="5"/>
      <c r="M20" s="5"/>
      <c r="N20" s="5"/>
      <c r="O20" s="5"/>
      <c r="P20" s="5"/>
      <c r="Q20" s="5"/>
      <c r="R20" s="5"/>
      <c r="S20" s="5"/>
      <c r="T20" s="5"/>
      <c r="U20" s="5"/>
      <c r="V20" s="5"/>
      <c r="W20" s="5"/>
      <c r="X20" s="5"/>
      <c r="Y20" s="5"/>
      <c r="Z20" s="5"/>
      <c r="AA20" s="5"/>
      <c r="AB20" s="5"/>
      <c r="AC20" s="5"/>
      <c r="AD20" s="3"/>
      <c r="AE20" s="3"/>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2" customFormat="1" x14ac:dyDescent="0.25">
      <c r="A21" s="88" t="s">
        <v>75</v>
      </c>
      <c r="B21" s="89"/>
      <c r="C21" s="89"/>
      <c r="D21" s="89"/>
      <c r="E21" s="89"/>
      <c r="F21" s="89"/>
      <c r="G21" s="89"/>
      <c r="H21" s="89"/>
      <c r="I21" s="90"/>
      <c r="J21" s="91">
        <v>0</v>
      </c>
      <c r="K21" s="91"/>
      <c r="L21" s="5"/>
      <c r="M21" s="5"/>
      <c r="N21" s="5"/>
      <c r="O21" s="5"/>
      <c r="P21" s="5"/>
      <c r="Q21" s="5"/>
      <c r="R21" s="5"/>
      <c r="S21" s="5"/>
      <c r="T21" s="5"/>
      <c r="U21" s="5"/>
      <c r="V21" s="5"/>
      <c r="W21" s="5"/>
      <c r="X21" s="5"/>
      <c r="Y21" s="5"/>
      <c r="Z21" s="5"/>
      <c r="AA21" s="5"/>
      <c r="AB21" s="5"/>
      <c r="AC21" s="5"/>
      <c r="AD21" s="3"/>
      <c r="AE21" s="3"/>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s="2" customFormat="1" ht="16.5" hidden="1" customHeight="1" x14ac:dyDescent="0.25">
      <c r="A22" s="88" t="s">
        <v>19</v>
      </c>
      <c r="B22" s="89"/>
      <c r="C22" s="89"/>
      <c r="D22" s="89"/>
      <c r="E22" s="89"/>
      <c r="F22" s="89"/>
      <c r="G22" s="89"/>
      <c r="H22" s="89"/>
      <c r="I22" s="90"/>
      <c r="J22" s="108">
        <v>0</v>
      </c>
      <c r="K22" s="109"/>
      <c r="L22" s="5"/>
      <c r="M22" s="5"/>
      <c r="N22" s="5"/>
      <c r="O22" s="5"/>
      <c r="P22" s="5"/>
      <c r="Q22" s="5"/>
      <c r="R22" s="5"/>
      <c r="S22" s="5"/>
      <c r="T22" s="5"/>
      <c r="U22" s="5"/>
      <c r="V22" s="5"/>
      <c r="W22" s="5"/>
      <c r="X22" s="5"/>
      <c r="Y22" s="5"/>
      <c r="Z22" s="5"/>
      <c r="AA22" s="5"/>
      <c r="AB22" s="5"/>
      <c r="AC22" s="5"/>
      <c r="AD22" s="3"/>
      <c r="AE22" s="3"/>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s="2" customFormat="1" ht="16.5" customHeight="1" x14ac:dyDescent="0.25">
      <c r="A23" s="88" t="s">
        <v>21</v>
      </c>
      <c r="B23" s="89"/>
      <c r="C23" s="89"/>
      <c r="D23" s="89"/>
      <c r="E23" s="89"/>
      <c r="F23" s="89"/>
      <c r="G23" s="89"/>
      <c r="H23" s="89"/>
      <c r="I23" s="90"/>
      <c r="J23" s="110" t="s">
        <v>22</v>
      </c>
      <c r="K23" s="111"/>
      <c r="L23" s="5"/>
      <c r="M23" s="5"/>
      <c r="N23" s="5"/>
      <c r="O23" s="5"/>
      <c r="P23" s="5"/>
      <c r="Q23" s="5"/>
      <c r="R23" s="5"/>
      <c r="S23" s="5"/>
      <c r="T23" s="5"/>
      <c r="U23" s="5"/>
      <c r="V23" s="5"/>
      <c r="W23" s="5"/>
      <c r="X23" s="5"/>
      <c r="Y23" s="5"/>
      <c r="Z23" s="5"/>
      <c r="AA23" s="5"/>
      <c r="AB23" s="5"/>
      <c r="AC23" s="5"/>
      <c r="AD23" s="3"/>
      <c r="AE23" s="3"/>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s="2" customFormat="1" ht="19.5" hidden="1" customHeight="1" x14ac:dyDescent="0.25">
      <c r="A24" s="88" t="s">
        <v>20</v>
      </c>
      <c r="B24" s="89"/>
      <c r="C24" s="89"/>
      <c r="D24" s="89"/>
      <c r="E24" s="89"/>
      <c r="F24" s="89"/>
      <c r="G24" s="89"/>
      <c r="H24" s="89"/>
      <c r="I24" s="90"/>
      <c r="J24" s="112">
        <v>0</v>
      </c>
      <c r="K24" s="113"/>
      <c r="L24" s="5"/>
      <c r="M24" s="5"/>
      <c r="N24" s="5"/>
      <c r="O24" s="5"/>
      <c r="P24" s="5"/>
      <c r="Q24" s="5"/>
      <c r="R24" s="5"/>
      <c r="S24" s="5"/>
      <c r="T24" s="5"/>
      <c r="U24" s="5"/>
      <c r="V24" s="5"/>
      <c r="W24" s="5"/>
      <c r="X24" s="5"/>
      <c r="Y24" s="5"/>
      <c r="Z24" s="5"/>
      <c r="AA24" s="5"/>
      <c r="AB24" s="5"/>
      <c r="AC24" s="5"/>
      <c r="AD24" s="3"/>
      <c r="AE24" s="3"/>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row>
    <row r="25" spans="1:247" s="2" customFormat="1" ht="32.25" customHeight="1" x14ac:dyDescent="0.25">
      <c r="A25" s="114" t="s">
        <v>85</v>
      </c>
      <c r="B25" s="115"/>
      <c r="C25" s="115"/>
      <c r="D25" s="115"/>
      <c r="E25" s="115"/>
      <c r="F25" s="115"/>
      <c r="G25" s="115"/>
      <c r="H25" s="115"/>
      <c r="I25" s="115"/>
      <c r="J25" s="115"/>
      <c r="K25" s="116"/>
      <c r="L25" s="5"/>
      <c r="M25" s="5"/>
      <c r="N25" s="5"/>
      <c r="O25" s="5"/>
      <c r="P25" s="5"/>
      <c r="Q25" s="5"/>
      <c r="R25" s="5"/>
      <c r="S25" s="5"/>
      <c r="T25" s="5"/>
      <c r="U25" s="5"/>
      <c r="V25" s="5"/>
      <c r="W25" s="5"/>
      <c r="X25" s="5"/>
      <c r="Y25" s="5"/>
      <c r="Z25" s="5"/>
      <c r="AA25" s="5"/>
      <c r="AB25" s="5"/>
      <c r="AC25" s="5"/>
      <c r="AD25" s="3"/>
      <c r="AE25" s="3"/>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row>
    <row r="26" spans="1:247" s="3" customFormat="1" x14ac:dyDescent="0.25">
      <c r="A26" s="117" t="s">
        <v>78</v>
      </c>
      <c r="B26" s="118"/>
      <c r="C26" s="118"/>
      <c r="D26" s="118"/>
      <c r="E26" s="118"/>
      <c r="F26" s="118"/>
      <c r="G26" s="118"/>
      <c r="H26" s="118"/>
      <c r="I26" s="119"/>
      <c r="J26" s="71">
        <v>12880</v>
      </c>
      <c r="K26" s="71"/>
      <c r="L26" s="5"/>
      <c r="M26" s="5"/>
      <c r="N26" s="5"/>
      <c r="O26" s="5"/>
      <c r="P26" s="5"/>
      <c r="Q26" s="5"/>
      <c r="R26" s="5"/>
      <c r="S26" s="5"/>
      <c r="T26" s="5"/>
      <c r="U26" s="5"/>
      <c r="V26" s="5"/>
      <c r="W26" s="5"/>
      <c r="X26" s="5"/>
      <c r="Y26" s="5"/>
      <c r="Z26" s="5"/>
      <c r="AA26" s="5"/>
      <c r="AB26" s="5"/>
      <c r="AC26" s="5"/>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1:247" s="3" customFormat="1" x14ac:dyDescent="0.25">
      <c r="A27" s="117" t="s">
        <v>23</v>
      </c>
      <c r="B27" s="106"/>
      <c r="C27" s="106"/>
      <c r="D27" s="106"/>
      <c r="E27" s="106"/>
      <c r="F27" s="106"/>
      <c r="G27" s="106"/>
      <c r="H27" s="106"/>
      <c r="I27" s="107"/>
      <c r="J27" s="91">
        <v>1E-3</v>
      </c>
      <c r="K27" s="91"/>
      <c r="L27" s="5"/>
      <c r="M27" s="5"/>
      <c r="N27" s="5"/>
      <c r="O27" s="5"/>
      <c r="P27" s="5"/>
      <c r="Q27" s="5"/>
      <c r="R27" s="5"/>
      <c r="S27" s="5"/>
      <c r="T27" s="5"/>
      <c r="U27" s="5"/>
      <c r="V27" s="5"/>
      <c r="W27" s="5"/>
      <c r="X27" s="5"/>
      <c r="Y27" s="5"/>
      <c r="Z27" s="5"/>
      <c r="AA27" s="5"/>
      <c r="AB27" s="5"/>
      <c r="AC27" s="5"/>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row>
    <row r="28" spans="1:247" s="3" customFormat="1" ht="30" customHeight="1" x14ac:dyDescent="0.25">
      <c r="A28" s="105" t="s">
        <v>83</v>
      </c>
      <c r="B28" s="106"/>
      <c r="C28" s="106"/>
      <c r="D28" s="106"/>
      <c r="E28" s="106"/>
      <c r="F28" s="106"/>
      <c r="G28" s="106"/>
      <c r="H28" s="106"/>
      <c r="I28" s="107"/>
      <c r="J28" s="91">
        <v>3.0000000000000001E-3</v>
      </c>
      <c r="K28" s="91"/>
      <c r="L28" s="5"/>
      <c r="M28" s="5"/>
      <c r="N28" s="5"/>
      <c r="O28" s="5"/>
      <c r="P28" s="5"/>
      <c r="Q28" s="5"/>
      <c r="R28" s="5"/>
      <c r="S28" s="5"/>
      <c r="T28" s="5"/>
      <c r="U28" s="5"/>
      <c r="V28" s="5"/>
      <c r="W28" s="5"/>
      <c r="X28" s="5"/>
      <c r="Y28" s="5"/>
      <c r="Z28" s="5"/>
      <c r="AA28" s="5"/>
      <c r="AB28" s="5"/>
      <c r="AC28" s="5"/>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row>
    <row r="29" spans="1:247" s="3" customFormat="1" x14ac:dyDescent="0.25">
      <c r="A29" s="117" t="s">
        <v>80</v>
      </c>
      <c r="B29" s="106"/>
      <c r="C29" s="106"/>
      <c r="D29" s="106"/>
      <c r="E29" s="106"/>
      <c r="F29" s="106"/>
      <c r="G29" s="106"/>
      <c r="H29" s="106"/>
      <c r="I29" s="107"/>
      <c r="J29" s="91">
        <v>7.3000000000000001E-3</v>
      </c>
      <c r="K29" s="91"/>
      <c r="L29" s="5"/>
      <c r="M29" s="5"/>
      <c r="N29" s="5"/>
      <c r="O29" s="5"/>
      <c r="P29" s="5"/>
      <c r="Q29" s="5"/>
      <c r="R29" s="5"/>
      <c r="S29" s="5"/>
      <c r="T29" s="5"/>
      <c r="U29" s="5"/>
      <c r="V29" s="5"/>
      <c r="W29" s="5"/>
      <c r="X29" s="5"/>
      <c r="Y29" s="5"/>
      <c r="Z29" s="5"/>
      <c r="AA29" s="5"/>
      <c r="AB29" s="5"/>
      <c r="AC29" s="5"/>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row>
    <row r="30" spans="1:247" s="3" customFormat="1" x14ac:dyDescent="0.25">
      <c r="A30" s="117" t="s">
        <v>81</v>
      </c>
      <c r="B30" s="106"/>
      <c r="C30" s="106"/>
      <c r="D30" s="106"/>
      <c r="E30" s="106"/>
      <c r="F30" s="106"/>
      <c r="G30" s="106"/>
      <c r="H30" s="106"/>
      <c r="I30" s="107"/>
      <c r="J30" s="71">
        <v>2800</v>
      </c>
      <c r="K30" s="71"/>
      <c r="L30" s="5"/>
      <c r="M30" s="5"/>
      <c r="N30" s="5"/>
      <c r="O30" s="5"/>
      <c r="P30" s="5"/>
      <c r="Q30" s="5"/>
      <c r="R30" s="5"/>
      <c r="S30" s="5"/>
      <c r="T30" s="5"/>
      <c r="U30" s="5"/>
      <c r="V30" s="5"/>
      <c r="W30" s="5"/>
      <c r="X30" s="5"/>
      <c r="Y30" s="5"/>
      <c r="Z30" s="5"/>
      <c r="AA30" s="5"/>
      <c r="AB30" s="5"/>
      <c r="AC30" s="5"/>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row>
    <row r="31" spans="1:247" s="3" customFormat="1" x14ac:dyDescent="0.25">
      <c r="A31" s="117" t="s">
        <v>82</v>
      </c>
      <c r="B31" s="106"/>
      <c r="C31" s="106"/>
      <c r="D31" s="106"/>
      <c r="E31" s="106"/>
      <c r="F31" s="106"/>
      <c r="G31" s="106"/>
      <c r="H31" s="106"/>
      <c r="I31" s="107"/>
      <c r="J31" s="71">
        <v>3430</v>
      </c>
      <c r="K31" s="71"/>
      <c r="L31" s="5"/>
      <c r="M31" s="5"/>
      <c r="N31" s="5"/>
      <c r="O31" s="5"/>
      <c r="P31" s="5"/>
      <c r="Q31" s="5"/>
      <c r="R31" s="5"/>
      <c r="S31" s="5"/>
      <c r="T31" s="5"/>
      <c r="U31" s="5"/>
      <c r="V31" s="5"/>
      <c r="W31" s="5"/>
      <c r="X31" s="5"/>
      <c r="Y31" s="5"/>
      <c r="Z31" s="5"/>
      <c r="AA31" s="5"/>
      <c r="AB31" s="5"/>
      <c r="AC31" s="5"/>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row>
    <row r="32" spans="1:247" s="2" customFormat="1" ht="15" hidden="1" customHeight="1" x14ac:dyDescent="0.25">
      <c r="A32" s="117"/>
      <c r="B32" s="106"/>
      <c r="C32" s="106"/>
      <c r="D32" s="106"/>
      <c r="E32" s="106"/>
      <c r="F32" s="106"/>
      <c r="G32" s="106"/>
      <c r="H32" s="106"/>
      <c r="I32" s="107"/>
      <c r="J32" s="46"/>
      <c r="K32" s="47"/>
      <c r="L32" s="5"/>
      <c r="M32" s="5"/>
      <c r="N32" s="5"/>
      <c r="O32" s="5"/>
      <c r="P32" s="5"/>
      <c r="Q32" s="5"/>
      <c r="R32" s="5"/>
      <c r="S32" s="5"/>
      <c r="T32" s="5"/>
      <c r="U32" s="5"/>
      <c r="V32" s="5"/>
      <c r="W32" s="5"/>
      <c r="X32" s="5"/>
      <c r="Y32" s="5"/>
      <c r="Z32" s="5"/>
      <c r="AA32" s="5"/>
      <c r="AB32" s="5"/>
      <c r="AC32" s="5"/>
      <c r="AD32" s="3"/>
      <c r="AE32" s="3"/>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row>
    <row r="33" spans="1:247" s="2" customFormat="1" ht="15" hidden="1" customHeight="1" x14ac:dyDescent="0.25">
      <c r="A33" s="125" t="s">
        <v>85</v>
      </c>
      <c r="B33" s="126"/>
      <c r="C33" s="126"/>
      <c r="D33" s="126"/>
      <c r="E33" s="126"/>
      <c r="F33" s="126"/>
      <c r="G33" s="126"/>
      <c r="H33" s="126"/>
      <c r="I33" s="127"/>
      <c r="J33" s="128">
        <v>0</v>
      </c>
      <c r="K33" s="128"/>
      <c r="L33" s="5"/>
      <c r="M33" s="5"/>
      <c r="N33" s="5"/>
      <c r="O33" s="5"/>
      <c r="P33" s="5"/>
      <c r="Q33" s="5"/>
      <c r="R33" s="5"/>
      <c r="S33" s="5"/>
      <c r="T33" s="5"/>
      <c r="U33" s="5"/>
      <c r="V33" s="5"/>
      <c r="W33" s="5"/>
      <c r="X33" s="5"/>
      <c r="Y33" s="5"/>
      <c r="Z33" s="5"/>
      <c r="AA33" s="5"/>
      <c r="AB33" s="5"/>
      <c r="AC33" s="5"/>
      <c r="AD33" s="3"/>
      <c r="AE33" s="3"/>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row>
    <row r="34" spans="1:247" s="2" customFormat="1" ht="15" hidden="1" customHeight="1" x14ac:dyDescent="0.25">
      <c r="A34" s="129" t="s">
        <v>24</v>
      </c>
      <c r="B34" s="118"/>
      <c r="C34" s="118"/>
      <c r="D34" s="118"/>
      <c r="E34" s="118"/>
      <c r="F34" s="118"/>
      <c r="G34" s="118"/>
      <c r="H34" s="118"/>
      <c r="I34" s="119"/>
      <c r="J34" s="130">
        <v>0</v>
      </c>
      <c r="K34" s="131"/>
      <c r="L34" s="5"/>
      <c r="M34" s="5"/>
      <c r="N34" s="5"/>
      <c r="O34" s="5"/>
      <c r="P34" s="5"/>
      <c r="Q34" s="5"/>
      <c r="R34" s="5"/>
      <c r="S34" s="5"/>
      <c r="T34" s="5"/>
      <c r="U34" s="5"/>
      <c r="V34" s="5"/>
      <c r="W34" s="5"/>
      <c r="X34" s="5"/>
      <c r="Y34" s="5"/>
      <c r="Z34" s="5"/>
      <c r="AA34" s="5"/>
      <c r="AB34" s="5"/>
      <c r="AC34" s="5"/>
      <c r="AD34" s="3"/>
      <c r="AE34" s="3"/>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row>
    <row r="35" spans="1:247" s="2" customFormat="1" ht="19.5" hidden="1" customHeight="1" x14ac:dyDescent="0.25">
      <c r="A35" s="120"/>
      <c r="B35" s="121"/>
      <c r="C35" s="121"/>
      <c r="D35" s="121"/>
      <c r="E35" s="121"/>
      <c r="F35" s="121"/>
      <c r="G35" s="121"/>
      <c r="H35" s="121"/>
      <c r="I35" s="122"/>
      <c r="J35" s="123"/>
      <c r="K35" s="124"/>
      <c r="L35" s="5"/>
      <c r="M35" s="5"/>
      <c r="N35" s="5"/>
      <c r="O35" s="5"/>
      <c r="P35" s="5"/>
      <c r="Q35" s="5"/>
      <c r="R35" s="5"/>
      <c r="S35" s="5"/>
      <c r="T35" s="5"/>
      <c r="U35" s="5"/>
      <c r="V35" s="5"/>
      <c r="W35" s="5"/>
      <c r="X35" s="5"/>
      <c r="Y35" s="5"/>
      <c r="Z35" s="5"/>
      <c r="AA35" s="5"/>
      <c r="AB35" s="5"/>
      <c r="AC35" s="5"/>
      <c r="AD35" s="3"/>
      <c r="AE35" s="3"/>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row>
    <row r="36" spans="1:247" s="2" customFormat="1" ht="15.75" thickBot="1" x14ac:dyDescent="0.3">
      <c r="A36" s="5">
        <v>2</v>
      </c>
      <c r="B36" s="5"/>
      <c r="C36" s="5"/>
      <c r="D36" s="5"/>
      <c r="E36" s="5"/>
      <c r="F36" s="5"/>
      <c r="G36" s="5"/>
      <c r="H36" s="5"/>
      <c r="I36" s="5"/>
      <c r="J36" s="5"/>
      <c r="K36" s="5"/>
      <c r="L36" s="5"/>
      <c r="M36" s="5"/>
      <c r="N36" s="5"/>
      <c r="O36" s="5"/>
      <c r="P36" s="5"/>
      <c r="Q36" s="5"/>
      <c r="R36" s="5"/>
      <c r="S36" s="5"/>
      <c r="T36" s="5"/>
      <c r="U36" s="5"/>
      <c r="V36" s="5"/>
      <c r="W36" s="5"/>
      <c r="X36" s="5"/>
      <c r="Y36" s="5"/>
      <c r="Z36" s="5"/>
      <c r="AA36" s="5"/>
      <c r="AB36" s="5" t="s">
        <v>25</v>
      </c>
      <c r="AC36" s="5"/>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row>
    <row r="37" spans="1:247" s="2" customFormat="1" ht="12.75" customHeight="1" thickBot="1" x14ac:dyDescent="0.3">
      <c r="A37" s="135" t="s">
        <v>26</v>
      </c>
      <c r="B37" s="132" t="s">
        <v>27</v>
      </c>
      <c r="C37" s="133"/>
      <c r="D37" s="133"/>
      <c r="E37" s="134"/>
      <c r="F37" s="132" t="s">
        <v>28</v>
      </c>
      <c r="G37" s="133"/>
      <c r="H37" s="133"/>
      <c r="I37" s="134"/>
      <c r="J37" s="132" t="s">
        <v>29</v>
      </c>
      <c r="K37" s="133"/>
      <c r="L37" s="133"/>
      <c r="M37" s="134"/>
      <c r="N37" s="132" t="s">
        <v>30</v>
      </c>
      <c r="O37" s="133"/>
      <c r="P37" s="133"/>
      <c r="Q37" s="134"/>
      <c r="R37" s="132" t="s">
        <v>31</v>
      </c>
      <c r="S37" s="133"/>
      <c r="T37" s="133"/>
      <c r="U37" s="134"/>
      <c r="V37" s="132" t="s">
        <v>32</v>
      </c>
      <c r="W37" s="133"/>
      <c r="X37" s="133"/>
      <c r="Y37" s="134"/>
      <c r="Z37" s="132" t="s">
        <v>33</v>
      </c>
      <c r="AA37" s="133"/>
      <c r="AB37" s="133"/>
      <c r="AC37" s="13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row>
    <row r="38" spans="1:247" s="2" customFormat="1" ht="75.75" thickBot="1" x14ac:dyDescent="0.3">
      <c r="A38" s="136"/>
      <c r="B38" s="13" t="s">
        <v>34</v>
      </c>
      <c r="C38" s="13" t="s">
        <v>35</v>
      </c>
      <c r="D38" s="13" t="s">
        <v>36</v>
      </c>
      <c r="E38" s="13" t="s">
        <v>37</v>
      </c>
      <c r="F38" s="13" t="s">
        <v>34</v>
      </c>
      <c r="G38" s="13" t="s">
        <v>35</v>
      </c>
      <c r="H38" s="13" t="s">
        <v>36</v>
      </c>
      <c r="I38" s="13" t="s">
        <v>37</v>
      </c>
      <c r="J38" s="13" t="s">
        <v>34</v>
      </c>
      <c r="K38" s="13" t="s">
        <v>35</v>
      </c>
      <c r="L38" s="13" t="s">
        <v>36</v>
      </c>
      <c r="M38" s="13" t="s">
        <v>37</v>
      </c>
      <c r="N38" s="13" t="s">
        <v>34</v>
      </c>
      <c r="O38" s="13" t="s">
        <v>35</v>
      </c>
      <c r="P38" s="13" t="s">
        <v>36</v>
      </c>
      <c r="Q38" s="13" t="s">
        <v>37</v>
      </c>
      <c r="R38" s="13" t="s">
        <v>34</v>
      </c>
      <c r="S38" s="13" t="s">
        <v>35</v>
      </c>
      <c r="T38" s="13" t="s">
        <v>36</v>
      </c>
      <c r="U38" s="13" t="s">
        <v>37</v>
      </c>
      <c r="V38" s="13" t="s">
        <v>34</v>
      </c>
      <c r="W38" s="13" t="s">
        <v>35</v>
      </c>
      <c r="X38" s="13" t="s">
        <v>36</v>
      </c>
      <c r="Y38" s="13" t="s">
        <v>37</v>
      </c>
      <c r="Z38" s="13" t="s">
        <v>34</v>
      </c>
      <c r="AA38" s="13" t="s">
        <v>35</v>
      </c>
      <c r="AB38" s="13" t="s">
        <v>36</v>
      </c>
      <c r="AC38" s="13" t="s">
        <v>37</v>
      </c>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row>
    <row r="39" spans="1:247" s="2" customFormat="1" ht="15.75" thickTop="1" x14ac:dyDescent="0.25">
      <c r="A39" s="14" t="s">
        <v>38</v>
      </c>
      <c r="B39" s="15">
        <f>sumkred2</f>
        <v>700000</v>
      </c>
      <c r="C39" s="15">
        <f t="shared" ref="C39:C50" si="0">IF(LEFT($A39,1)*1+LEFT(B$37,1)*12-12&lt;=$J$15,B39*($J$14/12),B39*($J$16/12))</f>
        <v>583.33333333333337</v>
      </c>
      <c r="D39" s="16">
        <f>IF($A39="1 міс.",$J$28*$J$6+$J$29*B39,0)+$J$21*sumkred2+$J$22+$J$24*sumkred2+$J$26+$J$30+J27*J6</f>
        <v>24790</v>
      </c>
      <c r="E39" s="16">
        <f>IF(data2=2,C39+D39,IF(data2=1,IF(C39&gt;0,C39+D39+sumproplat2,0),IF(B39&gt;sumproplat2*2,sumproplat2,B39+C39+D39)))</f>
        <v>28290</v>
      </c>
      <c r="F39" s="17">
        <f>IF(data2=1,IF((B50-sumproplat2)&gt;1,B50-sumproplat2,0),IF(B50-(sumproplat2-C50-D50)&gt;0,B50-(E50-C50-D50),0))</f>
        <v>665000.00000000047</v>
      </c>
      <c r="G39" s="15">
        <f t="shared" ref="G39:G50" si="1">IF(LEFT($A39,1)*1+LEFT(F$37,1)*12-12&lt;=$J$15,F39*($J$14/12),F39*($J$16/12))</f>
        <v>8306.9583333333394</v>
      </c>
      <c r="H39" s="16">
        <f t="shared" ref="H39:H50" si="2">IF(AND($A39="1 міс.",F39&gt;0),$J$28*$J$6+$J$29*F39,0)+IF(F39-IF(data2=1,IF(G39&gt;0.001,G39+sumproplat2,0),IF(F39&gt;sumproplat2*2,sumproplat2,F39+G39))&lt;0,$J$31,0)</f>
        <v>7854.5000000000036</v>
      </c>
      <c r="I39" s="16">
        <f t="shared" ref="I39:I50" si="3">IF(data2=1,IF(G39&gt;0.001,G39+H39+sumproplat2,0),IF(F39&gt;sumproplat2*2,sumproplat2+H39,F39+G39+H39))</f>
        <v>19078.125000000011</v>
      </c>
      <c r="J39" s="17">
        <f>IF(data2=1,IF((F50-sumproplat2)&gt;1,F50-sumproplat2,0),IF(F50-(sumproplat2-G50-H50)&gt;0,F50-(I50-G50-H50),0))</f>
        <v>630000.00000000093</v>
      </c>
      <c r="K39" s="15">
        <f t="shared" ref="K39:K50" si="4">IF(LEFT($A39,1)*1+LEFT(J$37,1)*12-12&lt;=$J$15,J39*($J$14/12),J39*($J$16/12))</f>
        <v>7869.7500000000118</v>
      </c>
      <c r="L39" s="16">
        <f t="shared" ref="L39:L50" si="5">IF(AND($A39="1 міс.",J39&gt;0),$J$28*$J$6+$J$29*J39,0)+IF(J39-IF(data2=1,IF(K39&gt;0.001,K39+sumproplat2,0),IF(J39&gt;sumproplat2*2,sumproplat2,J39+K39))&lt;0,$J$31,0)</f>
        <v>7599.0000000000073</v>
      </c>
      <c r="M39" s="16">
        <f t="shared" ref="M39:M50" si="6">IF(data2=1,IF(K39&gt;0.001,K39+L39+sumproplat2,0),IF(J39&gt;sumproplat2*2,sumproplat2+L39,J39+K39+L39))</f>
        <v>18385.416666666686</v>
      </c>
      <c r="N39" s="17">
        <f>IF(data2=1,IF((J50-sumproplat2)&gt;1,J50-sumproplat2,0),IF(J50-(sumproplat2-K50-L50)&gt;0,J50-(M50-K50-L50),0))</f>
        <v>595000.0000000014</v>
      </c>
      <c r="O39" s="15">
        <f t="shared" ref="O39:O50" si="7">IF(LEFT($A39,1)*1+LEFT(N$37,1)*12-12&lt;=$J$15,N39*($J$14/12),N39*($J$16/12))</f>
        <v>7432.5416666666843</v>
      </c>
      <c r="P39" s="16">
        <f t="shared" ref="P39:P50" si="8">IF(AND($A39="1 міс.",N39&gt;0),$J$28*$J$6+$J$29*N39,0)+IF(N39-IF(data2=1,IF(O39&gt;0.001,O39+sumproplat2,0),IF(N39&gt;sumproplat2*2,sumproplat2,N39+O39))&lt;0,$J$31,0)</f>
        <v>7343.50000000001</v>
      </c>
      <c r="Q39" s="16">
        <f t="shared" ref="Q39:Q50" si="9">IF(data2=1,IF(O39&gt;0.001,O39+P39+sumproplat2,0),IF(N39&gt;sumproplat2*2,sumproplat2+P39,N39+O39+P39))</f>
        <v>17692.708333333361</v>
      </c>
      <c r="R39" s="17">
        <f>IF(data2=1,IF((N50-sumproplat2)&gt;1,N50-sumproplat2,0),IF(N50-(sumproplat2-O50-P50)&gt;0,N50-(Q50-O50-P50),0))</f>
        <v>560000.00000000186</v>
      </c>
      <c r="S39" s="15">
        <f t="shared" ref="S39:S50" si="10">IF(LEFT($A39,1)*1+LEFT(R$37,1)*12-12&lt;=$J$15,R39*($J$14/12),R39*($J$16/12))</f>
        <v>6995.3333333333567</v>
      </c>
      <c r="T39" s="16">
        <f t="shared" ref="T39:T50" si="11">IF(AND($A39="1 міс.",R39&gt;0),$J$28*$J$6+$J$29*R39,0)+IF(R39-IF(data2=1,IF(S39&gt;0.001,S39+sumproplat2,0),IF(R39&gt;sumproplat2*2,sumproplat2,R39+S39))&lt;0,$J$31,0)</f>
        <v>7088.0000000000136</v>
      </c>
      <c r="U39" s="16">
        <f t="shared" ref="U39:U50" si="12">IF(data2=1,IF(S39&gt;0.001,S39+T39+sumproplat2,0),IF(R39&gt;sumproplat2*2,sumproplat2+T39,R39+S39+T39))</f>
        <v>17000.000000000036</v>
      </c>
      <c r="V39" s="17">
        <f>IF(data2=1,IF((R50-sumproplat2)&gt;1,R50-sumproplat2,0),IF(R50-(sumproplat2-S50-T50)&gt;0,R50-(U50-S50-T50),0))</f>
        <v>525000.00000000233</v>
      </c>
      <c r="W39" s="15">
        <f t="shared" ref="W39:W50" si="13">IF(LEFT($A39,1)*1+LEFT(V$37,1)*12-12&lt;=$J$15,V39*($J$14/12),V39*($J$16/12))</f>
        <v>6558.1250000000291</v>
      </c>
      <c r="X39" s="16">
        <f t="shared" ref="X39:X50" si="14">IF(AND($A39="1 міс.",V39&gt;0),$J$28*$J$6+$J$29*V39,0)+IF(V39-IF(data2=1,IF(W39&gt;0.001,W39+sumproplat2,0),IF(V39&gt;sumproplat2*2,sumproplat2,V39+W39))&lt;0,$J$31,0)</f>
        <v>6832.5000000000164</v>
      </c>
      <c r="Y39" s="16">
        <f t="shared" ref="Y39:Y50" si="15">IF(data2=1,IF(W39&gt;0.001,W39+X39+sumproplat2,0),IF(V39&gt;sumproplat2*2,sumproplat2+X39,V39+W39+X39))</f>
        <v>16307.291666666712</v>
      </c>
      <c r="Z39" s="17">
        <f>IF(data2=1,IF((V50-sumproplat2)&gt;1,V50-sumproplat2,0),IF(V50-(sumproplat2-W50-X50)&gt;0,V50-(Y50-W50-X50),0))</f>
        <v>490000.0000000021</v>
      </c>
      <c r="AA39" s="15">
        <f t="shared" ref="AA39:AA50" si="16">IF(LEFT($A39,1)*1+LEFT(Z$37,1)*12-12&lt;=$J$15,Z39*($J$14/12),Z39*($J$16/12))</f>
        <v>6120.9166666666924</v>
      </c>
      <c r="AB39" s="16">
        <f t="shared" ref="AB39:AB50" si="17">IF(AND($A39="1 міс.",Z39&gt;0),$J$28*$J$6+$J$29*Z39,0)+IF(Z39-IF(data2=1,IF(AA39&gt;0.001,AA39+sumproplat2,0),IF(Z39&gt;sumproplat2*2,sumproplat2,Z39+AA39))&lt;0,$J$31,0)</f>
        <v>6577.0000000000155</v>
      </c>
      <c r="AC39" s="16">
        <f t="shared" ref="AC39:AC50" si="18">IF(data2=1,IF(AA39&gt;0.001,AA39+AB39+sumproplat2,0),IF(Z39&gt;sumproplat2*2,sumproplat2+AB39,Z39+AA39+AB39))</f>
        <v>15614.583333333374</v>
      </c>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row>
    <row r="40" spans="1:247" s="2" customFormat="1" x14ac:dyDescent="0.25">
      <c r="A40" s="14" t="s">
        <v>39</v>
      </c>
      <c r="B40" s="17">
        <f t="shared" ref="B40:B50" si="19">IF(data2=1,IF((B39-sumproplat2)&gt;1,B39-sumproplat2,0),IF(B39-(sumproplat2-C39-D39)&gt;0,B39-(E39-C39-D39),0))</f>
        <v>697083.33333333337</v>
      </c>
      <c r="C40" s="15">
        <f t="shared" si="0"/>
        <v>580.90277777777783</v>
      </c>
      <c r="D40" s="16">
        <f t="shared" ref="D40:D50" si="20">IF($A40="1 міс.",$J$28*$J$6+$J$29*B40,0)+IF(B40-IF(data2=1,IF(C40&gt;0.001,C40+sumproplat2,0),IF(B40&gt;sumproplat2*2,sumproplat2,B40+C40))&lt;0,$J$31,0)</f>
        <v>0</v>
      </c>
      <c r="E40" s="16">
        <f t="shared" ref="E40:E50" si="21">IF(data2=1,IF(C40&gt;0.001,C40+D40+sumproplat2,0),IF(B40&gt;sumproplat2*2,sumproplat2+D40,B40+C40+D40))</f>
        <v>3497.5694444444443</v>
      </c>
      <c r="F40" s="17">
        <f t="shared" ref="F40:F50" si="22">IF(data2=1,IF((F39-sumproplat2)&gt;1,F39-sumproplat2,0),IF(F39-(sumproplat2-G39-H39)&gt;0,F39-(I39-G39-H39),0))</f>
        <v>662083.33333333384</v>
      </c>
      <c r="G40" s="15">
        <f t="shared" si="1"/>
        <v>8270.524305555562</v>
      </c>
      <c r="H40" s="16">
        <f t="shared" si="2"/>
        <v>0</v>
      </c>
      <c r="I40" s="16">
        <f t="shared" si="3"/>
        <v>11187.190972222228</v>
      </c>
      <c r="J40" s="17">
        <f t="shared" ref="J40:J50" si="23">IF(data2=1,IF((J39-sumproplat2)&gt;1,J39-sumproplat2,0),IF(J39-(sumproplat2-K39-L39)&gt;0,J39-(M39-K39-L39),0))</f>
        <v>627083.3333333343</v>
      </c>
      <c r="K40" s="15">
        <f t="shared" si="4"/>
        <v>7833.3159722222344</v>
      </c>
      <c r="L40" s="16">
        <f t="shared" si="5"/>
        <v>0</v>
      </c>
      <c r="M40" s="16">
        <f t="shared" si="6"/>
        <v>10749.982638888901</v>
      </c>
      <c r="N40" s="17">
        <f t="shared" ref="N40:N50" si="24">IF(data2=1,IF((N39-sumproplat2)&gt;1,N39-sumproplat2,0),IF(N39-(sumproplat2-O39-P39)&gt;0,N39-(Q39-O39-P39),0))</f>
        <v>592083.33333333477</v>
      </c>
      <c r="O40" s="15">
        <f t="shared" si="7"/>
        <v>7396.1076388889069</v>
      </c>
      <c r="P40" s="16">
        <f t="shared" si="8"/>
        <v>0</v>
      </c>
      <c r="Q40" s="16">
        <f t="shared" si="9"/>
        <v>10312.774305555573</v>
      </c>
      <c r="R40" s="17">
        <f t="shared" ref="R40:R50" si="25">IF(data2=1,IF((R39-sumproplat2)&gt;1,R39-sumproplat2,0),IF(R39-(sumproplat2-S39-T39)&gt;0,R39-(U39-S39-T39),0))</f>
        <v>557083.33333333523</v>
      </c>
      <c r="S40" s="15">
        <f t="shared" si="10"/>
        <v>6958.8993055555793</v>
      </c>
      <c r="T40" s="16">
        <f t="shared" si="11"/>
        <v>0</v>
      </c>
      <c r="U40" s="16">
        <f t="shared" si="12"/>
        <v>9875.5659722222463</v>
      </c>
      <c r="V40" s="17">
        <f t="shared" ref="V40:V50" si="26">IF(data2=1,IF((V39-sumproplat2)&gt;1,V39-sumproplat2,0),IF(V39-(sumproplat2-W39-X39)&gt;0,V39-(Y39-W39-X39),0))</f>
        <v>522083.33333333564</v>
      </c>
      <c r="W40" s="15">
        <f t="shared" si="13"/>
        <v>6521.6909722222508</v>
      </c>
      <c r="X40" s="16">
        <f t="shared" si="14"/>
        <v>0</v>
      </c>
      <c r="Y40" s="16">
        <f t="shared" si="15"/>
        <v>9438.3576388889178</v>
      </c>
      <c r="Z40" s="17">
        <f t="shared" ref="Z40:Z50" si="27">IF(data2=1,IF((Z39-sumproplat2)&gt;1,Z39-sumproplat2,0),IF(Z39-(sumproplat2-AA39-AB39)&gt;0,Z39-(AC39-AA39-AB39),0))</f>
        <v>487083.33333333541</v>
      </c>
      <c r="AA40" s="15">
        <f t="shared" si="16"/>
        <v>6084.4826388889151</v>
      </c>
      <c r="AB40" s="16">
        <f t="shared" si="17"/>
        <v>0</v>
      </c>
      <c r="AC40" s="16">
        <f t="shared" si="18"/>
        <v>9001.149305555582</v>
      </c>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row>
    <row r="41" spans="1:247" s="2" customFormat="1" x14ac:dyDescent="0.25">
      <c r="A41" s="14" t="s">
        <v>40</v>
      </c>
      <c r="B41" s="17">
        <f t="shared" si="19"/>
        <v>694166.66666666674</v>
      </c>
      <c r="C41" s="15">
        <f t="shared" si="0"/>
        <v>578.47222222222229</v>
      </c>
      <c r="D41" s="16">
        <f t="shared" si="20"/>
        <v>0</v>
      </c>
      <c r="E41" s="16">
        <f t="shared" si="21"/>
        <v>3495.1388888888887</v>
      </c>
      <c r="F41" s="17">
        <f t="shared" si="22"/>
        <v>659166.66666666721</v>
      </c>
      <c r="G41" s="15">
        <f t="shared" si="1"/>
        <v>8234.0902777777846</v>
      </c>
      <c r="H41" s="16">
        <f t="shared" si="2"/>
        <v>0</v>
      </c>
      <c r="I41" s="16">
        <f t="shared" si="3"/>
        <v>11150.756944444451</v>
      </c>
      <c r="J41" s="17">
        <f t="shared" si="23"/>
        <v>624166.66666666768</v>
      </c>
      <c r="K41" s="15">
        <f t="shared" si="4"/>
        <v>7796.8819444444571</v>
      </c>
      <c r="L41" s="16">
        <f t="shared" si="5"/>
        <v>0</v>
      </c>
      <c r="M41" s="16">
        <f t="shared" si="6"/>
        <v>10713.548611111124</v>
      </c>
      <c r="N41" s="17">
        <f t="shared" si="24"/>
        <v>589166.66666666814</v>
      </c>
      <c r="O41" s="15">
        <f t="shared" si="7"/>
        <v>7359.6736111111295</v>
      </c>
      <c r="P41" s="16">
        <f t="shared" si="8"/>
        <v>0</v>
      </c>
      <c r="Q41" s="16">
        <f t="shared" si="9"/>
        <v>10276.340277777796</v>
      </c>
      <c r="R41" s="17">
        <f t="shared" si="25"/>
        <v>554166.66666666861</v>
      </c>
      <c r="S41" s="15">
        <f t="shared" si="10"/>
        <v>6922.4652777778019</v>
      </c>
      <c r="T41" s="16">
        <f t="shared" si="11"/>
        <v>0</v>
      </c>
      <c r="U41" s="16">
        <f t="shared" si="12"/>
        <v>9839.1319444444689</v>
      </c>
      <c r="V41" s="17">
        <f t="shared" si="26"/>
        <v>519166.66666666896</v>
      </c>
      <c r="W41" s="15">
        <f t="shared" si="13"/>
        <v>6485.2569444444725</v>
      </c>
      <c r="X41" s="16">
        <f t="shared" si="14"/>
        <v>0</v>
      </c>
      <c r="Y41" s="16">
        <f t="shared" si="15"/>
        <v>9401.9236111111386</v>
      </c>
      <c r="Z41" s="17">
        <f t="shared" si="27"/>
        <v>484166.66666666872</v>
      </c>
      <c r="AA41" s="15">
        <f t="shared" si="16"/>
        <v>6048.0486111111368</v>
      </c>
      <c r="AB41" s="16">
        <f t="shared" si="17"/>
        <v>0</v>
      </c>
      <c r="AC41" s="16">
        <f t="shared" si="18"/>
        <v>8964.7152777778028</v>
      </c>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row>
    <row r="42" spans="1:247" s="2" customFormat="1" x14ac:dyDescent="0.25">
      <c r="A42" s="14" t="s">
        <v>41</v>
      </c>
      <c r="B42" s="17">
        <f t="shared" si="19"/>
        <v>691250.00000000012</v>
      </c>
      <c r="C42" s="15">
        <f t="shared" si="0"/>
        <v>576.04166666666686</v>
      </c>
      <c r="D42" s="16">
        <f t="shared" si="20"/>
        <v>0</v>
      </c>
      <c r="E42" s="16">
        <f t="shared" si="21"/>
        <v>3492.7083333333335</v>
      </c>
      <c r="F42" s="17">
        <f t="shared" si="22"/>
        <v>656250.00000000058</v>
      </c>
      <c r="G42" s="15">
        <f t="shared" si="1"/>
        <v>8197.6562500000073</v>
      </c>
      <c r="H42" s="16">
        <f t="shared" si="2"/>
        <v>0</v>
      </c>
      <c r="I42" s="16">
        <f t="shared" si="3"/>
        <v>11114.322916666673</v>
      </c>
      <c r="J42" s="17">
        <f t="shared" si="23"/>
        <v>621250.00000000105</v>
      </c>
      <c r="K42" s="15">
        <f t="shared" si="4"/>
        <v>7760.4479166666797</v>
      </c>
      <c r="L42" s="16">
        <f t="shared" si="5"/>
        <v>0</v>
      </c>
      <c r="M42" s="16">
        <f t="shared" si="6"/>
        <v>10677.114583333347</v>
      </c>
      <c r="N42" s="17">
        <f t="shared" si="24"/>
        <v>586250.00000000151</v>
      </c>
      <c r="O42" s="15">
        <f t="shared" si="7"/>
        <v>7323.2395833333521</v>
      </c>
      <c r="P42" s="16">
        <f t="shared" si="8"/>
        <v>0</v>
      </c>
      <c r="Q42" s="16">
        <f t="shared" si="9"/>
        <v>10239.906250000018</v>
      </c>
      <c r="R42" s="17">
        <f t="shared" si="25"/>
        <v>551250.00000000198</v>
      </c>
      <c r="S42" s="15">
        <f t="shared" si="10"/>
        <v>6886.0312500000246</v>
      </c>
      <c r="T42" s="16">
        <f t="shared" si="11"/>
        <v>0</v>
      </c>
      <c r="U42" s="16">
        <f t="shared" si="12"/>
        <v>9802.6979166666915</v>
      </c>
      <c r="V42" s="17">
        <f t="shared" si="26"/>
        <v>516250.00000000227</v>
      </c>
      <c r="W42" s="15">
        <f t="shared" si="13"/>
        <v>6448.8229166666952</v>
      </c>
      <c r="X42" s="16">
        <f t="shared" si="14"/>
        <v>0</v>
      </c>
      <c r="Y42" s="16">
        <f t="shared" si="15"/>
        <v>9365.4895833333612</v>
      </c>
      <c r="Z42" s="17">
        <f t="shared" si="27"/>
        <v>481250.00000000204</v>
      </c>
      <c r="AA42" s="15">
        <f t="shared" si="16"/>
        <v>6011.6145833333585</v>
      </c>
      <c r="AB42" s="16">
        <f t="shared" si="17"/>
        <v>0</v>
      </c>
      <c r="AC42" s="16">
        <f t="shared" si="18"/>
        <v>8928.2812500000255</v>
      </c>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row>
    <row r="43" spans="1:247" s="2" customFormat="1" x14ac:dyDescent="0.25">
      <c r="A43" s="14" t="s">
        <v>42</v>
      </c>
      <c r="B43" s="17">
        <f t="shared" si="19"/>
        <v>688333.33333333349</v>
      </c>
      <c r="C43" s="15">
        <f>IF(LEFT($A43,1)*1+LEFT(B$37,1)*12-12&lt;=$J$15,B43*($J$14/12),B43*($J$16/12))</f>
        <v>573.61111111111131</v>
      </c>
      <c r="D43" s="16">
        <f t="shared" si="20"/>
        <v>0</v>
      </c>
      <c r="E43" s="16">
        <f t="shared" si="21"/>
        <v>3490.2777777777778</v>
      </c>
      <c r="F43" s="17">
        <f t="shared" si="22"/>
        <v>653333.33333333395</v>
      </c>
      <c r="G43" s="15">
        <f t="shared" si="1"/>
        <v>8161.2222222222299</v>
      </c>
      <c r="H43" s="16">
        <f t="shared" si="2"/>
        <v>0</v>
      </c>
      <c r="I43" s="16">
        <f t="shared" si="3"/>
        <v>11077.888888888896</v>
      </c>
      <c r="J43" s="17">
        <f t="shared" si="23"/>
        <v>618333.33333333442</v>
      </c>
      <c r="K43" s="15">
        <f t="shared" si="4"/>
        <v>7724.0138888889023</v>
      </c>
      <c r="L43" s="16">
        <f t="shared" si="5"/>
        <v>0</v>
      </c>
      <c r="M43" s="16">
        <f t="shared" si="6"/>
        <v>10640.680555555569</v>
      </c>
      <c r="N43" s="17">
        <f t="shared" si="24"/>
        <v>583333.33333333489</v>
      </c>
      <c r="O43" s="15">
        <f t="shared" si="7"/>
        <v>7286.8055555555748</v>
      </c>
      <c r="P43" s="16">
        <f t="shared" si="8"/>
        <v>0</v>
      </c>
      <c r="Q43" s="16">
        <f t="shared" si="9"/>
        <v>10203.472222222241</v>
      </c>
      <c r="R43" s="17">
        <f t="shared" si="25"/>
        <v>548333.33333333535</v>
      </c>
      <c r="S43" s="15">
        <f t="shared" si="10"/>
        <v>6849.5972222222472</v>
      </c>
      <c r="T43" s="16">
        <f t="shared" si="11"/>
        <v>0</v>
      </c>
      <c r="U43" s="16">
        <f t="shared" si="12"/>
        <v>9766.2638888889142</v>
      </c>
      <c r="V43" s="17">
        <f t="shared" si="26"/>
        <v>513333.33333333558</v>
      </c>
      <c r="W43" s="15">
        <f t="shared" si="13"/>
        <v>6412.3888888889169</v>
      </c>
      <c r="X43" s="16">
        <f t="shared" si="14"/>
        <v>0</v>
      </c>
      <c r="Y43" s="16">
        <f t="shared" si="15"/>
        <v>9329.0555555555839</v>
      </c>
      <c r="Z43" s="17">
        <f t="shared" si="27"/>
        <v>478333.33333333535</v>
      </c>
      <c r="AA43" s="15">
        <f t="shared" si="16"/>
        <v>5975.1805555555811</v>
      </c>
      <c r="AB43" s="16">
        <f t="shared" si="17"/>
        <v>0</v>
      </c>
      <c r="AC43" s="16">
        <f t="shared" si="18"/>
        <v>8891.8472222222481</v>
      </c>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row>
    <row r="44" spans="1:247" s="2" customFormat="1" x14ac:dyDescent="0.25">
      <c r="A44" s="14" t="s">
        <v>43</v>
      </c>
      <c r="B44" s="17">
        <f t="shared" si="19"/>
        <v>685416.66666666686</v>
      </c>
      <c r="C44" s="15">
        <f t="shared" si="0"/>
        <v>571.18055555555577</v>
      </c>
      <c r="D44" s="16">
        <f t="shared" si="20"/>
        <v>0</v>
      </c>
      <c r="E44" s="16">
        <f t="shared" si="21"/>
        <v>3487.8472222222222</v>
      </c>
      <c r="F44" s="17">
        <f t="shared" si="22"/>
        <v>650416.66666666733</v>
      </c>
      <c r="G44" s="15">
        <f t="shared" si="1"/>
        <v>8124.7881944444525</v>
      </c>
      <c r="H44" s="16">
        <f t="shared" si="2"/>
        <v>0</v>
      </c>
      <c r="I44" s="16">
        <f t="shared" si="3"/>
        <v>11041.454861111119</v>
      </c>
      <c r="J44" s="17">
        <f t="shared" si="23"/>
        <v>615416.66666666779</v>
      </c>
      <c r="K44" s="15">
        <f t="shared" si="4"/>
        <v>7687.579861111125</v>
      </c>
      <c r="L44" s="16">
        <f t="shared" si="5"/>
        <v>0</v>
      </c>
      <c r="M44" s="16">
        <f t="shared" si="6"/>
        <v>10604.246527777792</v>
      </c>
      <c r="N44" s="17">
        <f t="shared" si="24"/>
        <v>580416.66666666826</v>
      </c>
      <c r="O44" s="15">
        <f t="shared" si="7"/>
        <v>7250.3715277777974</v>
      </c>
      <c r="P44" s="16">
        <f t="shared" si="8"/>
        <v>0</v>
      </c>
      <c r="Q44" s="16">
        <f t="shared" si="9"/>
        <v>10167.038194444463</v>
      </c>
      <c r="R44" s="17">
        <f t="shared" si="25"/>
        <v>545416.66666666872</v>
      </c>
      <c r="S44" s="15">
        <f t="shared" si="10"/>
        <v>6813.1631944444698</v>
      </c>
      <c r="T44" s="16">
        <f t="shared" si="11"/>
        <v>0</v>
      </c>
      <c r="U44" s="16">
        <f t="shared" si="12"/>
        <v>9729.8298611111368</v>
      </c>
      <c r="V44" s="17">
        <f t="shared" si="26"/>
        <v>510416.6666666689</v>
      </c>
      <c r="W44" s="15">
        <f t="shared" si="13"/>
        <v>6375.9548611111386</v>
      </c>
      <c r="X44" s="16">
        <f t="shared" si="14"/>
        <v>0</v>
      </c>
      <c r="Y44" s="16">
        <f t="shared" si="15"/>
        <v>9292.6215277778047</v>
      </c>
      <c r="Z44" s="17">
        <f t="shared" si="27"/>
        <v>475416.66666666867</v>
      </c>
      <c r="AA44" s="15">
        <f t="shared" si="16"/>
        <v>5938.7465277778028</v>
      </c>
      <c r="AB44" s="16">
        <f t="shared" si="17"/>
        <v>0</v>
      </c>
      <c r="AC44" s="16">
        <f t="shared" si="18"/>
        <v>8855.4131944444689</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row>
    <row r="45" spans="1:247" s="2" customFormat="1" ht="14.25" customHeight="1" x14ac:dyDescent="0.25">
      <c r="A45" s="14" t="s">
        <v>44</v>
      </c>
      <c r="B45" s="17">
        <f t="shared" si="19"/>
        <v>682500.00000000023</v>
      </c>
      <c r="C45" s="15">
        <f t="shared" si="0"/>
        <v>568.75000000000023</v>
      </c>
      <c r="D45" s="16">
        <f t="shared" si="20"/>
        <v>0</v>
      </c>
      <c r="E45" s="16">
        <f t="shared" si="21"/>
        <v>3485.416666666667</v>
      </c>
      <c r="F45" s="17">
        <f t="shared" si="22"/>
        <v>647500.0000000007</v>
      </c>
      <c r="G45" s="15">
        <f t="shared" si="1"/>
        <v>8088.3541666666752</v>
      </c>
      <c r="H45" s="16">
        <f t="shared" si="2"/>
        <v>0</v>
      </c>
      <c r="I45" s="16">
        <f t="shared" si="3"/>
        <v>11005.020833333341</v>
      </c>
      <c r="J45" s="17">
        <f t="shared" si="23"/>
        <v>612500.00000000116</v>
      </c>
      <c r="K45" s="15">
        <f t="shared" si="4"/>
        <v>7651.1458333333476</v>
      </c>
      <c r="L45" s="16">
        <f t="shared" si="5"/>
        <v>0</v>
      </c>
      <c r="M45" s="16">
        <f t="shared" si="6"/>
        <v>10567.812500000015</v>
      </c>
      <c r="N45" s="17">
        <f t="shared" si="24"/>
        <v>577500.00000000163</v>
      </c>
      <c r="O45" s="15">
        <f t="shared" si="7"/>
        <v>7213.93750000002</v>
      </c>
      <c r="P45" s="16">
        <f t="shared" si="8"/>
        <v>0</v>
      </c>
      <c r="Q45" s="16">
        <f t="shared" si="9"/>
        <v>10130.604166666686</v>
      </c>
      <c r="R45" s="17">
        <f t="shared" si="25"/>
        <v>542500.0000000021</v>
      </c>
      <c r="S45" s="15">
        <f t="shared" si="10"/>
        <v>6776.7291666666924</v>
      </c>
      <c r="T45" s="16">
        <f t="shared" si="11"/>
        <v>0</v>
      </c>
      <c r="U45" s="16">
        <f t="shared" si="12"/>
        <v>9693.3958333333594</v>
      </c>
      <c r="V45" s="17">
        <f t="shared" si="26"/>
        <v>507500.00000000221</v>
      </c>
      <c r="W45" s="15">
        <f t="shared" si="13"/>
        <v>6339.5208333333612</v>
      </c>
      <c r="X45" s="16">
        <f t="shared" si="14"/>
        <v>0</v>
      </c>
      <c r="Y45" s="16">
        <f t="shared" si="15"/>
        <v>9256.1875000000273</v>
      </c>
      <c r="Z45" s="17">
        <f t="shared" si="27"/>
        <v>472500.00000000198</v>
      </c>
      <c r="AA45" s="15">
        <f t="shared" si="16"/>
        <v>5902.3125000000246</v>
      </c>
      <c r="AB45" s="16">
        <f t="shared" si="17"/>
        <v>0</v>
      </c>
      <c r="AC45" s="16">
        <f t="shared" si="18"/>
        <v>8818.9791666666915</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row>
    <row r="46" spans="1:247" s="2" customFormat="1" x14ac:dyDescent="0.25">
      <c r="A46" s="14" t="s">
        <v>45</v>
      </c>
      <c r="B46" s="17">
        <f t="shared" si="19"/>
        <v>679583.3333333336</v>
      </c>
      <c r="C46" s="15">
        <f t="shared" si="0"/>
        <v>566.31944444444468</v>
      </c>
      <c r="D46" s="16">
        <f t="shared" si="20"/>
        <v>0</v>
      </c>
      <c r="E46" s="16">
        <f t="shared" si="21"/>
        <v>3482.9861111111113</v>
      </c>
      <c r="F46" s="17">
        <f t="shared" si="22"/>
        <v>644583.33333333407</v>
      </c>
      <c r="G46" s="15">
        <f t="shared" si="1"/>
        <v>8051.9201388888978</v>
      </c>
      <c r="H46" s="16">
        <f t="shared" si="2"/>
        <v>0</v>
      </c>
      <c r="I46" s="16">
        <f t="shared" si="3"/>
        <v>10968.586805555564</v>
      </c>
      <c r="J46" s="17">
        <f t="shared" si="23"/>
        <v>609583.33333333454</v>
      </c>
      <c r="K46" s="15">
        <f t="shared" si="4"/>
        <v>7614.7118055555702</v>
      </c>
      <c r="L46" s="16">
        <f t="shared" si="5"/>
        <v>0</v>
      </c>
      <c r="M46" s="16">
        <f t="shared" si="6"/>
        <v>10531.378472222237</v>
      </c>
      <c r="N46" s="17">
        <f t="shared" si="24"/>
        <v>574583.333333335</v>
      </c>
      <c r="O46" s="15">
        <f t="shared" si="7"/>
        <v>7177.5034722222426</v>
      </c>
      <c r="P46" s="16">
        <f t="shared" si="8"/>
        <v>0</v>
      </c>
      <c r="Q46" s="16">
        <f t="shared" si="9"/>
        <v>10094.170138888909</v>
      </c>
      <c r="R46" s="17">
        <f t="shared" si="25"/>
        <v>539583.33333333547</v>
      </c>
      <c r="S46" s="15">
        <f t="shared" si="10"/>
        <v>6740.2951388889151</v>
      </c>
      <c r="T46" s="16">
        <f t="shared" si="11"/>
        <v>0</v>
      </c>
      <c r="U46" s="16">
        <f t="shared" si="12"/>
        <v>9656.961805555582</v>
      </c>
      <c r="V46" s="17">
        <f t="shared" si="26"/>
        <v>504583.33333333553</v>
      </c>
      <c r="W46" s="15">
        <f t="shared" si="13"/>
        <v>6303.0868055555829</v>
      </c>
      <c r="X46" s="16">
        <f t="shared" si="14"/>
        <v>0</v>
      </c>
      <c r="Y46" s="16">
        <f t="shared" si="15"/>
        <v>9219.7534722222499</v>
      </c>
      <c r="Z46" s="17">
        <f t="shared" si="27"/>
        <v>469583.33333333529</v>
      </c>
      <c r="AA46" s="15">
        <f t="shared" si="16"/>
        <v>5865.8784722222463</v>
      </c>
      <c r="AB46" s="16">
        <f t="shared" si="17"/>
        <v>0</v>
      </c>
      <c r="AC46" s="16">
        <f t="shared" si="18"/>
        <v>8782.5451388889123</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row>
    <row r="47" spans="1:247" s="2" customFormat="1" x14ac:dyDescent="0.25">
      <c r="A47" s="14" t="s">
        <v>46</v>
      </c>
      <c r="B47" s="17">
        <f t="shared" si="19"/>
        <v>676666.66666666698</v>
      </c>
      <c r="C47" s="15">
        <f t="shared" si="0"/>
        <v>563.88888888888914</v>
      </c>
      <c r="D47" s="16">
        <f t="shared" si="20"/>
        <v>0</v>
      </c>
      <c r="E47" s="16">
        <f t="shared" si="21"/>
        <v>3480.5555555555557</v>
      </c>
      <c r="F47" s="17">
        <f t="shared" si="22"/>
        <v>641666.66666666744</v>
      </c>
      <c r="G47" s="15">
        <f t="shared" si="1"/>
        <v>8015.4861111111204</v>
      </c>
      <c r="H47" s="16">
        <f t="shared" si="2"/>
        <v>0</v>
      </c>
      <c r="I47" s="16">
        <f t="shared" si="3"/>
        <v>10932.152777777786</v>
      </c>
      <c r="J47" s="17">
        <f t="shared" si="23"/>
        <v>606666.66666666791</v>
      </c>
      <c r="K47" s="15">
        <f t="shared" si="4"/>
        <v>7578.2777777777928</v>
      </c>
      <c r="L47" s="16">
        <f t="shared" si="5"/>
        <v>0</v>
      </c>
      <c r="M47" s="16">
        <f t="shared" si="6"/>
        <v>10494.94444444446</v>
      </c>
      <c r="N47" s="17">
        <f t="shared" si="24"/>
        <v>571666.66666666837</v>
      </c>
      <c r="O47" s="15">
        <f t="shared" si="7"/>
        <v>7141.0694444444653</v>
      </c>
      <c r="P47" s="16">
        <f t="shared" si="8"/>
        <v>0</v>
      </c>
      <c r="Q47" s="16">
        <f t="shared" si="9"/>
        <v>10057.736111111131</v>
      </c>
      <c r="R47" s="17">
        <f t="shared" si="25"/>
        <v>536666.66666666884</v>
      </c>
      <c r="S47" s="15">
        <f t="shared" si="10"/>
        <v>6703.8611111111386</v>
      </c>
      <c r="T47" s="16">
        <f t="shared" si="11"/>
        <v>0</v>
      </c>
      <c r="U47" s="16">
        <f t="shared" si="12"/>
        <v>9620.5277777778047</v>
      </c>
      <c r="V47" s="17">
        <f t="shared" si="26"/>
        <v>501666.66666666884</v>
      </c>
      <c r="W47" s="15">
        <f t="shared" si="13"/>
        <v>6266.6527777778047</v>
      </c>
      <c r="X47" s="16">
        <f t="shared" si="14"/>
        <v>0</v>
      </c>
      <c r="Y47" s="16">
        <f t="shared" si="15"/>
        <v>9183.3194444444707</v>
      </c>
      <c r="Z47" s="17">
        <f t="shared" si="27"/>
        <v>466666.66666666861</v>
      </c>
      <c r="AA47" s="15">
        <f t="shared" si="16"/>
        <v>5829.4444444444689</v>
      </c>
      <c r="AB47" s="16">
        <f t="shared" si="17"/>
        <v>0</v>
      </c>
      <c r="AC47" s="16">
        <f t="shared" si="18"/>
        <v>8746.111111111135</v>
      </c>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row>
    <row r="48" spans="1:247" s="2" customFormat="1" x14ac:dyDescent="0.25">
      <c r="A48" s="14" t="s">
        <v>47</v>
      </c>
      <c r="B48" s="17">
        <f t="shared" si="19"/>
        <v>673750.00000000035</v>
      </c>
      <c r="C48" s="15">
        <f t="shared" si="0"/>
        <v>561.45833333333371</v>
      </c>
      <c r="D48" s="16">
        <f t="shared" si="20"/>
        <v>0</v>
      </c>
      <c r="E48" s="16">
        <f t="shared" si="21"/>
        <v>3478.125</v>
      </c>
      <c r="F48" s="17">
        <f t="shared" si="22"/>
        <v>638750.00000000081</v>
      </c>
      <c r="G48" s="15">
        <f t="shared" si="1"/>
        <v>7979.052083333343</v>
      </c>
      <c r="H48" s="16">
        <f t="shared" si="2"/>
        <v>0</v>
      </c>
      <c r="I48" s="16">
        <f t="shared" si="3"/>
        <v>10895.718750000009</v>
      </c>
      <c r="J48" s="17">
        <f t="shared" si="23"/>
        <v>603750.00000000128</v>
      </c>
      <c r="K48" s="15">
        <f t="shared" si="4"/>
        <v>7541.8437500000164</v>
      </c>
      <c r="L48" s="16">
        <f t="shared" si="5"/>
        <v>0</v>
      </c>
      <c r="M48" s="16">
        <f t="shared" si="6"/>
        <v>10458.510416666682</v>
      </c>
      <c r="N48" s="17">
        <f t="shared" si="24"/>
        <v>568750.00000000175</v>
      </c>
      <c r="O48" s="15">
        <f t="shared" si="7"/>
        <v>7104.6354166666888</v>
      </c>
      <c r="P48" s="16">
        <f t="shared" si="8"/>
        <v>0</v>
      </c>
      <c r="Q48" s="16">
        <f t="shared" si="9"/>
        <v>10021.302083333356</v>
      </c>
      <c r="R48" s="17">
        <f t="shared" si="25"/>
        <v>533750.00000000221</v>
      </c>
      <c r="S48" s="15">
        <f t="shared" si="10"/>
        <v>6667.4270833333612</v>
      </c>
      <c r="T48" s="16">
        <f t="shared" si="11"/>
        <v>0</v>
      </c>
      <c r="U48" s="16">
        <f t="shared" si="12"/>
        <v>9584.0937500000273</v>
      </c>
      <c r="V48" s="17">
        <f t="shared" si="26"/>
        <v>498750.00000000215</v>
      </c>
      <c r="W48" s="15">
        <f t="shared" si="13"/>
        <v>6230.2187500000273</v>
      </c>
      <c r="X48" s="16">
        <f t="shared" si="14"/>
        <v>0</v>
      </c>
      <c r="Y48" s="16">
        <f t="shared" si="15"/>
        <v>9146.8854166666933</v>
      </c>
      <c r="Z48" s="17">
        <f t="shared" si="27"/>
        <v>463750.00000000192</v>
      </c>
      <c r="AA48" s="15">
        <f t="shared" si="16"/>
        <v>5793.0104166666906</v>
      </c>
      <c r="AB48" s="16">
        <f t="shared" si="17"/>
        <v>0</v>
      </c>
      <c r="AC48" s="16">
        <f t="shared" si="18"/>
        <v>8709.6770833333576</v>
      </c>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row>
    <row r="49" spans="1:247" s="2" customFormat="1" x14ac:dyDescent="0.25">
      <c r="A49" s="14" t="s">
        <v>48</v>
      </c>
      <c r="B49" s="17">
        <f t="shared" si="19"/>
        <v>670833.33333333372</v>
      </c>
      <c r="C49" s="15">
        <f t="shared" si="0"/>
        <v>559.02777777777817</v>
      </c>
      <c r="D49" s="16">
        <f t="shared" si="20"/>
        <v>0</v>
      </c>
      <c r="E49" s="16">
        <f t="shared" si="21"/>
        <v>3475.6944444444448</v>
      </c>
      <c r="F49" s="17">
        <f t="shared" si="22"/>
        <v>635833.33333333419</v>
      </c>
      <c r="G49" s="15">
        <f t="shared" si="1"/>
        <v>7942.6180555555666</v>
      </c>
      <c r="H49" s="16">
        <f t="shared" si="2"/>
        <v>0</v>
      </c>
      <c r="I49" s="16">
        <f t="shared" si="3"/>
        <v>10859.284722222234</v>
      </c>
      <c r="J49" s="17">
        <f t="shared" si="23"/>
        <v>600833.33333333465</v>
      </c>
      <c r="K49" s="15">
        <f t="shared" si="4"/>
        <v>7505.409722222239</v>
      </c>
      <c r="L49" s="16">
        <f t="shared" si="5"/>
        <v>0</v>
      </c>
      <c r="M49" s="16">
        <f t="shared" si="6"/>
        <v>10422.076388888905</v>
      </c>
      <c r="N49" s="17">
        <f t="shared" si="24"/>
        <v>565833.33333333512</v>
      </c>
      <c r="O49" s="15">
        <f t="shared" si="7"/>
        <v>7068.2013888889114</v>
      </c>
      <c r="P49" s="16">
        <f t="shared" si="8"/>
        <v>0</v>
      </c>
      <c r="Q49" s="16">
        <f t="shared" si="9"/>
        <v>9984.8680555555784</v>
      </c>
      <c r="R49" s="17">
        <f t="shared" si="25"/>
        <v>530833.33333333558</v>
      </c>
      <c r="S49" s="15">
        <f t="shared" si="10"/>
        <v>6630.9930555555839</v>
      </c>
      <c r="T49" s="16">
        <f t="shared" si="11"/>
        <v>0</v>
      </c>
      <c r="U49" s="16">
        <f t="shared" si="12"/>
        <v>9547.6597222222499</v>
      </c>
      <c r="V49" s="17">
        <f t="shared" si="26"/>
        <v>495833.33333333547</v>
      </c>
      <c r="W49" s="15">
        <f t="shared" si="13"/>
        <v>6193.784722222249</v>
      </c>
      <c r="X49" s="16">
        <f t="shared" si="14"/>
        <v>0</v>
      </c>
      <c r="Y49" s="16">
        <f t="shared" si="15"/>
        <v>9110.451388888916</v>
      </c>
      <c r="Z49" s="17">
        <f t="shared" si="27"/>
        <v>460833.33333333523</v>
      </c>
      <c r="AA49" s="15">
        <f t="shared" si="16"/>
        <v>5756.5763888889123</v>
      </c>
      <c r="AB49" s="16">
        <f t="shared" si="17"/>
        <v>0</v>
      </c>
      <c r="AC49" s="16">
        <f t="shared" si="18"/>
        <v>8673.2430555555784</v>
      </c>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row>
    <row r="50" spans="1:247" s="2" customFormat="1" x14ac:dyDescent="0.25">
      <c r="A50" s="14" t="s">
        <v>49</v>
      </c>
      <c r="B50" s="17">
        <f t="shared" si="19"/>
        <v>667916.66666666709</v>
      </c>
      <c r="C50" s="15">
        <f t="shared" si="0"/>
        <v>556.59722222222263</v>
      </c>
      <c r="D50" s="16">
        <f t="shared" si="20"/>
        <v>0</v>
      </c>
      <c r="E50" s="16">
        <f t="shared" si="21"/>
        <v>3473.2638888888891</v>
      </c>
      <c r="F50" s="17">
        <f t="shared" si="22"/>
        <v>632916.66666666756</v>
      </c>
      <c r="G50" s="15">
        <f t="shared" si="1"/>
        <v>7906.1840277777892</v>
      </c>
      <c r="H50" s="16">
        <f t="shared" si="2"/>
        <v>0</v>
      </c>
      <c r="I50" s="16">
        <f t="shared" si="3"/>
        <v>10822.850694444456</v>
      </c>
      <c r="J50" s="17">
        <f t="shared" si="23"/>
        <v>597916.66666666802</v>
      </c>
      <c r="K50" s="15">
        <f t="shared" si="4"/>
        <v>7468.9756944444616</v>
      </c>
      <c r="L50" s="16">
        <f t="shared" si="5"/>
        <v>0</v>
      </c>
      <c r="M50" s="16">
        <f t="shared" si="6"/>
        <v>10385.642361111128</v>
      </c>
      <c r="N50" s="17">
        <f t="shared" si="24"/>
        <v>562916.66666666849</v>
      </c>
      <c r="O50" s="15">
        <f t="shared" si="7"/>
        <v>7031.7673611111341</v>
      </c>
      <c r="P50" s="16">
        <f t="shared" si="8"/>
        <v>0</v>
      </c>
      <c r="Q50" s="16">
        <f t="shared" si="9"/>
        <v>9948.434027777801</v>
      </c>
      <c r="R50" s="17">
        <f t="shared" si="25"/>
        <v>527916.66666666896</v>
      </c>
      <c r="S50" s="15">
        <f t="shared" si="10"/>
        <v>6594.5590277778065</v>
      </c>
      <c r="T50" s="16">
        <f t="shared" si="11"/>
        <v>0</v>
      </c>
      <c r="U50" s="16">
        <f t="shared" si="12"/>
        <v>9511.2256944444725</v>
      </c>
      <c r="V50" s="17">
        <f t="shared" si="26"/>
        <v>492916.66666666878</v>
      </c>
      <c r="W50" s="15">
        <f t="shared" si="13"/>
        <v>6157.3506944444707</v>
      </c>
      <c r="X50" s="16">
        <f t="shared" si="14"/>
        <v>0</v>
      </c>
      <c r="Y50" s="16">
        <f t="shared" si="15"/>
        <v>9074.0173611111368</v>
      </c>
      <c r="Z50" s="17">
        <f t="shared" si="27"/>
        <v>457916.66666666855</v>
      </c>
      <c r="AA50" s="15">
        <f t="shared" si="16"/>
        <v>5720.142361111135</v>
      </c>
      <c r="AB50" s="16">
        <f t="shared" si="17"/>
        <v>0</v>
      </c>
      <c r="AC50" s="16">
        <f t="shared" si="18"/>
        <v>8636.809027777801</v>
      </c>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row>
    <row r="51" spans="1:247" s="2" customFormat="1" ht="15.75" thickBot="1" x14ac:dyDescent="0.3">
      <c r="A51" s="18" t="s">
        <v>50</v>
      </c>
      <c r="B51" s="19"/>
      <c r="C51" s="20">
        <f>SUM(C39:C50)</f>
        <v>6839.5833333333367</v>
      </c>
      <c r="D51" s="21">
        <f>SUM(D39:D50)</f>
        <v>24790</v>
      </c>
      <c r="E51" s="21">
        <f>SUM(E39:E50)</f>
        <v>66629.583333333328</v>
      </c>
      <c r="F51" s="19"/>
      <c r="G51" s="20">
        <f>SUM(G39:G50)</f>
        <v>97278.854166666759</v>
      </c>
      <c r="H51" s="21">
        <f>SUM(H39:H50)</f>
        <v>7854.5000000000036</v>
      </c>
      <c r="I51" s="21">
        <f>SUM(I39:I50)</f>
        <v>140133.35416666677</v>
      </c>
      <c r="J51" s="19"/>
      <c r="K51" s="20">
        <f>SUM(K39:K50)</f>
        <v>92032.354166666832</v>
      </c>
      <c r="L51" s="21">
        <f>SUM(L39:L50)</f>
        <v>7599.0000000000073</v>
      </c>
      <c r="M51" s="21">
        <f>SUM(M39:M50)</f>
        <v>134631.35416666683</v>
      </c>
      <c r="N51" s="19"/>
      <c r="O51" s="20">
        <f>SUM(O39:O50)</f>
        <v>86785.854166666904</v>
      </c>
      <c r="P51" s="21">
        <f>SUM(P39:P50)</f>
        <v>7343.50000000001</v>
      </c>
      <c r="Q51" s="21">
        <f>SUM(Q39:Q50)</f>
        <v>129129.3541666669</v>
      </c>
      <c r="R51" s="19"/>
      <c r="S51" s="20">
        <f>SUM(S39:S50)</f>
        <v>81539.354166666977</v>
      </c>
      <c r="T51" s="21">
        <f>SUM(T39:T50)</f>
        <v>7088.0000000000136</v>
      </c>
      <c r="U51" s="21">
        <f>SUM(U39:U50)</f>
        <v>123627.35416666698</v>
      </c>
      <c r="V51" s="19"/>
      <c r="W51" s="20">
        <f>SUM(W39:W50)</f>
        <v>76292.854166666992</v>
      </c>
      <c r="X51" s="21">
        <f>SUM(X39:X50)</f>
        <v>6832.5000000000164</v>
      </c>
      <c r="Y51" s="21">
        <f>SUM(Y39:Y50)</f>
        <v>118125.35416666701</v>
      </c>
      <c r="Z51" s="19"/>
      <c r="AA51" s="20">
        <f>SUM(AA39:AA50)</f>
        <v>71046.354166666963</v>
      </c>
      <c r="AB51" s="21">
        <f>SUM(AB39:AB50)</f>
        <v>6577.0000000000155</v>
      </c>
      <c r="AC51" s="21">
        <f>SUM(AC39:AC50)</f>
        <v>112623.35416666698</v>
      </c>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row>
    <row r="52" spans="1:247" s="2" customFormat="1" ht="12.75" customHeight="1" thickBot="1" x14ac:dyDescent="0.3">
      <c r="A52" s="135" t="s">
        <v>26</v>
      </c>
      <c r="B52" s="132" t="s">
        <v>51</v>
      </c>
      <c r="C52" s="133"/>
      <c r="D52" s="134"/>
      <c r="E52" s="45"/>
      <c r="F52" s="132" t="s">
        <v>52</v>
      </c>
      <c r="G52" s="133"/>
      <c r="H52" s="133"/>
      <c r="I52" s="134"/>
      <c r="J52" s="132" t="s">
        <v>53</v>
      </c>
      <c r="K52" s="133"/>
      <c r="L52" s="133"/>
      <c r="M52" s="134"/>
      <c r="N52" s="132" t="s">
        <v>54</v>
      </c>
      <c r="O52" s="133"/>
      <c r="P52" s="133"/>
      <c r="Q52" s="134"/>
      <c r="R52" s="132" t="s">
        <v>55</v>
      </c>
      <c r="S52" s="133"/>
      <c r="T52" s="133"/>
      <c r="U52" s="134"/>
      <c r="V52" s="132" t="s">
        <v>56</v>
      </c>
      <c r="W52" s="133"/>
      <c r="X52" s="133"/>
      <c r="Y52" s="134"/>
      <c r="Z52" s="132" t="s">
        <v>57</v>
      </c>
      <c r="AA52" s="133"/>
      <c r="AB52" s="133"/>
      <c r="AC52" s="13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row>
    <row r="53" spans="1:247" s="2" customFormat="1" ht="75.75" thickBot="1" x14ac:dyDescent="0.3">
      <c r="A53" s="136"/>
      <c r="B53" s="13" t="s">
        <v>34</v>
      </c>
      <c r="C53" s="13" t="s">
        <v>35</v>
      </c>
      <c r="D53" s="13" t="s">
        <v>36</v>
      </c>
      <c r="E53" s="13" t="s">
        <v>37</v>
      </c>
      <c r="F53" s="13" t="s">
        <v>34</v>
      </c>
      <c r="G53" s="13" t="s">
        <v>35</v>
      </c>
      <c r="H53" s="13" t="s">
        <v>36</v>
      </c>
      <c r="I53" s="13" t="s">
        <v>37</v>
      </c>
      <c r="J53" s="13" t="s">
        <v>34</v>
      </c>
      <c r="K53" s="13" t="s">
        <v>35</v>
      </c>
      <c r="L53" s="13" t="s">
        <v>36</v>
      </c>
      <c r="M53" s="13" t="s">
        <v>37</v>
      </c>
      <c r="N53" s="13" t="s">
        <v>34</v>
      </c>
      <c r="O53" s="13" t="s">
        <v>35</v>
      </c>
      <c r="P53" s="13" t="s">
        <v>36</v>
      </c>
      <c r="Q53" s="13" t="s">
        <v>37</v>
      </c>
      <c r="R53" s="13" t="s">
        <v>34</v>
      </c>
      <c r="S53" s="13" t="s">
        <v>35</v>
      </c>
      <c r="T53" s="13" t="s">
        <v>36</v>
      </c>
      <c r="U53" s="13" t="s">
        <v>37</v>
      </c>
      <c r="V53" s="13" t="s">
        <v>34</v>
      </c>
      <c r="W53" s="13" t="s">
        <v>35</v>
      </c>
      <c r="X53" s="13" t="s">
        <v>36</v>
      </c>
      <c r="Y53" s="13" t="s">
        <v>37</v>
      </c>
      <c r="Z53" s="13" t="s">
        <v>34</v>
      </c>
      <c r="AA53" s="13" t="s">
        <v>35</v>
      </c>
      <c r="AB53" s="13" t="s">
        <v>36</v>
      </c>
      <c r="AC53" s="13" t="s">
        <v>37</v>
      </c>
      <c r="AD53" s="37"/>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row>
    <row r="54" spans="1:247" s="2" customFormat="1" ht="15.75" thickTop="1" x14ac:dyDescent="0.25">
      <c r="A54" s="14" t="s">
        <v>38</v>
      </c>
      <c r="B54" s="17">
        <f>IF(data2=1,IF((Z50-sumproplat2)&gt;1,Z50-sumproplat2,0),IF(Z50-(sumproplat2-AA50-AB50)&gt;0,Z50-(AC50-AA50-AB50),0))</f>
        <v>455000.00000000186</v>
      </c>
      <c r="C54" s="15">
        <f t="shared" ref="C54:C65" si="28">IF(LEFT($A54,1)*1+LEFT(B$52,1)*12-12&lt;=$J$15,B54*($J$14/12),B54*($J$16/12))</f>
        <v>5683.7083333333567</v>
      </c>
      <c r="D54" s="16">
        <f t="shared" ref="D54:D65" si="29">IF(AND($A54="1 міс.",B54&gt;0),$J$28*$J$6+$J$29*B54,0)+IF(B54-IF(data2=1,IF(C54&gt;0.001,C54+sumproplat2,0),IF(B54&gt;sumproplat2*2,sumproplat2,B54+C54))&lt;0,$J$31,0)</f>
        <v>6321.5000000000136</v>
      </c>
      <c r="E54" s="16">
        <f t="shared" ref="E54:E65" si="30">IF(data2=1,IF(C54&gt;0.001,C54+D54+sumproplat2,0),IF(B54&gt;sumproplat2*2,sumproplat2+D54,B54+C54+D54))</f>
        <v>14921.875000000036</v>
      </c>
      <c r="F54" s="17">
        <f>IF(data2=1,IF((B65-sumproplat2)&gt;1,B65-sumproplat2,0),IF(B65-(sumproplat2-C65-D65)&gt;0,B65-(E65-C65-D65),0))</f>
        <v>420000.00000000163</v>
      </c>
      <c r="G54" s="15">
        <f>IF(LEFT($A54,1)*1+LEFT(F$52,1)*12-12&lt;=$J$15,F54*($J$14/12),F54*($J$16/12))</f>
        <v>5246.50000000002</v>
      </c>
      <c r="H54" s="16">
        <f t="shared" ref="H54:H65" si="31">IF(AND($A54="1 міс.",F54&gt;0),$J$28*$J$6+$J$29*F54,0)+IF(F54-IF(data2=1,IF(G54&gt;0.001,G54+sumproplat2,0),IF(F54&gt;sumproplat2*2,sumproplat2,F54+G54))&lt;0,$J$31,0)</f>
        <v>6066.0000000000118</v>
      </c>
      <c r="I54" s="16">
        <f t="shared" ref="I54:I65" si="32">IF(data2=1,IF(G54&gt;0.001,G54+H54+sumproplat2,0),IF(F54&gt;sumproplat2*2,sumproplat2+H54,F54+G54+H54))</f>
        <v>14229.166666666699</v>
      </c>
      <c r="J54" s="17">
        <f>IF(data2=1,IF((F65-sumproplat2)&gt;1,F65-sumproplat2,0),IF(F65-(sumproplat2-G65-H65)&gt;0,F65-(I65-G65-H65),0))</f>
        <v>385000.0000000014</v>
      </c>
      <c r="K54" s="15">
        <f>IF(LEFT($A54,1)*1+LEFT(J$52,2)*12-12&lt;=$J$15,J54*($J$14/12),J54*($J$16/12))</f>
        <v>4809.2916666666843</v>
      </c>
      <c r="L54" s="16">
        <f t="shared" ref="L54:L65" si="33">IF(AND($A54="1 міс.",J54&gt;0),$J$28*$J$6+$J$29*J54,0)+IF(J54-IF(data2=1,IF(K54&gt;0.001,K54+sumproplat2,0),IF(J54&gt;sumproplat2*2,sumproplat2,J54+K54))&lt;0,$J$31,0)</f>
        <v>5810.50000000001</v>
      </c>
      <c r="M54" s="16">
        <f t="shared" ref="M54:M65" si="34">IF(data2=1,IF(K54&gt;0.001,K54+L54+sumproplat2,0),IF(J54&gt;sumproplat2*2,sumproplat2+L54,J54+K54+L54))</f>
        <v>13536.458333333359</v>
      </c>
      <c r="N54" s="17">
        <f>IF(data2=1,IF((J65-sumproplat2)&gt;1,J65-sumproplat2,0),IF(J65-(sumproplat2-K65-L65)&gt;0,J65-(M65-K65-L65),0))</f>
        <v>350000.00000000116</v>
      </c>
      <c r="O54" s="15">
        <f>IF(LEFT($A54,1)*1+LEFT(N$52,2)*12-12&lt;=$J$15,N54*($J$14/12),N54*($J$16/12))</f>
        <v>4372.0833333333476</v>
      </c>
      <c r="P54" s="16">
        <f t="shared" ref="P54:P65" si="35">IF(AND($A54="1 міс.",N54&gt;0),$J$28*$J$6+$J$29*N54,0)+IF(N54-IF(data2=1,IF(O54&gt;0.001,O54+sumproplat2,0),IF(N54&gt;sumproplat2*2,sumproplat2,N54+O54))&lt;0,$J$31,0)</f>
        <v>5555.0000000000091</v>
      </c>
      <c r="Q54" s="16">
        <f t="shared" ref="Q54:Q65" si="36">IF(data2=1,IF(O54&gt;0.001,O54+P54+sumproplat2,0),IF(N54&gt;sumproplat2*2,sumproplat2+P54,N54+O54+P54))</f>
        <v>12843.750000000024</v>
      </c>
      <c r="R54" s="17">
        <f>IF(data2=1,IF((N65-sumproplat2)&gt;1,N65-sumproplat2,0),IF(N65-(sumproplat2-O65-P65)&gt;0,N65-(Q65-O65-P65),0))</f>
        <v>315000.00000000093</v>
      </c>
      <c r="S54" s="15">
        <f>IF(LEFT($A54,1)*1+LEFT(R$52,2)*12-12&lt;=$J$15,R54*($J$14/12),R54*($J$16/12))</f>
        <v>3934.8750000000114</v>
      </c>
      <c r="T54" s="16">
        <f t="shared" ref="T54:T65" si="37">IF(AND($A54="1 міс.",R54&gt;0),$J$28*$J$6+$J$29*R54,0)+IF(R54-IF(data2=1,IF(S54&gt;0.001,S54+sumproplat2,0),IF(R54&gt;sumproplat2*2,sumproplat2,R54+S54))&lt;0,$J$31,0)</f>
        <v>5299.5000000000073</v>
      </c>
      <c r="U54" s="16">
        <f t="shared" ref="U54:U65" si="38">IF(data2=1,IF(S54&gt;0.001,S54+T54+sumproplat2,0),IF(R54&gt;sumproplat2*2,sumproplat2+T54,R54+S54+T54))</f>
        <v>12151.041666666684</v>
      </c>
      <c r="V54" s="17">
        <f>IF(data2=1,IF((R65-sumproplat2)&gt;1,R65-sumproplat2,0),IF(R65-(sumproplat2-S65-T65)&gt;0,R65-(U65-S65-T65),0))</f>
        <v>280000.0000000007</v>
      </c>
      <c r="W54" s="15">
        <f>IF(LEFT($A54,1)*1+LEFT(V$52,2)*12-12&lt;=$J$15,V54*($J$14/12),V54*($J$16/12))</f>
        <v>3497.6666666666752</v>
      </c>
      <c r="X54" s="16">
        <f t="shared" ref="X54:X65" si="39">IF(AND($A54="1 міс.",V54&gt;0),$J$28*$J$6+$J$29*V54,0)+IF(V54-IF(data2=1,IF(W54&gt;0.001,W54+sumproplat2,0),IF(V54&gt;sumproplat2*2,sumproplat2,V54+W54))&lt;0,$J$31,0)</f>
        <v>5044.0000000000055</v>
      </c>
      <c r="Y54" s="16">
        <f t="shared" ref="Y54:Y65" si="40">IF(data2=1,IF(W54&gt;0.001,W54+X54+sumproplat2,0),IF(V54&gt;sumproplat2*2,sumproplat2+X54,V54+W54+X54))</f>
        <v>11458.333333333347</v>
      </c>
      <c r="Z54" s="17">
        <f>IF(data2=1,IF((V65-sumproplat2)&gt;1,V65-sumproplat2,0),IF(V65-(sumproplat2-W65-X65)&gt;0,V65-(Y65-W65-X65),0))</f>
        <v>245000.00000000064</v>
      </c>
      <c r="AA54" s="15">
        <f>IF(LEFT($A54,1)*1+LEFT(Z$52,2)*12-12&lt;=$J$15,Z54*($J$14/12),Z54*($J$16/12))</f>
        <v>3060.4583333333412</v>
      </c>
      <c r="AB54" s="16">
        <f t="shared" ref="AB54:AB65" si="41">IF(AND($A54="1 міс.",Z54&gt;0),$J$28*$J$6+$J$29*Z54,0)+IF(Z54-IF(data2=1,IF(AA54&gt;0.001,AA54+sumproplat2,0),IF(Z54&gt;sumproplat2*2,sumproplat2,Z54+AA54))&lt;0,$J$31,0)</f>
        <v>4788.5000000000045</v>
      </c>
      <c r="AC54" s="16">
        <f t="shared" ref="AC54:AC65" si="42">IF(data2=1,IF(AA54&gt;0.001,AA54+AB54+sumproplat2,0),IF(Z54&gt;sumproplat2*2,sumproplat2+AB54,Z54+AA54+AB54))</f>
        <v>10765.625000000013</v>
      </c>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row>
    <row r="55" spans="1:247" s="2" customFormat="1" x14ac:dyDescent="0.25">
      <c r="A55" s="14" t="s">
        <v>39</v>
      </c>
      <c r="B55" s="17">
        <f t="shared" ref="B55:B65" si="43">IF(data2=1,IF((B54-sumproplat2)&gt;1,B54-sumproplat2,0),IF(B54-(sumproplat2-C54-D54)&gt;0,B54-(E54-C54-D54),0))</f>
        <v>452083.33333333518</v>
      </c>
      <c r="C55" s="15">
        <f t="shared" si="28"/>
        <v>5647.2743055555784</v>
      </c>
      <c r="D55" s="16">
        <f t="shared" si="29"/>
        <v>0</v>
      </c>
      <c r="E55" s="16">
        <f t="shared" si="30"/>
        <v>8563.9409722222445</v>
      </c>
      <c r="F55" s="17">
        <f t="shared" ref="F55:F65" si="44">IF(data2=1,IF((F54-sumproplat2)&gt;1,F54-sumproplat2,0),IF(F54-(sumproplat2-G54-H54)&gt;0,F54-(I54-G54-H54),0))</f>
        <v>417083.33333333494</v>
      </c>
      <c r="G55" s="15">
        <f t="shared" ref="G55:G64" si="45">IF(LEFT($A55,1)*1+LEFT(F$52,1)*12-12&lt;=$J$15,F55*($J$14/12),F55*($J$16/12))</f>
        <v>5210.0659722222426</v>
      </c>
      <c r="H55" s="16">
        <f t="shared" si="31"/>
        <v>0</v>
      </c>
      <c r="I55" s="16">
        <f t="shared" si="32"/>
        <v>8126.7326388889087</v>
      </c>
      <c r="J55" s="17">
        <f t="shared" ref="J55:J65" si="46">IF(data2=1,IF((J54-sumproplat2)&gt;1,J54-sumproplat2,0),IF(J54-(sumproplat2-K54-L54)&gt;0,J54-(M54-K54-L54),0))</f>
        <v>382083.33333333471</v>
      </c>
      <c r="K55" s="15">
        <f t="shared" ref="K55:K65" si="47">IF(LEFT($A55,1)*1+LEFT(J$52,2)*12-12&lt;=$J$15,J55*($J$14/12),J55*($J$16/12))</f>
        <v>4772.857638888906</v>
      </c>
      <c r="L55" s="16">
        <f t="shared" si="33"/>
        <v>0</v>
      </c>
      <c r="M55" s="16">
        <f t="shared" si="34"/>
        <v>7689.5243055555729</v>
      </c>
      <c r="N55" s="17">
        <f t="shared" ref="N55:N65" si="48">IF(data2=1,IF((N54-sumproplat2)&gt;1,N54-sumproplat2,0),IF(N54-(sumproplat2-O54-P54)&gt;0,N54-(Q54-O54-P54),0))</f>
        <v>347083.33333333448</v>
      </c>
      <c r="O55" s="15">
        <f t="shared" ref="O55:O65" si="49">IF(LEFT($A55,1)*1+LEFT(N$52,2)*12-12&lt;=$J$15,N55*($J$14/12),N55*($J$16/12))</f>
        <v>4335.6493055555702</v>
      </c>
      <c r="P55" s="16">
        <f t="shared" si="35"/>
        <v>0</v>
      </c>
      <c r="Q55" s="16">
        <f t="shared" si="36"/>
        <v>7252.3159722222372</v>
      </c>
      <c r="R55" s="17">
        <f t="shared" ref="R55:R65" si="50">IF(data2=1,IF((R54-sumproplat2)&gt;1,R54-sumproplat2,0),IF(R54-(sumproplat2-S54-T54)&gt;0,R54-(U54-S54-T54),0))</f>
        <v>312083.33333333425</v>
      </c>
      <c r="S55" s="15">
        <f t="shared" ref="S55:S65" si="51">IF(LEFT($A55,1)*1+LEFT(R$52,2)*12-12&lt;=$J$15,R55*($J$14/12),R55*($J$16/12))</f>
        <v>3898.4409722222335</v>
      </c>
      <c r="T55" s="16">
        <f t="shared" si="37"/>
        <v>0</v>
      </c>
      <c r="U55" s="16">
        <f t="shared" si="38"/>
        <v>6815.1076388888996</v>
      </c>
      <c r="V55" s="17">
        <f t="shared" ref="V55:V65" si="52">IF(data2=1,IF((V54-sumproplat2)&gt;1,V54-sumproplat2,0),IF(V54-(sumproplat2-W54-X54)&gt;0,V54-(Y54-W54-X54),0))</f>
        <v>277083.33333333401</v>
      </c>
      <c r="W55" s="15">
        <f t="shared" ref="W55:W65" si="53">IF(LEFT($A55,1)*1+LEFT(V$52,2)*12-12&lt;=$J$15,V55*($J$14/12),V55*($J$16/12))</f>
        <v>3461.2326388888973</v>
      </c>
      <c r="X55" s="16">
        <f t="shared" si="39"/>
        <v>0</v>
      </c>
      <c r="Y55" s="16">
        <f t="shared" si="40"/>
        <v>6377.8993055555638</v>
      </c>
      <c r="Z55" s="17">
        <f t="shared" ref="Z55:Z65" si="54">IF(data2=1,IF((Z54-sumproplat2)&gt;1,Z54-sumproplat2,0),IF(Z54-(sumproplat2-AA54-AB54)&gt;0,Z54-(AC54-AA54-AB54),0))</f>
        <v>242083.33333333398</v>
      </c>
      <c r="AA55" s="15">
        <f t="shared" ref="AA55:AA65" si="55">IF(LEFT($A55,1)*1+LEFT(Z$52,2)*12-12&lt;=$J$15,Z55*($J$14/12),Z55*($J$16/12))</f>
        <v>3024.0243055555638</v>
      </c>
      <c r="AB55" s="16">
        <f t="shared" si="41"/>
        <v>0</v>
      </c>
      <c r="AC55" s="16">
        <f t="shared" si="42"/>
        <v>5940.6909722222299</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row>
    <row r="56" spans="1:247" s="2" customFormat="1" x14ac:dyDescent="0.25">
      <c r="A56" s="14" t="s">
        <v>40</v>
      </c>
      <c r="B56" s="17">
        <f t="shared" si="43"/>
        <v>449166.66666666849</v>
      </c>
      <c r="C56" s="15">
        <f t="shared" si="28"/>
        <v>5610.8402777778001</v>
      </c>
      <c r="D56" s="16">
        <f t="shared" si="29"/>
        <v>0</v>
      </c>
      <c r="E56" s="16">
        <f t="shared" si="30"/>
        <v>8527.5069444444671</v>
      </c>
      <c r="F56" s="17">
        <f t="shared" si="44"/>
        <v>414166.66666666826</v>
      </c>
      <c r="G56" s="15">
        <f t="shared" si="45"/>
        <v>5173.6319444444644</v>
      </c>
      <c r="H56" s="16">
        <f t="shared" si="31"/>
        <v>0</v>
      </c>
      <c r="I56" s="16">
        <f t="shared" si="32"/>
        <v>8090.2986111111313</v>
      </c>
      <c r="J56" s="17">
        <f t="shared" si="46"/>
        <v>379166.66666666802</v>
      </c>
      <c r="K56" s="15">
        <f t="shared" si="47"/>
        <v>4736.4236111111277</v>
      </c>
      <c r="L56" s="16">
        <f t="shared" si="33"/>
        <v>0</v>
      </c>
      <c r="M56" s="16">
        <f t="shared" si="34"/>
        <v>7653.0902777777937</v>
      </c>
      <c r="N56" s="17">
        <f t="shared" si="48"/>
        <v>344166.66666666779</v>
      </c>
      <c r="O56" s="15">
        <f t="shared" si="49"/>
        <v>4299.2152777777919</v>
      </c>
      <c r="P56" s="16">
        <f t="shared" si="35"/>
        <v>0</v>
      </c>
      <c r="Q56" s="16">
        <f t="shared" si="36"/>
        <v>7215.881944444458</v>
      </c>
      <c r="R56" s="17">
        <f t="shared" si="50"/>
        <v>309166.66666666756</v>
      </c>
      <c r="S56" s="15">
        <f t="shared" si="51"/>
        <v>3862.0069444444557</v>
      </c>
      <c r="T56" s="16">
        <f t="shared" si="37"/>
        <v>0</v>
      </c>
      <c r="U56" s="16">
        <f t="shared" si="38"/>
        <v>6778.6736111111222</v>
      </c>
      <c r="V56" s="17">
        <f t="shared" si="52"/>
        <v>274166.66666666733</v>
      </c>
      <c r="W56" s="15">
        <f t="shared" si="53"/>
        <v>3424.7986111111195</v>
      </c>
      <c r="X56" s="16">
        <f t="shared" si="39"/>
        <v>0</v>
      </c>
      <c r="Y56" s="16">
        <f t="shared" si="40"/>
        <v>6341.4652777777865</v>
      </c>
      <c r="Z56" s="17">
        <f t="shared" si="54"/>
        <v>239166.66666666733</v>
      </c>
      <c r="AA56" s="15">
        <f t="shared" si="55"/>
        <v>2987.590277777786</v>
      </c>
      <c r="AB56" s="16">
        <f t="shared" si="41"/>
        <v>0</v>
      </c>
      <c r="AC56" s="16">
        <f t="shared" si="42"/>
        <v>5904.2569444444525</v>
      </c>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row>
    <row r="57" spans="1:247" s="2" customFormat="1" x14ac:dyDescent="0.25">
      <c r="A57" s="14" t="s">
        <v>41</v>
      </c>
      <c r="B57" s="17">
        <f t="shared" si="43"/>
        <v>446250.0000000018</v>
      </c>
      <c r="C57" s="15">
        <f t="shared" si="28"/>
        <v>5574.4062500000227</v>
      </c>
      <c r="D57" s="16">
        <f t="shared" si="29"/>
        <v>0</v>
      </c>
      <c r="E57" s="16">
        <f t="shared" si="30"/>
        <v>8491.0729166666897</v>
      </c>
      <c r="F57" s="17">
        <f t="shared" si="44"/>
        <v>411250.00000000157</v>
      </c>
      <c r="G57" s="15">
        <f t="shared" si="45"/>
        <v>5137.1979166666861</v>
      </c>
      <c r="H57" s="16">
        <f t="shared" si="31"/>
        <v>0</v>
      </c>
      <c r="I57" s="16">
        <f t="shared" si="32"/>
        <v>8053.8645833333521</v>
      </c>
      <c r="J57" s="17">
        <f t="shared" si="46"/>
        <v>376250.00000000134</v>
      </c>
      <c r="K57" s="15">
        <f t="shared" si="47"/>
        <v>4699.9895833333503</v>
      </c>
      <c r="L57" s="16">
        <f t="shared" si="33"/>
        <v>0</v>
      </c>
      <c r="M57" s="16">
        <f t="shared" si="34"/>
        <v>7616.6562500000164</v>
      </c>
      <c r="N57" s="17">
        <f t="shared" si="48"/>
        <v>341250.00000000111</v>
      </c>
      <c r="O57" s="15">
        <f t="shared" si="49"/>
        <v>4262.7812500000136</v>
      </c>
      <c r="P57" s="16">
        <f t="shared" si="35"/>
        <v>0</v>
      </c>
      <c r="Q57" s="16">
        <f t="shared" si="36"/>
        <v>7179.4479166666806</v>
      </c>
      <c r="R57" s="17">
        <f t="shared" si="50"/>
        <v>306250.00000000087</v>
      </c>
      <c r="S57" s="15">
        <f t="shared" si="51"/>
        <v>3825.5729166666774</v>
      </c>
      <c r="T57" s="16">
        <f t="shared" si="37"/>
        <v>0</v>
      </c>
      <c r="U57" s="16">
        <f t="shared" si="38"/>
        <v>6742.2395833333439</v>
      </c>
      <c r="V57" s="17">
        <f t="shared" si="52"/>
        <v>271250.00000000064</v>
      </c>
      <c r="W57" s="15">
        <f t="shared" si="53"/>
        <v>3388.3645833333412</v>
      </c>
      <c r="X57" s="16">
        <f t="shared" si="39"/>
        <v>0</v>
      </c>
      <c r="Y57" s="16">
        <f t="shared" si="40"/>
        <v>6305.0312500000073</v>
      </c>
      <c r="Z57" s="17">
        <f t="shared" si="54"/>
        <v>236250.00000000067</v>
      </c>
      <c r="AA57" s="15">
        <f t="shared" si="55"/>
        <v>2951.1562500000082</v>
      </c>
      <c r="AB57" s="16">
        <f t="shared" si="41"/>
        <v>0</v>
      </c>
      <c r="AC57" s="16">
        <f t="shared" si="42"/>
        <v>5867.8229166666752</v>
      </c>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row>
    <row r="58" spans="1:247" s="2" customFormat="1" x14ac:dyDescent="0.25">
      <c r="A58" s="14" t="s">
        <v>42</v>
      </c>
      <c r="B58" s="17">
        <f t="shared" si="43"/>
        <v>443333.33333333512</v>
      </c>
      <c r="C58" s="15">
        <f t="shared" si="28"/>
        <v>5537.9722222222445</v>
      </c>
      <c r="D58" s="16">
        <f t="shared" si="29"/>
        <v>0</v>
      </c>
      <c r="E58" s="16">
        <f t="shared" si="30"/>
        <v>8454.6388888889105</v>
      </c>
      <c r="F58" s="17">
        <f t="shared" si="44"/>
        <v>408333.33333333489</v>
      </c>
      <c r="G58" s="15">
        <f t="shared" si="45"/>
        <v>5100.7638888889078</v>
      </c>
      <c r="H58" s="16">
        <f t="shared" si="31"/>
        <v>0</v>
      </c>
      <c r="I58" s="16">
        <f t="shared" si="32"/>
        <v>8017.4305555555748</v>
      </c>
      <c r="J58" s="17">
        <f t="shared" si="46"/>
        <v>373333.33333333465</v>
      </c>
      <c r="K58" s="15">
        <f t="shared" si="47"/>
        <v>4663.555555555572</v>
      </c>
      <c r="L58" s="16">
        <f t="shared" si="33"/>
        <v>0</v>
      </c>
      <c r="M58" s="16">
        <f t="shared" si="34"/>
        <v>7580.222222222239</v>
      </c>
      <c r="N58" s="17">
        <f t="shared" si="48"/>
        <v>338333.33333333442</v>
      </c>
      <c r="O58" s="15">
        <f t="shared" si="49"/>
        <v>4226.3472222222354</v>
      </c>
      <c r="P58" s="16">
        <f t="shared" si="35"/>
        <v>0</v>
      </c>
      <c r="Q58" s="16">
        <f t="shared" si="36"/>
        <v>7143.0138888889014</v>
      </c>
      <c r="R58" s="17">
        <f t="shared" si="50"/>
        <v>303333.33333333419</v>
      </c>
      <c r="S58" s="15">
        <f t="shared" si="51"/>
        <v>3789.1388888888996</v>
      </c>
      <c r="T58" s="16">
        <f t="shared" si="37"/>
        <v>0</v>
      </c>
      <c r="U58" s="16">
        <f t="shared" si="38"/>
        <v>6705.8055555555657</v>
      </c>
      <c r="V58" s="17">
        <f t="shared" si="52"/>
        <v>268333.33333333395</v>
      </c>
      <c r="W58" s="15">
        <f t="shared" si="53"/>
        <v>3351.9305555555634</v>
      </c>
      <c r="X58" s="16">
        <f t="shared" si="39"/>
        <v>0</v>
      </c>
      <c r="Y58" s="16">
        <f t="shared" si="40"/>
        <v>6268.5972222222299</v>
      </c>
      <c r="Z58" s="17">
        <f t="shared" si="54"/>
        <v>233333.33333333401</v>
      </c>
      <c r="AA58" s="15">
        <f t="shared" si="55"/>
        <v>2914.7222222222308</v>
      </c>
      <c r="AB58" s="16">
        <f t="shared" si="41"/>
        <v>0</v>
      </c>
      <c r="AC58" s="16">
        <f t="shared" si="42"/>
        <v>5831.3888888888978</v>
      </c>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row>
    <row r="59" spans="1:247" s="2" customFormat="1" x14ac:dyDescent="0.25">
      <c r="A59" s="14" t="s">
        <v>43</v>
      </c>
      <c r="B59" s="17">
        <f t="shared" si="43"/>
        <v>440416.66666666843</v>
      </c>
      <c r="C59" s="15">
        <f t="shared" si="28"/>
        <v>5501.5381944444662</v>
      </c>
      <c r="D59" s="16">
        <f t="shared" si="29"/>
        <v>0</v>
      </c>
      <c r="E59" s="16">
        <f t="shared" si="30"/>
        <v>8418.2048611111331</v>
      </c>
      <c r="F59" s="17">
        <f t="shared" si="44"/>
        <v>405416.6666666682</v>
      </c>
      <c r="G59" s="15">
        <f t="shared" si="45"/>
        <v>5064.3298611111304</v>
      </c>
      <c r="H59" s="16">
        <f t="shared" si="31"/>
        <v>0</v>
      </c>
      <c r="I59" s="16">
        <f t="shared" si="32"/>
        <v>7980.9965277777974</v>
      </c>
      <c r="J59" s="17">
        <f t="shared" si="46"/>
        <v>370416.66666666797</v>
      </c>
      <c r="K59" s="15">
        <f t="shared" si="47"/>
        <v>4627.1215277777937</v>
      </c>
      <c r="L59" s="16">
        <f t="shared" si="33"/>
        <v>0</v>
      </c>
      <c r="M59" s="16">
        <f t="shared" si="34"/>
        <v>7543.7881944444598</v>
      </c>
      <c r="N59" s="17">
        <f t="shared" si="48"/>
        <v>335416.66666666773</v>
      </c>
      <c r="O59" s="15">
        <f t="shared" si="49"/>
        <v>4189.913194444458</v>
      </c>
      <c r="P59" s="16">
        <f t="shared" si="35"/>
        <v>0</v>
      </c>
      <c r="Q59" s="16">
        <f t="shared" si="36"/>
        <v>7106.579861111124</v>
      </c>
      <c r="R59" s="17">
        <f t="shared" si="50"/>
        <v>300416.6666666675</v>
      </c>
      <c r="S59" s="15">
        <f t="shared" si="51"/>
        <v>3752.7048611111213</v>
      </c>
      <c r="T59" s="16">
        <f t="shared" si="37"/>
        <v>0</v>
      </c>
      <c r="U59" s="16">
        <f t="shared" si="38"/>
        <v>6669.3715277777883</v>
      </c>
      <c r="V59" s="17">
        <f t="shared" si="52"/>
        <v>265416.66666666727</v>
      </c>
      <c r="W59" s="15">
        <f t="shared" si="53"/>
        <v>3315.4965277777851</v>
      </c>
      <c r="X59" s="16">
        <f t="shared" si="39"/>
        <v>0</v>
      </c>
      <c r="Y59" s="16">
        <f t="shared" si="40"/>
        <v>6232.1631944444516</v>
      </c>
      <c r="Z59" s="17">
        <f t="shared" si="54"/>
        <v>230416.66666666736</v>
      </c>
      <c r="AA59" s="15">
        <f t="shared" si="55"/>
        <v>2878.288194444453</v>
      </c>
      <c r="AB59" s="16">
        <f t="shared" si="41"/>
        <v>0</v>
      </c>
      <c r="AC59" s="16">
        <f t="shared" si="42"/>
        <v>5794.9548611111195</v>
      </c>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row>
    <row r="60" spans="1:247" s="2" customFormat="1" x14ac:dyDescent="0.25">
      <c r="A60" s="14" t="s">
        <v>44</v>
      </c>
      <c r="B60" s="17">
        <f t="shared" si="43"/>
        <v>437500.00000000175</v>
      </c>
      <c r="C60" s="15">
        <f t="shared" si="28"/>
        <v>5465.1041666666888</v>
      </c>
      <c r="D60" s="16">
        <f t="shared" si="29"/>
        <v>0</v>
      </c>
      <c r="E60" s="16">
        <f t="shared" si="30"/>
        <v>8381.7708333333558</v>
      </c>
      <c r="F60" s="17">
        <f t="shared" si="44"/>
        <v>402500.00000000151</v>
      </c>
      <c r="G60" s="15">
        <f t="shared" si="45"/>
        <v>5027.8958333333521</v>
      </c>
      <c r="H60" s="16">
        <f t="shared" si="31"/>
        <v>0</v>
      </c>
      <c r="I60" s="16">
        <f t="shared" si="32"/>
        <v>7944.5625000000182</v>
      </c>
      <c r="J60" s="17">
        <f t="shared" si="46"/>
        <v>367500.00000000128</v>
      </c>
      <c r="K60" s="15">
        <f t="shared" si="47"/>
        <v>4590.6875000000164</v>
      </c>
      <c r="L60" s="16">
        <f t="shared" si="33"/>
        <v>0</v>
      </c>
      <c r="M60" s="16">
        <f t="shared" si="34"/>
        <v>7507.3541666666824</v>
      </c>
      <c r="N60" s="17">
        <f t="shared" si="48"/>
        <v>332500.00000000105</v>
      </c>
      <c r="O60" s="15">
        <f t="shared" si="49"/>
        <v>4153.4791666666797</v>
      </c>
      <c r="P60" s="16">
        <f t="shared" si="35"/>
        <v>0</v>
      </c>
      <c r="Q60" s="16">
        <f t="shared" si="36"/>
        <v>7070.1458333333467</v>
      </c>
      <c r="R60" s="17">
        <f t="shared" si="50"/>
        <v>297500.00000000081</v>
      </c>
      <c r="S60" s="15">
        <f t="shared" si="51"/>
        <v>3716.2708333333435</v>
      </c>
      <c r="T60" s="16">
        <f t="shared" si="37"/>
        <v>0</v>
      </c>
      <c r="U60" s="16">
        <f t="shared" si="38"/>
        <v>6632.93750000001</v>
      </c>
      <c r="V60" s="17">
        <f t="shared" si="52"/>
        <v>262500.00000000058</v>
      </c>
      <c r="W60" s="15">
        <f t="shared" si="53"/>
        <v>3279.0625000000073</v>
      </c>
      <c r="X60" s="16">
        <f t="shared" si="39"/>
        <v>0</v>
      </c>
      <c r="Y60" s="16">
        <f t="shared" si="40"/>
        <v>6195.7291666666733</v>
      </c>
      <c r="Z60" s="17">
        <f t="shared" si="54"/>
        <v>227500.0000000007</v>
      </c>
      <c r="AA60" s="15">
        <f t="shared" si="55"/>
        <v>2841.8541666666752</v>
      </c>
      <c r="AB60" s="16">
        <f t="shared" si="41"/>
        <v>0</v>
      </c>
      <c r="AC60" s="16">
        <f t="shared" si="42"/>
        <v>5758.5208333333412</v>
      </c>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row>
    <row r="61" spans="1:247" s="2" customFormat="1" x14ac:dyDescent="0.25">
      <c r="A61" s="14" t="s">
        <v>45</v>
      </c>
      <c r="B61" s="17">
        <f t="shared" si="43"/>
        <v>434583.33333333506</v>
      </c>
      <c r="C61" s="15">
        <f t="shared" si="28"/>
        <v>5428.6701388889105</v>
      </c>
      <c r="D61" s="16">
        <f t="shared" si="29"/>
        <v>0</v>
      </c>
      <c r="E61" s="16">
        <f t="shared" si="30"/>
        <v>8345.3368055555766</v>
      </c>
      <c r="F61" s="17">
        <f t="shared" si="44"/>
        <v>399583.33333333483</v>
      </c>
      <c r="G61" s="15">
        <f t="shared" si="45"/>
        <v>4991.4618055555738</v>
      </c>
      <c r="H61" s="16">
        <f t="shared" si="31"/>
        <v>0</v>
      </c>
      <c r="I61" s="16">
        <f t="shared" si="32"/>
        <v>7908.1284722222408</v>
      </c>
      <c r="J61" s="17">
        <f t="shared" si="46"/>
        <v>364583.33333333459</v>
      </c>
      <c r="K61" s="15">
        <f t="shared" si="47"/>
        <v>4554.2534722222381</v>
      </c>
      <c r="L61" s="16">
        <f t="shared" si="33"/>
        <v>0</v>
      </c>
      <c r="M61" s="16">
        <f t="shared" si="34"/>
        <v>7470.9201388889051</v>
      </c>
      <c r="N61" s="17">
        <f t="shared" si="48"/>
        <v>329583.33333333436</v>
      </c>
      <c r="O61" s="15">
        <f t="shared" si="49"/>
        <v>4117.0451388889014</v>
      </c>
      <c r="P61" s="16">
        <f t="shared" si="35"/>
        <v>0</v>
      </c>
      <c r="Q61" s="16">
        <f t="shared" si="36"/>
        <v>7033.7118055555675</v>
      </c>
      <c r="R61" s="17">
        <f t="shared" si="50"/>
        <v>294583.33333333413</v>
      </c>
      <c r="S61" s="15">
        <f t="shared" si="51"/>
        <v>3679.8368055555657</v>
      </c>
      <c r="T61" s="16">
        <f t="shared" si="37"/>
        <v>0</v>
      </c>
      <c r="U61" s="16">
        <f t="shared" si="38"/>
        <v>6596.5034722222317</v>
      </c>
      <c r="V61" s="17">
        <f t="shared" si="52"/>
        <v>259583.33333333393</v>
      </c>
      <c r="W61" s="15">
        <f t="shared" si="53"/>
        <v>3242.6284722222294</v>
      </c>
      <c r="X61" s="16">
        <f t="shared" si="39"/>
        <v>0</v>
      </c>
      <c r="Y61" s="16">
        <f t="shared" si="40"/>
        <v>6159.295138888896</v>
      </c>
      <c r="Z61" s="17">
        <f t="shared" si="54"/>
        <v>224583.33333333404</v>
      </c>
      <c r="AA61" s="15">
        <f t="shared" si="55"/>
        <v>2805.4201388888978</v>
      </c>
      <c r="AB61" s="16">
        <f t="shared" si="41"/>
        <v>0</v>
      </c>
      <c r="AC61" s="16">
        <f t="shared" si="42"/>
        <v>5722.0868055555638</v>
      </c>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row>
    <row r="62" spans="1:247" s="2" customFormat="1" x14ac:dyDescent="0.25">
      <c r="A62" s="14" t="s">
        <v>46</v>
      </c>
      <c r="B62" s="17">
        <f t="shared" si="43"/>
        <v>431666.66666666837</v>
      </c>
      <c r="C62" s="15">
        <f t="shared" si="28"/>
        <v>5392.2361111111322</v>
      </c>
      <c r="D62" s="16">
        <f t="shared" si="29"/>
        <v>0</v>
      </c>
      <c r="E62" s="16">
        <f t="shared" si="30"/>
        <v>8308.9027777777992</v>
      </c>
      <c r="F62" s="17">
        <f t="shared" si="44"/>
        <v>396666.66666666814</v>
      </c>
      <c r="G62" s="15">
        <f t="shared" si="45"/>
        <v>4955.0277777777965</v>
      </c>
      <c r="H62" s="16">
        <f t="shared" si="31"/>
        <v>0</v>
      </c>
      <c r="I62" s="16">
        <f t="shared" si="32"/>
        <v>7871.6944444444634</v>
      </c>
      <c r="J62" s="17">
        <f t="shared" si="46"/>
        <v>361666.66666666791</v>
      </c>
      <c r="K62" s="15">
        <f t="shared" si="47"/>
        <v>4517.8194444444598</v>
      </c>
      <c r="L62" s="16">
        <f t="shared" si="33"/>
        <v>0</v>
      </c>
      <c r="M62" s="16">
        <f t="shared" si="34"/>
        <v>7434.4861111111259</v>
      </c>
      <c r="N62" s="17">
        <f t="shared" si="48"/>
        <v>326666.66666666768</v>
      </c>
      <c r="O62" s="15">
        <f t="shared" si="49"/>
        <v>4080.6111111111236</v>
      </c>
      <c r="P62" s="16">
        <f t="shared" si="35"/>
        <v>0</v>
      </c>
      <c r="Q62" s="16">
        <f t="shared" si="36"/>
        <v>6997.2777777777901</v>
      </c>
      <c r="R62" s="17">
        <f t="shared" si="50"/>
        <v>291666.66666666744</v>
      </c>
      <c r="S62" s="15">
        <f t="shared" si="51"/>
        <v>3643.4027777777874</v>
      </c>
      <c r="T62" s="16">
        <f t="shared" si="37"/>
        <v>0</v>
      </c>
      <c r="U62" s="16">
        <f t="shared" si="38"/>
        <v>6560.0694444444543</v>
      </c>
      <c r="V62" s="17">
        <f t="shared" si="52"/>
        <v>256666.66666666727</v>
      </c>
      <c r="W62" s="15">
        <f t="shared" si="53"/>
        <v>3206.1944444444521</v>
      </c>
      <c r="X62" s="16">
        <f t="shared" si="39"/>
        <v>0</v>
      </c>
      <c r="Y62" s="16">
        <f t="shared" si="40"/>
        <v>6122.8611111111186</v>
      </c>
      <c r="Z62" s="17">
        <f t="shared" si="54"/>
        <v>221666.66666666738</v>
      </c>
      <c r="AA62" s="15">
        <f t="shared" si="55"/>
        <v>2768.98611111112</v>
      </c>
      <c r="AB62" s="16">
        <f t="shared" si="41"/>
        <v>0</v>
      </c>
      <c r="AC62" s="16">
        <f t="shared" si="42"/>
        <v>5685.6527777777865</v>
      </c>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row>
    <row r="63" spans="1:247" s="2" customFormat="1" x14ac:dyDescent="0.25">
      <c r="A63" s="14" t="s">
        <v>47</v>
      </c>
      <c r="B63" s="17">
        <f t="shared" si="43"/>
        <v>428750.00000000169</v>
      </c>
      <c r="C63" s="15">
        <f t="shared" si="28"/>
        <v>5355.8020833333539</v>
      </c>
      <c r="D63" s="16">
        <f t="shared" si="29"/>
        <v>0</v>
      </c>
      <c r="E63" s="16">
        <f t="shared" si="30"/>
        <v>8272.46875000002</v>
      </c>
      <c r="F63" s="17">
        <f t="shared" si="44"/>
        <v>393750.00000000146</v>
      </c>
      <c r="G63" s="15">
        <f t="shared" si="45"/>
        <v>4918.5937500000182</v>
      </c>
      <c r="H63" s="16">
        <f t="shared" si="31"/>
        <v>0</v>
      </c>
      <c r="I63" s="16">
        <f t="shared" si="32"/>
        <v>7835.2604166666843</v>
      </c>
      <c r="J63" s="17">
        <f t="shared" si="46"/>
        <v>358750.00000000122</v>
      </c>
      <c r="K63" s="15">
        <f t="shared" si="47"/>
        <v>4481.3854166666815</v>
      </c>
      <c r="L63" s="16">
        <f t="shared" si="33"/>
        <v>0</v>
      </c>
      <c r="M63" s="16">
        <f t="shared" si="34"/>
        <v>7398.0520833333485</v>
      </c>
      <c r="N63" s="17">
        <f t="shared" si="48"/>
        <v>323750.00000000099</v>
      </c>
      <c r="O63" s="15">
        <f t="shared" si="49"/>
        <v>4044.1770833333458</v>
      </c>
      <c r="P63" s="16">
        <f t="shared" si="35"/>
        <v>0</v>
      </c>
      <c r="Q63" s="16">
        <f t="shared" si="36"/>
        <v>6960.8437500000127</v>
      </c>
      <c r="R63" s="17">
        <f t="shared" si="50"/>
        <v>288750.00000000076</v>
      </c>
      <c r="S63" s="15">
        <f t="shared" si="51"/>
        <v>3606.9687500000095</v>
      </c>
      <c r="T63" s="16">
        <f t="shared" si="37"/>
        <v>0</v>
      </c>
      <c r="U63" s="16">
        <f t="shared" si="38"/>
        <v>6523.6354166666761</v>
      </c>
      <c r="V63" s="17">
        <f t="shared" si="52"/>
        <v>253750.00000000061</v>
      </c>
      <c r="W63" s="15">
        <f t="shared" si="53"/>
        <v>3169.7604166666742</v>
      </c>
      <c r="X63" s="16">
        <f t="shared" si="39"/>
        <v>0</v>
      </c>
      <c r="Y63" s="16">
        <f t="shared" si="40"/>
        <v>6086.4270833333412</v>
      </c>
      <c r="Z63" s="17">
        <f t="shared" si="54"/>
        <v>218750.00000000073</v>
      </c>
      <c r="AA63" s="15">
        <f t="shared" si="55"/>
        <v>2732.5520833333426</v>
      </c>
      <c r="AB63" s="16">
        <f t="shared" si="41"/>
        <v>0</v>
      </c>
      <c r="AC63" s="16">
        <f t="shared" si="42"/>
        <v>5649.2187500000091</v>
      </c>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row>
    <row r="64" spans="1:247" s="2" customFormat="1" x14ac:dyDescent="0.25">
      <c r="A64" s="14" t="s">
        <v>48</v>
      </c>
      <c r="B64" s="17">
        <f t="shared" si="43"/>
        <v>425833.333333335</v>
      </c>
      <c r="C64" s="15">
        <f t="shared" si="28"/>
        <v>5319.3680555555766</v>
      </c>
      <c r="D64" s="16">
        <f t="shared" si="29"/>
        <v>0</v>
      </c>
      <c r="E64" s="16">
        <f t="shared" si="30"/>
        <v>8236.0347222222426</v>
      </c>
      <c r="F64" s="17">
        <f t="shared" si="44"/>
        <v>390833.33333333477</v>
      </c>
      <c r="G64" s="15">
        <f t="shared" si="45"/>
        <v>4882.1597222222399</v>
      </c>
      <c r="H64" s="16">
        <f t="shared" si="31"/>
        <v>0</v>
      </c>
      <c r="I64" s="16">
        <f t="shared" si="32"/>
        <v>7798.8263888889069</v>
      </c>
      <c r="J64" s="17">
        <f t="shared" si="46"/>
        <v>355833.33333333454</v>
      </c>
      <c r="K64" s="15">
        <f t="shared" si="47"/>
        <v>4444.9513888889041</v>
      </c>
      <c r="L64" s="16">
        <f t="shared" si="33"/>
        <v>0</v>
      </c>
      <c r="M64" s="16">
        <f t="shared" si="34"/>
        <v>7361.6180555555711</v>
      </c>
      <c r="N64" s="17">
        <f t="shared" si="48"/>
        <v>320833.3333333343</v>
      </c>
      <c r="O64" s="15">
        <f t="shared" si="49"/>
        <v>4007.7430555555675</v>
      </c>
      <c r="P64" s="16">
        <f t="shared" si="35"/>
        <v>0</v>
      </c>
      <c r="Q64" s="16">
        <f t="shared" si="36"/>
        <v>6924.4097222222335</v>
      </c>
      <c r="R64" s="17">
        <f t="shared" si="50"/>
        <v>285833.33333333407</v>
      </c>
      <c r="S64" s="15">
        <f t="shared" si="51"/>
        <v>3570.5347222222313</v>
      </c>
      <c r="T64" s="16">
        <f t="shared" si="37"/>
        <v>0</v>
      </c>
      <c r="U64" s="16">
        <f t="shared" si="38"/>
        <v>6487.2013888888978</v>
      </c>
      <c r="V64" s="17">
        <f t="shared" si="52"/>
        <v>250833.33333333395</v>
      </c>
      <c r="W64" s="15">
        <f t="shared" si="53"/>
        <v>3133.3263888888964</v>
      </c>
      <c r="X64" s="16">
        <f t="shared" si="39"/>
        <v>0</v>
      </c>
      <c r="Y64" s="16">
        <f t="shared" si="40"/>
        <v>6049.9930555555629</v>
      </c>
      <c r="Z64" s="17">
        <f t="shared" si="54"/>
        <v>215833.33333333407</v>
      </c>
      <c r="AA64" s="15">
        <f t="shared" si="55"/>
        <v>2696.1180555555648</v>
      </c>
      <c r="AB64" s="16">
        <f t="shared" si="41"/>
        <v>0</v>
      </c>
      <c r="AC64" s="16">
        <f t="shared" si="42"/>
        <v>5612.7847222222317</v>
      </c>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row>
    <row r="65" spans="1:247" s="2" customFormat="1" x14ac:dyDescent="0.25">
      <c r="A65" s="14" t="s">
        <v>49</v>
      </c>
      <c r="B65" s="17">
        <f t="shared" si="43"/>
        <v>422916.66666666832</v>
      </c>
      <c r="C65" s="15">
        <f t="shared" si="28"/>
        <v>5282.9340277777983</v>
      </c>
      <c r="D65" s="16">
        <f t="shared" si="29"/>
        <v>0</v>
      </c>
      <c r="E65" s="16">
        <f t="shared" si="30"/>
        <v>8199.6006944444653</v>
      </c>
      <c r="F65" s="17">
        <f t="shared" si="44"/>
        <v>387916.66666666808</v>
      </c>
      <c r="G65" s="15">
        <f>IF(LEFT($A65,1)*1+LEFT(F$52,1)*12-12&lt;=$J$15,F65*($J$14/12),F65*($J$16/12))</f>
        <v>4845.7256944444625</v>
      </c>
      <c r="H65" s="16">
        <f t="shared" si="31"/>
        <v>0</v>
      </c>
      <c r="I65" s="16">
        <f t="shared" si="32"/>
        <v>7762.3923611111295</v>
      </c>
      <c r="J65" s="17">
        <f t="shared" si="46"/>
        <v>352916.66666666785</v>
      </c>
      <c r="K65" s="15">
        <f t="shared" si="47"/>
        <v>4408.5173611111259</v>
      </c>
      <c r="L65" s="16">
        <f t="shared" si="33"/>
        <v>0</v>
      </c>
      <c r="M65" s="16">
        <f t="shared" si="34"/>
        <v>7325.1840277777919</v>
      </c>
      <c r="N65" s="17">
        <f t="shared" si="48"/>
        <v>317916.66666666762</v>
      </c>
      <c r="O65" s="15">
        <f t="shared" si="49"/>
        <v>3971.3090277777897</v>
      </c>
      <c r="P65" s="16">
        <f t="shared" si="35"/>
        <v>0</v>
      </c>
      <c r="Q65" s="16">
        <f t="shared" si="36"/>
        <v>6887.9756944444562</v>
      </c>
      <c r="R65" s="17">
        <f t="shared" si="50"/>
        <v>282916.66666666738</v>
      </c>
      <c r="S65" s="15">
        <f t="shared" si="51"/>
        <v>3534.1006944444534</v>
      </c>
      <c r="T65" s="16">
        <f t="shared" si="37"/>
        <v>0</v>
      </c>
      <c r="U65" s="16">
        <f t="shared" si="38"/>
        <v>6450.7673611111204</v>
      </c>
      <c r="V65" s="17">
        <f t="shared" si="52"/>
        <v>247916.6666666673</v>
      </c>
      <c r="W65" s="15">
        <f t="shared" si="53"/>
        <v>3096.892361111119</v>
      </c>
      <c r="X65" s="16">
        <f t="shared" si="39"/>
        <v>0</v>
      </c>
      <c r="Y65" s="16">
        <f t="shared" si="40"/>
        <v>6013.5590277777856</v>
      </c>
      <c r="Z65" s="17">
        <f t="shared" si="54"/>
        <v>212916.66666666741</v>
      </c>
      <c r="AA65" s="15">
        <f t="shared" si="55"/>
        <v>2659.6840277777869</v>
      </c>
      <c r="AB65" s="16">
        <f t="shared" si="41"/>
        <v>0</v>
      </c>
      <c r="AC65" s="16">
        <f t="shared" si="42"/>
        <v>5576.3506944444534</v>
      </c>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row>
    <row r="66" spans="1:247" s="2" customFormat="1" ht="15.75" thickBot="1" x14ac:dyDescent="0.3">
      <c r="A66" s="18" t="s">
        <v>50</v>
      </c>
      <c r="B66" s="19"/>
      <c r="C66" s="20">
        <f>SUM(C54:C65)</f>
        <v>65799.854166666919</v>
      </c>
      <c r="D66" s="21">
        <f>SUM(D54:D65)</f>
        <v>6321.5000000000136</v>
      </c>
      <c r="E66" s="21">
        <f>SUM(E54:E65)</f>
        <v>107121.35416666693</v>
      </c>
      <c r="F66" s="19"/>
      <c r="G66" s="20">
        <f>SUM(G54:G65)</f>
        <v>60553.35416666689</v>
      </c>
      <c r="H66" s="21">
        <f>SUM(H54:H65)</f>
        <v>6066.0000000000118</v>
      </c>
      <c r="I66" s="21">
        <f>SUM(I54:I65)</f>
        <v>101619.35416666689</v>
      </c>
      <c r="J66" s="19"/>
      <c r="K66" s="20">
        <f>SUM(K54:K65)</f>
        <v>55306.854166666861</v>
      </c>
      <c r="L66" s="21">
        <f>SUM(L54:L65)</f>
        <v>5810.50000000001</v>
      </c>
      <c r="M66" s="21">
        <f>SUM(M54:M65)</f>
        <v>96117.354166666875</v>
      </c>
      <c r="N66" s="19"/>
      <c r="O66" s="20">
        <f>SUM(O54:O65)</f>
        <v>50060.354166666817</v>
      </c>
      <c r="P66" s="21">
        <f>SUM(P54:P65)</f>
        <v>5555.0000000000091</v>
      </c>
      <c r="Q66" s="21">
        <f>SUM(Q54:Q65)</f>
        <v>90615.354166666832</v>
      </c>
      <c r="R66" s="19"/>
      <c r="S66" s="20">
        <f>SUM(S54:S65)</f>
        <v>44813.854166666788</v>
      </c>
      <c r="T66" s="21">
        <f>SUM(T54:T65)</f>
        <v>5299.5000000000073</v>
      </c>
      <c r="U66" s="21">
        <f>SUM(U54:U65)</f>
        <v>85113.354166666802</v>
      </c>
      <c r="V66" s="19"/>
      <c r="W66" s="20">
        <f>SUM(W54:W65)</f>
        <v>39567.354166666759</v>
      </c>
      <c r="X66" s="21">
        <f>SUM(X54:X65)</f>
        <v>5044.0000000000055</v>
      </c>
      <c r="Y66" s="21">
        <f>SUM(Y54:Y65)</f>
        <v>79611.354166666759</v>
      </c>
      <c r="Z66" s="19"/>
      <c r="AA66" s="20">
        <f>SUM(AA54:AA65)</f>
        <v>34320.854166666773</v>
      </c>
      <c r="AB66" s="21">
        <f>SUM(AB54:AB65)</f>
        <v>4788.5000000000045</v>
      </c>
      <c r="AC66" s="21">
        <f>SUM(AC54:AC65)</f>
        <v>74109.354166666759</v>
      </c>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row>
    <row r="67" spans="1:247" s="2" customFormat="1" ht="12.75" customHeight="1" thickBot="1" x14ac:dyDescent="0.3">
      <c r="A67" s="135" t="s">
        <v>26</v>
      </c>
      <c r="B67" s="132" t="s">
        <v>58</v>
      </c>
      <c r="C67" s="133"/>
      <c r="D67" s="133"/>
      <c r="E67" s="134"/>
      <c r="F67" s="132" t="s">
        <v>59</v>
      </c>
      <c r="G67" s="133"/>
      <c r="H67" s="134"/>
      <c r="I67" s="45"/>
      <c r="J67" s="132" t="s">
        <v>60</v>
      </c>
      <c r="K67" s="133"/>
      <c r="L67" s="133"/>
      <c r="M67" s="134"/>
      <c r="N67" s="132" t="s">
        <v>61</v>
      </c>
      <c r="O67" s="133"/>
      <c r="P67" s="133"/>
      <c r="Q67" s="134"/>
      <c r="R67" s="132" t="s">
        <v>62</v>
      </c>
      <c r="S67" s="133"/>
      <c r="T67" s="133"/>
      <c r="U67" s="134"/>
      <c r="V67" s="132" t="s">
        <v>63</v>
      </c>
      <c r="W67" s="133"/>
      <c r="X67" s="133"/>
      <c r="Y67" s="134"/>
      <c r="Z67" s="132" t="s">
        <v>64</v>
      </c>
      <c r="AA67" s="133"/>
      <c r="AB67" s="133"/>
      <c r="AC67" s="134"/>
      <c r="AD67" s="23"/>
      <c r="AE67" s="23"/>
      <c r="AF67" s="23"/>
      <c r="AG67" s="23"/>
      <c r="AH67" s="23"/>
      <c r="AI67" s="23"/>
      <c r="AJ67" s="23"/>
      <c r="AK67" s="23"/>
      <c r="AL67" s="23"/>
      <c r="AM67" s="23"/>
      <c r="AN67" s="23"/>
      <c r="AO67" s="23"/>
      <c r="AP67" s="23"/>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row>
    <row r="68" spans="1:247" s="2" customFormat="1" ht="75.75" thickBot="1" x14ac:dyDescent="0.3">
      <c r="A68" s="136"/>
      <c r="B68" s="13" t="s">
        <v>34</v>
      </c>
      <c r="C68" s="13" t="s">
        <v>35</v>
      </c>
      <c r="D68" s="13" t="s">
        <v>36</v>
      </c>
      <c r="E68" s="13" t="s">
        <v>37</v>
      </c>
      <c r="F68" s="13" t="s">
        <v>34</v>
      </c>
      <c r="G68" s="13" t="s">
        <v>35</v>
      </c>
      <c r="H68" s="13" t="s">
        <v>36</v>
      </c>
      <c r="I68" s="13" t="s">
        <v>37</v>
      </c>
      <c r="J68" s="13" t="s">
        <v>34</v>
      </c>
      <c r="K68" s="13" t="s">
        <v>35</v>
      </c>
      <c r="L68" s="13" t="s">
        <v>36</v>
      </c>
      <c r="M68" s="13" t="s">
        <v>37</v>
      </c>
      <c r="N68" s="13" t="s">
        <v>34</v>
      </c>
      <c r="O68" s="13" t="s">
        <v>35</v>
      </c>
      <c r="P68" s="13" t="s">
        <v>36</v>
      </c>
      <c r="Q68" s="13" t="s">
        <v>37</v>
      </c>
      <c r="R68" s="13" t="s">
        <v>34</v>
      </c>
      <c r="S68" s="13" t="s">
        <v>35</v>
      </c>
      <c r="T68" s="13" t="s">
        <v>36</v>
      </c>
      <c r="U68" s="13" t="s">
        <v>37</v>
      </c>
      <c r="V68" s="13" t="s">
        <v>34</v>
      </c>
      <c r="W68" s="13" t="s">
        <v>35</v>
      </c>
      <c r="X68" s="13" t="s">
        <v>36</v>
      </c>
      <c r="Y68" s="13" t="s">
        <v>37</v>
      </c>
      <c r="Z68" s="13" t="s">
        <v>34</v>
      </c>
      <c r="AA68" s="13" t="s">
        <v>35</v>
      </c>
      <c r="AB68" s="13" t="s">
        <v>36</v>
      </c>
      <c r="AC68" s="13" t="s">
        <v>37</v>
      </c>
      <c r="AD68" s="23"/>
      <c r="AE68" s="23"/>
      <c r="AF68" s="23"/>
      <c r="AG68" s="23"/>
      <c r="AH68" s="23"/>
      <c r="AI68" s="23"/>
      <c r="AJ68" s="23"/>
      <c r="AK68" s="23"/>
      <c r="AL68" s="23"/>
      <c r="AM68" s="23"/>
      <c r="AN68" s="23"/>
      <c r="AO68" s="23"/>
      <c r="AP68" s="23"/>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row>
    <row r="69" spans="1:247" s="2" customFormat="1" ht="15.75" thickTop="1" x14ac:dyDescent="0.25">
      <c r="A69" s="14" t="s">
        <v>38</v>
      </c>
      <c r="B69" s="17">
        <f>IF(data2=1,IF((Z65-sumproplat2)&gt;1,Z65-sumproplat2,0),IF(Z65-(sumproplat2-AA65-AB65)&gt;0,Z65-(AC65-AA65-AB65),0))</f>
        <v>210000.00000000076</v>
      </c>
      <c r="C69" s="15">
        <f>IF(LEFT($A69,1)*1+LEFT(B$52,2)*12-12&lt;=$J$15,B69*($J$14/12),B69*($J$16/12))</f>
        <v>2623.2500000000095</v>
      </c>
      <c r="D69" s="16">
        <f t="shared" ref="D69:D80" si="56">IF(AND($A69="1 міс.",B69&gt;0),$J$28*$J$6+$J$29*B69,0)+IF(B69-IF(data2=1,IF(C69&gt;0.001,C69+sumproplat2,0),IF(B69&gt;sumproplat2*2,sumproplat2,B69+C69))&lt;0,$J$31,0)</f>
        <v>4533.0000000000055</v>
      </c>
      <c r="E69" s="16">
        <f t="shared" ref="E69:E80" si="57">IF(data2=1,IF(C69&gt;0.001,C69+D69+sumproplat2,0),IF(B69&gt;sumproplat2*2,sumproplat2+D69,B69+C69+D69))</f>
        <v>10072.916666666681</v>
      </c>
      <c r="F69" s="17">
        <f>IF(data2=1,IF((B80-sumproplat2)&gt;1,B80-sumproplat2,0),IF(B80-(sumproplat2-C80-D80)&gt;0,B80-(E80-C80-D80),0))</f>
        <v>175000.00000000087</v>
      </c>
      <c r="G69" s="15">
        <f>IF(LEFT($A69,1)*1+LEFT(F$52,2)*12-12&lt;=$J$15,F69*($J$14/12),F69*($J$16/12))</f>
        <v>2186.0416666666774</v>
      </c>
      <c r="H69" s="16">
        <f t="shared" ref="H69:H80" si="58">IF(AND($A69="1 міс.",F69&gt;0),$J$28*$J$6+$J$29*F69,0)+IF(F69-IF(data2=1,IF(G69&gt;0.001,G69+sumproplat2,0),IF(F69&gt;sumproplat2*2,sumproplat2,F69+G69))&lt;0,$J$31,0)</f>
        <v>4277.5000000000064</v>
      </c>
      <c r="I69" s="16">
        <f t="shared" ref="I69:I80" si="59">IF(data2=1,IF(G69&gt;0.001,G69+H69+sumproplat2,0),IF(F69&gt;sumproplat2*2,sumproplat2+H69,F69+G69+H69))</f>
        <v>9380.2083333333503</v>
      </c>
      <c r="J69" s="17">
        <f>IF(data2=1,IF((F80-sumproplat2)&gt;1,F80-sumproplat2,0),IF(F80-(sumproplat2-G80-H80)&gt;0,F80-(I80-G80-H80),0))</f>
        <v>140000.00000000099</v>
      </c>
      <c r="K69" s="15">
        <f>IF(LEFT($A69,1)*1+LEFT(J$52,2)*12-12&lt;=$J$15,J69*($J$14/12),J69*($J$16/12))</f>
        <v>1748.8333333333458</v>
      </c>
      <c r="L69" s="16">
        <f t="shared" ref="L69:L80" si="60">IF(AND($A69="1 міс.",J69&gt;0),$J$28*$J$6+$J$29*J69,0)+IF(J69-IF(data2=1,IF(K69&gt;0.001,K69+sumproplat2,0),IF(J69&gt;sumproplat2*2,sumproplat2,J69+K69))&lt;0,$J$31,0)</f>
        <v>4022.0000000000073</v>
      </c>
      <c r="M69" s="16">
        <f t="shared" ref="M69:M80" si="61">IF(data2=1,IF(K69&gt;0.001,K69+L69+sumproplat2,0),IF(J69&gt;sumproplat2*2,sumproplat2+L69,J69+K69+L69))</f>
        <v>8687.50000000002</v>
      </c>
      <c r="N69" s="17">
        <f>IF(data2=1,IF((J80-sumproplat2)&gt;1,J80-sumproplat2,0),IF(J80-(sumproplat2-K80-L80)&gt;0,J80-(M80-K80-L80),0))</f>
        <v>105000.00000000097</v>
      </c>
      <c r="O69" s="15">
        <f>IF(LEFT($A69,1)*1+LEFT(N$52,2)*12-12&lt;=$J$15,N69*($J$14/12),N69*($J$16/12))</f>
        <v>1311.6250000000123</v>
      </c>
      <c r="P69" s="16">
        <f t="shared" ref="P69:P80" si="62">IF(AND($A69="1 міс.",N69&gt;0),$J$28*$J$6+$J$29*N69,0)+IF(N69-IF(data2=1,IF(O69&gt;0.001,O69+sumproplat2,0),IF(N69&gt;sumproplat2*2,sumproplat2,N69+O69))&lt;0,$J$31,0)</f>
        <v>3766.5000000000073</v>
      </c>
      <c r="Q69" s="16">
        <f t="shared" ref="Q69:Q80" si="63">IF(data2=1,IF(O69&gt;0.001,O69+P69+sumproplat2,0),IF(N69&gt;sumproplat2*2,sumproplat2+P69,N69+O69+P69))</f>
        <v>7994.7916666666861</v>
      </c>
      <c r="R69" s="17">
        <f>IF(data2=1,IF((N80-sumproplat2)&gt;1,N80-sumproplat2,0),IF(N80-(sumproplat2-O80-P80)&gt;0,N80-(Q80-O80-P80),0))</f>
        <v>70000.000000000917</v>
      </c>
      <c r="S69" s="15">
        <f>IF(LEFT($A69,1)*1+LEFT(R$52,2)*12-12&lt;=$J$15,R69*($J$14/12),R69*($J$16/12))</f>
        <v>874.41666666667811</v>
      </c>
      <c r="T69" s="16">
        <f t="shared" ref="T69:T80" si="64">IF(AND($A69="1 міс.",R69&gt;0),$J$28*$J$6+$J$29*R69,0)+IF(R69-IF(data2=1,IF(S69&gt;0.001,S69+sumproplat2,0),IF(R69&gt;sumproplat2*2,sumproplat2,R69+S69))&lt;0,$J$31,0)</f>
        <v>3511.0000000000068</v>
      </c>
      <c r="U69" s="16">
        <f t="shared" ref="U69:U80" si="65">IF(data2=1,IF(S69&gt;0.001,S69+T69+sumproplat2,0),IF(R69&gt;sumproplat2*2,sumproplat2+T69,R69+S69+T69))</f>
        <v>7302.0833333333521</v>
      </c>
      <c r="V69" s="17">
        <f>IF(data2=1,IF((R80-sumproplat2)&gt;1,R80-sumproplat2,0),IF(R80-(sumproplat2-S80-T80)&gt;0,R80-(U80-S80-T80),0))</f>
        <v>35000.000000000939</v>
      </c>
      <c r="W69" s="15">
        <f>IF(LEFT($A69,1)*1+LEFT(V$52,2)*12-12&lt;=$J$15,V69*($J$14/12),V69*($J$16/12))</f>
        <v>437.20833333334508</v>
      </c>
      <c r="X69" s="16">
        <f t="shared" ref="X69:X80" si="66">IF(AND($A69="1 міс.",V69&gt;0),$J$28*$J$6+$J$29*V69,0)+IF(V69-IF(data2=1,IF(W69&gt;0.001,W69+sumproplat2,0),IF(V69&gt;sumproplat2*2,sumproplat2,V69+W69))&lt;0,$J$31,0)</f>
        <v>3255.5000000000068</v>
      </c>
      <c r="Y69" s="16">
        <f t="shared" ref="Y69:Y80" si="67">IF(data2=1,IF(W69&gt;0.001,W69+X69+sumproplat2,0),IF(V69&gt;sumproplat2*2,sumproplat2+X69,V69+W69+X69))</f>
        <v>6609.3750000000182</v>
      </c>
      <c r="Z69" s="17">
        <f>IF(data2=1,IF((V80-sumproplat2)&gt;1,V80-sumproplat2,0),IF(V80-(sumproplat2-W80-X80)&gt;0,V80-(Y80-W80-X80),0))</f>
        <v>0</v>
      </c>
      <c r="AA69" s="15">
        <f>IF(LEFT($A69,1)*1+LEFT(Z$52,2)*12-12&lt;=$J$15,Z69*($J$14/12),Z69*($J$16/12))</f>
        <v>0</v>
      </c>
      <c r="AB69" s="16">
        <f t="shared" ref="AB69:AB80" si="68">IF(AND($A69="1 міс.",Z69&gt;0),$J$28*$J$6+$J$29*Z69,0)+IF(Z69-IF(data2=1,IF(AA69&gt;0.001,AA69+sumproplat2,0),IF(Z69&gt;sumproplat2*2,sumproplat2,Z69+AA69))&lt;0,$J$31,0)</f>
        <v>0</v>
      </c>
      <c r="AC69" s="16">
        <f t="shared" ref="AC69:AC80" si="69">IF(data2=1,IF(AA69&gt;0.001,AA69+AB69+sumproplat2,0),IF(Z69&gt;sumproplat2*2,sumproplat2+AB69,Z69+AA69+AB69))</f>
        <v>0</v>
      </c>
      <c r="AD69" s="23"/>
      <c r="AE69" s="23"/>
      <c r="AF69" s="23"/>
      <c r="AG69" s="23"/>
      <c r="AH69" s="23"/>
      <c r="AI69" s="23"/>
      <c r="AJ69" s="23"/>
      <c r="AK69" s="23"/>
      <c r="AL69" s="23"/>
      <c r="AM69" s="23"/>
      <c r="AN69" s="23"/>
      <c r="AO69" s="23"/>
      <c r="AP69" s="23"/>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row>
    <row r="70" spans="1:247" s="2" customFormat="1" x14ac:dyDescent="0.25">
      <c r="A70" s="14" t="s">
        <v>39</v>
      </c>
      <c r="B70" s="17">
        <f t="shared" ref="B70:B80" si="70">IF(data2=1,IF((B69-sumproplat2)&gt;1,B69-sumproplat2,0),IF(B69-(sumproplat2-C69-D69)&gt;0,B69-(E69-C69-D69),0))</f>
        <v>207083.3333333341</v>
      </c>
      <c r="C70" s="15">
        <f t="shared" ref="C70:C80" si="71">IF(LEFT($A70,1)*1+LEFT(B$52,2)*12-12&lt;=$J$15,B70*($J$14/12),B70*($J$16/12))</f>
        <v>2586.8159722222317</v>
      </c>
      <c r="D70" s="16">
        <f t="shared" si="56"/>
        <v>0</v>
      </c>
      <c r="E70" s="16">
        <f t="shared" si="57"/>
        <v>5503.4826388888978</v>
      </c>
      <c r="F70" s="17">
        <f t="shared" ref="F70:F80" si="72">IF(data2=1,IF((F69-sumproplat2)&gt;1,F69-sumproplat2,0),IF(F69-(sumproplat2-G69-H69)&gt;0,F69-(I69-G69-H69),0))</f>
        <v>172083.33333333422</v>
      </c>
      <c r="G70" s="15">
        <f t="shared" ref="G70:G80" si="73">IF(LEFT($A70,1)*1+LEFT(F$52,2)*12-12&lt;=$J$15,F70*($J$14/12),F70*($J$16/12))</f>
        <v>2149.6076388889001</v>
      </c>
      <c r="H70" s="16">
        <f t="shared" si="58"/>
        <v>0</v>
      </c>
      <c r="I70" s="16">
        <f t="shared" si="59"/>
        <v>5066.2743055555666</v>
      </c>
      <c r="J70" s="17">
        <f t="shared" ref="J70:J80" si="74">IF(data2=1,IF((J69-sumproplat2)&gt;1,J69-sumproplat2,0),IF(J69-(sumproplat2-K69-L69)&gt;0,J69-(M69-K69-L69),0))</f>
        <v>137083.33333333433</v>
      </c>
      <c r="K70" s="15">
        <f t="shared" ref="K70:K80" si="75">IF(LEFT($A70,1)*1+LEFT(J$52,2)*12-12&lt;=$J$15,J70*($J$14/12),J70*($J$16/12))</f>
        <v>1712.3993055555679</v>
      </c>
      <c r="L70" s="16">
        <f t="shared" si="60"/>
        <v>0</v>
      </c>
      <c r="M70" s="16">
        <f t="shared" si="61"/>
        <v>4629.0659722222344</v>
      </c>
      <c r="N70" s="17">
        <f t="shared" ref="N70:N80" si="76">IF(data2=1,IF((N69-sumproplat2)&gt;1,N69-sumproplat2,0),IF(N69-(sumproplat2-O69-P69)&gt;0,N69-(Q69-O69-P69),0))</f>
        <v>102083.3333333343</v>
      </c>
      <c r="O70" s="15">
        <f t="shared" ref="O70:O80" si="77">IF(LEFT($A70,1)*1+LEFT(N$52,2)*12-12&lt;=$J$15,N70*($J$14/12),N70*($J$16/12))</f>
        <v>1275.1909722222342</v>
      </c>
      <c r="P70" s="16">
        <f t="shared" si="62"/>
        <v>0</v>
      </c>
      <c r="Q70" s="16">
        <f t="shared" si="63"/>
        <v>4191.8576388889005</v>
      </c>
      <c r="R70" s="17">
        <f t="shared" ref="R70:R80" si="78">IF(data2=1,IF((R69-sumproplat2)&gt;1,R69-sumproplat2,0),IF(R69-(sumproplat2-S69-T69)&gt;0,R69-(U69-S69-T69),0))</f>
        <v>67083.333333334245</v>
      </c>
      <c r="S70" s="15">
        <f t="shared" ref="S70:S80" si="79">IF(LEFT($A70,1)*1+LEFT(R$52,2)*12-12&lt;=$J$15,R70*($J$14/12),R70*($J$16/12))</f>
        <v>837.98263888890028</v>
      </c>
      <c r="T70" s="16">
        <f t="shared" si="64"/>
        <v>0</v>
      </c>
      <c r="U70" s="16">
        <f t="shared" si="65"/>
        <v>3754.6493055555666</v>
      </c>
      <c r="V70" s="17">
        <f t="shared" ref="V70:V80" si="80">IF(data2=1,IF((V69-sumproplat2)&gt;1,V69-sumproplat2,0),IF(V69-(sumproplat2-W69-X69)&gt;0,V69-(Y69-W69-X69),0))</f>
        <v>32083.333333334271</v>
      </c>
      <c r="W70" s="15">
        <f t="shared" ref="W70:W80" si="81">IF(LEFT($A70,1)*1+LEFT(V$52,2)*12-12&lt;=$J$15,V70*($J$14/12),V70*($J$16/12))</f>
        <v>400.77430555556725</v>
      </c>
      <c r="X70" s="16">
        <f t="shared" si="66"/>
        <v>0</v>
      </c>
      <c r="Y70" s="16">
        <f t="shared" si="67"/>
        <v>3317.4409722222335</v>
      </c>
      <c r="Z70" s="17">
        <f t="shared" ref="Z70:Z80" si="82">IF(data2=1,IF((Z69-sumproplat2)&gt;1,Z69-sumproplat2,0),IF(Z69-(sumproplat2-AA69-AB69)&gt;0,Z69-(AC69-AA69-AB69),0))</f>
        <v>0</v>
      </c>
      <c r="AA70" s="15">
        <f t="shared" ref="AA70:AA80" si="83">IF(LEFT($A70,1)*1+LEFT(Z$52,2)*12-12&lt;=$J$15,Z70*($J$14/12),Z70*($J$16/12))</f>
        <v>0</v>
      </c>
      <c r="AB70" s="16">
        <f t="shared" si="68"/>
        <v>0</v>
      </c>
      <c r="AC70" s="16">
        <f t="shared" si="69"/>
        <v>0</v>
      </c>
      <c r="AD70" s="23"/>
      <c r="AE70" s="23"/>
      <c r="AF70" s="23"/>
      <c r="AG70" s="23"/>
      <c r="AH70" s="23"/>
      <c r="AI70" s="23"/>
      <c r="AJ70" s="23"/>
      <c r="AK70" s="23"/>
      <c r="AL70" s="23"/>
      <c r="AM70" s="23"/>
      <c r="AN70" s="23"/>
      <c r="AO70" s="23"/>
      <c r="AP70" s="23"/>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row>
    <row r="71" spans="1:247" s="2" customFormat="1" x14ac:dyDescent="0.25">
      <c r="A71" s="14" t="s">
        <v>40</v>
      </c>
      <c r="B71" s="17">
        <f t="shared" si="70"/>
        <v>204166.66666666744</v>
      </c>
      <c r="C71" s="15">
        <f t="shared" si="71"/>
        <v>2550.3819444444539</v>
      </c>
      <c r="D71" s="16">
        <f t="shared" si="56"/>
        <v>0</v>
      </c>
      <c r="E71" s="16">
        <f t="shared" si="57"/>
        <v>5467.0486111111204</v>
      </c>
      <c r="F71" s="17">
        <f t="shared" si="72"/>
        <v>169166.66666666756</v>
      </c>
      <c r="G71" s="15">
        <f t="shared" si="73"/>
        <v>2113.1736111111222</v>
      </c>
      <c r="H71" s="16">
        <f t="shared" si="58"/>
        <v>0</v>
      </c>
      <c r="I71" s="16">
        <f t="shared" si="59"/>
        <v>5029.8402777777883</v>
      </c>
      <c r="J71" s="17">
        <f t="shared" si="74"/>
        <v>134166.66666666768</v>
      </c>
      <c r="K71" s="15">
        <f t="shared" si="75"/>
        <v>1675.9652777777903</v>
      </c>
      <c r="L71" s="16">
        <f t="shared" si="60"/>
        <v>0</v>
      </c>
      <c r="M71" s="16">
        <f t="shared" si="61"/>
        <v>4592.6319444444571</v>
      </c>
      <c r="N71" s="17">
        <f t="shared" si="76"/>
        <v>99166.666666667632</v>
      </c>
      <c r="O71" s="15">
        <f t="shared" si="77"/>
        <v>1238.7569444444564</v>
      </c>
      <c r="P71" s="16">
        <f t="shared" si="62"/>
        <v>0</v>
      </c>
      <c r="Q71" s="16">
        <f t="shared" si="63"/>
        <v>4155.4236111111231</v>
      </c>
      <c r="R71" s="17">
        <f t="shared" si="78"/>
        <v>64166.666666667581</v>
      </c>
      <c r="S71" s="15">
        <f t="shared" si="79"/>
        <v>801.54861111112257</v>
      </c>
      <c r="T71" s="16">
        <f t="shared" si="64"/>
        <v>0</v>
      </c>
      <c r="U71" s="16">
        <f t="shared" si="65"/>
        <v>3718.2152777777892</v>
      </c>
      <c r="V71" s="17">
        <f t="shared" si="80"/>
        <v>29166.666666667603</v>
      </c>
      <c r="W71" s="15">
        <f t="shared" si="81"/>
        <v>364.34027777778948</v>
      </c>
      <c r="X71" s="16">
        <f t="shared" si="66"/>
        <v>0</v>
      </c>
      <c r="Y71" s="16">
        <f t="shared" si="67"/>
        <v>3281.0069444444562</v>
      </c>
      <c r="Z71" s="17">
        <f t="shared" si="82"/>
        <v>0</v>
      </c>
      <c r="AA71" s="15">
        <f t="shared" si="83"/>
        <v>0</v>
      </c>
      <c r="AB71" s="16">
        <f t="shared" si="68"/>
        <v>0</v>
      </c>
      <c r="AC71" s="16">
        <f t="shared" si="69"/>
        <v>0</v>
      </c>
      <c r="AD71" s="23"/>
      <c r="AE71" s="23"/>
      <c r="AF71" s="23"/>
      <c r="AG71" s="23"/>
      <c r="AH71" s="23"/>
      <c r="AI71" s="23"/>
      <c r="AJ71" s="23"/>
      <c r="AK71" s="23"/>
      <c r="AL71" s="23"/>
      <c r="AM71" s="23"/>
      <c r="AN71" s="23"/>
      <c r="AO71" s="23"/>
      <c r="AP71" s="23"/>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row>
    <row r="72" spans="1:247" s="2" customFormat="1" x14ac:dyDescent="0.25">
      <c r="A72" s="14" t="s">
        <v>41</v>
      </c>
      <c r="B72" s="17">
        <f t="shared" si="70"/>
        <v>201250.00000000079</v>
      </c>
      <c r="C72" s="15">
        <f t="shared" si="71"/>
        <v>2513.9479166666765</v>
      </c>
      <c r="D72" s="16">
        <f t="shared" si="56"/>
        <v>0</v>
      </c>
      <c r="E72" s="16">
        <f t="shared" si="57"/>
        <v>5430.614583333343</v>
      </c>
      <c r="F72" s="17">
        <f t="shared" si="72"/>
        <v>166250.0000000009</v>
      </c>
      <c r="G72" s="15">
        <f t="shared" si="73"/>
        <v>2076.7395833333444</v>
      </c>
      <c r="H72" s="16">
        <f t="shared" si="58"/>
        <v>0</v>
      </c>
      <c r="I72" s="16">
        <f t="shared" si="59"/>
        <v>4993.4062500000109</v>
      </c>
      <c r="J72" s="17">
        <f t="shared" si="74"/>
        <v>131250.00000000102</v>
      </c>
      <c r="K72" s="15">
        <f t="shared" si="75"/>
        <v>1639.5312500000127</v>
      </c>
      <c r="L72" s="16">
        <f t="shared" si="60"/>
        <v>0</v>
      </c>
      <c r="M72" s="16">
        <f t="shared" si="61"/>
        <v>4556.1979166666788</v>
      </c>
      <c r="N72" s="17">
        <f t="shared" si="76"/>
        <v>96250.00000000096</v>
      </c>
      <c r="O72" s="15">
        <f t="shared" si="77"/>
        <v>1202.3229166666786</v>
      </c>
      <c r="P72" s="16">
        <f t="shared" si="62"/>
        <v>0</v>
      </c>
      <c r="Q72" s="16">
        <f t="shared" si="63"/>
        <v>4118.9895833333449</v>
      </c>
      <c r="R72" s="17">
        <f t="shared" si="78"/>
        <v>61250.000000000917</v>
      </c>
      <c r="S72" s="15">
        <f t="shared" si="79"/>
        <v>765.11458333334474</v>
      </c>
      <c r="T72" s="16">
        <f t="shared" si="64"/>
        <v>0</v>
      </c>
      <c r="U72" s="16">
        <f t="shared" si="65"/>
        <v>3681.7812500000114</v>
      </c>
      <c r="V72" s="17">
        <f t="shared" si="80"/>
        <v>26250.000000000935</v>
      </c>
      <c r="W72" s="15">
        <f t="shared" si="81"/>
        <v>327.90625000001165</v>
      </c>
      <c r="X72" s="16">
        <f t="shared" si="66"/>
        <v>0</v>
      </c>
      <c r="Y72" s="16">
        <f t="shared" si="67"/>
        <v>3244.5729166666783</v>
      </c>
      <c r="Z72" s="17">
        <f t="shared" si="82"/>
        <v>0</v>
      </c>
      <c r="AA72" s="15">
        <f t="shared" si="83"/>
        <v>0</v>
      </c>
      <c r="AB72" s="16">
        <f t="shared" si="68"/>
        <v>0</v>
      </c>
      <c r="AC72" s="16">
        <f t="shared" si="69"/>
        <v>0</v>
      </c>
      <c r="AD72" s="23"/>
      <c r="AE72" s="23"/>
      <c r="AF72" s="23"/>
      <c r="AG72" s="23"/>
      <c r="AH72" s="23"/>
      <c r="AI72" s="23"/>
      <c r="AJ72" s="23"/>
      <c r="AK72" s="23"/>
      <c r="AL72" s="23"/>
      <c r="AM72" s="23"/>
      <c r="AN72" s="23"/>
      <c r="AO72" s="23"/>
      <c r="AP72" s="23"/>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row>
    <row r="73" spans="1:247" s="2" customFormat="1" x14ac:dyDescent="0.25">
      <c r="A73" s="14" t="s">
        <v>42</v>
      </c>
      <c r="B73" s="17">
        <f t="shared" si="70"/>
        <v>198333.33333333413</v>
      </c>
      <c r="C73" s="15">
        <f t="shared" si="71"/>
        <v>2477.5138888888987</v>
      </c>
      <c r="D73" s="16">
        <f t="shared" si="56"/>
        <v>0</v>
      </c>
      <c r="E73" s="16">
        <f t="shared" si="57"/>
        <v>5394.1805555555657</v>
      </c>
      <c r="F73" s="17">
        <f t="shared" si="72"/>
        <v>163333.33333333425</v>
      </c>
      <c r="G73" s="15">
        <f t="shared" si="73"/>
        <v>2040.305555555567</v>
      </c>
      <c r="H73" s="16">
        <f t="shared" si="58"/>
        <v>0</v>
      </c>
      <c r="I73" s="16">
        <f t="shared" si="59"/>
        <v>4956.9722222222335</v>
      </c>
      <c r="J73" s="17">
        <f t="shared" si="74"/>
        <v>128333.33333333435</v>
      </c>
      <c r="K73" s="15">
        <f t="shared" si="75"/>
        <v>1603.0972222222349</v>
      </c>
      <c r="L73" s="16">
        <f t="shared" si="60"/>
        <v>0</v>
      </c>
      <c r="M73" s="16">
        <f t="shared" si="61"/>
        <v>4519.7638888889014</v>
      </c>
      <c r="N73" s="17">
        <f t="shared" si="76"/>
        <v>93333.333333334289</v>
      </c>
      <c r="O73" s="15">
        <f t="shared" si="77"/>
        <v>1165.8888888889007</v>
      </c>
      <c r="P73" s="16">
        <f t="shared" si="62"/>
        <v>0</v>
      </c>
      <c r="Q73" s="16">
        <f t="shared" si="63"/>
        <v>4082.5555555555675</v>
      </c>
      <c r="R73" s="17">
        <f t="shared" si="78"/>
        <v>58333.333333334253</v>
      </c>
      <c r="S73" s="15">
        <f t="shared" si="79"/>
        <v>728.68055555556703</v>
      </c>
      <c r="T73" s="16">
        <f t="shared" si="64"/>
        <v>0</v>
      </c>
      <c r="U73" s="16">
        <f t="shared" si="65"/>
        <v>3645.3472222222335</v>
      </c>
      <c r="V73" s="17">
        <f t="shared" si="80"/>
        <v>23333.333333334267</v>
      </c>
      <c r="W73" s="15">
        <f t="shared" si="81"/>
        <v>291.47222222223388</v>
      </c>
      <c r="X73" s="16">
        <f t="shared" si="66"/>
        <v>0</v>
      </c>
      <c r="Y73" s="16">
        <f t="shared" si="67"/>
        <v>3208.1388888889005</v>
      </c>
      <c r="Z73" s="17">
        <f t="shared" si="82"/>
        <v>0</v>
      </c>
      <c r="AA73" s="15">
        <f t="shared" si="83"/>
        <v>0</v>
      </c>
      <c r="AB73" s="16">
        <f t="shared" si="68"/>
        <v>0</v>
      </c>
      <c r="AC73" s="16">
        <f t="shared" si="69"/>
        <v>0</v>
      </c>
      <c r="AD73" s="23"/>
      <c r="AE73" s="23"/>
      <c r="AF73" s="23"/>
      <c r="AG73" s="23"/>
      <c r="AH73" s="23"/>
      <c r="AI73" s="23"/>
      <c r="AJ73" s="23"/>
      <c r="AK73" s="23"/>
      <c r="AL73" s="23"/>
      <c r="AM73" s="23"/>
      <c r="AN73" s="23"/>
      <c r="AO73" s="23"/>
      <c r="AP73" s="23"/>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row>
    <row r="74" spans="1:247" s="2" customFormat="1" x14ac:dyDescent="0.25">
      <c r="A74" s="14" t="s">
        <v>43</v>
      </c>
      <c r="B74" s="17">
        <f t="shared" si="70"/>
        <v>195416.66666666747</v>
      </c>
      <c r="C74" s="15">
        <f t="shared" si="71"/>
        <v>2441.0798611111213</v>
      </c>
      <c r="D74" s="16">
        <f t="shared" si="56"/>
        <v>0</v>
      </c>
      <c r="E74" s="16">
        <f t="shared" si="57"/>
        <v>5357.7465277777883</v>
      </c>
      <c r="F74" s="17">
        <f t="shared" si="72"/>
        <v>160416.66666666759</v>
      </c>
      <c r="G74" s="15">
        <f t="shared" si="73"/>
        <v>2003.8715277777892</v>
      </c>
      <c r="H74" s="16">
        <f t="shared" si="58"/>
        <v>0</v>
      </c>
      <c r="I74" s="16">
        <f t="shared" si="59"/>
        <v>4920.5381944444562</v>
      </c>
      <c r="J74" s="17">
        <f t="shared" si="74"/>
        <v>125416.66666666768</v>
      </c>
      <c r="K74" s="15">
        <f t="shared" si="75"/>
        <v>1566.6631944444571</v>
      </c>
      <c r="L74" s="16">
        <f t="shared" si="60"/>
        <v>0</v>
      </c>
      <c r="M74" s="16">
        <f t="shared" si="61"/>
        <v>4483.329861111124</v>
      </c>
      <c r="N74" s="17">
        <f t="shared" si="76"/>
        <v>90416.666666667617</v>
      </c>
      <c r="O74" s="15">
        <f t="shared" si="77"/>
        <v>1129.4548611111229</v>
      </c>
      <c r="P74" s="16">
        <f t="shared" si="62"/>
        <v>0</v>
      </c>
      <c r="Q74" s="16">
        <f t="shared" si="63"/>
        <v>4046.1215277777892</v>
      </c>
      <c r="R74" s="17">
        <f t="shared" si="78"/>
        <v>55416.666666667588</v>
      </c>
      <c r="S74" s="15">
        <f t="shared" si="79"/>
        <v>692.24652777778931</v>
      </c>
      <c r="T74" s="16">
        <f t="shared" si="64"/>
        <v>0</v>
      </c>
      <c r="U74" s="16">
        <f t="shared" si="65"/>
        <v>3608.9131944444557</v>
      </c>
      <c r="V74" s="17">
        <f t="shared" si="80"/>
        <v>20416.666666667599</v>
      </c>
      <c r="W74" s="15">
        <f t="shared" si="81"/>
        <v>255.03819444445608</v>
      </c>
      <c r="X74" s="16">
        <f t="shared" si="66"/>
        <v>0</v>
      </c>
      <c r="Y74" s="16">
        <f t="shared" si="67"/>
        <v>3171.7048611111227</v>
      </c>
      <c r="Z74" s="17">
        <f t="shared" si="82"/>
        <v>0</v>
      </c>
      <c r="AA74" s="15">
        <f t="shared" si="83"/>
        <v>0</v>
      </c>
      <c r="AB74" s="16">
        <f t="shared" si="68"/>
        <v>0</v>
      </c>
      <c r="AC74" s="16">
        <f t="shared" si="69"/>
        <v>0</v>
      </c>
      <c r="AD74" s="23"/>
      <c r="AE74" s="23"/>
      <c r="AF74" s="23"/>
      <c r="AG74" s="23"/>
      <c r="AH74" s="23"/>
      <c r="AI74" s="23"/>
      <c r="AJ74" s="23"/>
      <c r="AK74" s="23"/>
      <c r="AL74" s="23"/>
      <c r="AM74" s="23"/>
      <c r="AN74" s="23"/>
      <c r="AO74" s="23"/>
      <c r="AP74" s="23"/>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row>
    <row r="75" spans="1:247" s="2" customFormat="1" x14ac:dyDescent="0.25">
      <c r="A75" s="14" t="s">
        <v>44</v>
      </c>
      <c r="B75" s="17">
        <f t="shared" si="70"/>
        <v>192500.00000000081</v>
      </c>
      <c r="C75" s="15">
        <f t="shared" si="71"/>
        <v>2404.6458333333435</v>
      </c>
      <c r="D75" s="16">
        <f t="shared" si="56"/>
        <v>0</v>
      </c>
      <c r="E75" s="16">
        <f t="shared" si="57"/>
        <v>5321.31250000001</v>
      </c>
      <c r="F75" s="17">
        <f t="shared" si="72"/>
        <v>157500.00000000093</v>
      </c>
      <c r="G75" s="15">
        <f t="shared" si="73"/>
        <v>1967.4375000000116</v>
      </c>
      <c r="H75" s="16">
        <f t="shared" si="58"/>
        <v>0</v>
      </c>
      <c r="I75" s="16">
        <f t="shared" si="59"/>
        <v>4884.1041666666779</v>
      </c>
      <c r="J75" s="17">
        <f t="shared" si="74"/>
        <v>122500.000000001</v>
      </c>
      <c r="K75" s="15">
        <f t="shared" si="75"/>
        <v>1530.2291666666792</v>
      </c>
      <c r="L75" s="16">
        <f t="shared" si="60"/>
        <v>0</v>
      </c>
      <c r="M75" s="16">
        <f t="shared" si="61"/>
        <v>4446.8958333333458</v>
      </c>
      <c r="N75" s="17">
        <f t="shared" si="76"/>
        <v>87500.000000000946</v>
      </c>
      <c r="O75" s="15">
        <f t="shared" si="77"/>
        <v>1093.0208333333451</v>
      </c>
      <c r="P75" s="16">
        <f t="shared" si="62"/>
        <v>0</v>
      </c>
      <c r="Q75" s="16">
        <f t="shared" si="63"/>
        <v>4009.6875000000118</v>
      </c>
      <c r="R75" s="17">
        <f t="shared" si="78"/>
        <v>52500.000000000924</v>
      </c>
      <c r="S75" s="15">
        <f t="shared" si="79"/>
        <v>655.81250000001148</v>
      </c>
      <c r="T75" s="16">
        <f t="shared" si="64"/>
        <v>0</v>
      </c>
      <c r="U75" s="16">
        <f t="shared" si="65"/>
        <v>3572.4791666666779</v>
      </c>
      <c r="V75" s="17">
        <f t="shared" si="80"/>
        <v>17500.000000000931</v>
      </c>
      <c r="W75" s="15">
        <f t="shared" si="81"/>
        <v>218.60416666667831</v>
      </c>
      <c r="X75" s="16">
        <f t="shared" si="66"/>
        <v>0</v>
      </c>
      <c r="Y75" s="16">
        <f t="shared" si="67"/>
        <v>3135.2708333333449</v>
      </c>
      <c r="Z75" s="17">
        <f t="shared" si="82"/>
        <v>0</v>
      </c>
      <c r="AA75" s="15">
        <f t="shared" si="83"/>
        <v>0</v>
      </c>
      <c r="AB75" s="16">
        <f t="shared" si="68"/>
        <v>0</v>
      </c>
      <c r="AC75" s="16">
        <f t="shared" si="69"/>
        <v>0</v>
      </c>
      <c r="AD75" s="23"/>
      <c r="AE75" s="23"/>
      <c r="AF75" s="23"/>
      <c r="AG75" s="23"/>
      <c r="AH75" s="23"/>
      <c r="AI75" s="23"/>
      <c r="AJ75" s="23"/>
      <c r="AK75" s="23"/>
      <c r="AL75" s="23"/>
      <c r="AM75" s="23"/>
      <c r="AN75" s="23"/>
      <c r="AO75" s="23"/>
      <c r="AP75" s="23"/>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row>
    <row r="76" spans="1:247" s="2" customFormat="1" x14ac:dyDescent="0.25">
      <c r="A76" s="14" t="s">
        <v>45</v>
      </c>
      <c r="B76" s="17">
        <f t="shared" si="70"/>
        <v>189583.33333333416</v>
      </c>
      <c r="C76" s="15">
        <f t="shared" si="71"/>
        <v>2368.2118055555657</v>
      </c>
      <c r="D76" s="16">
        <f t="shared" si="56"/>
        <v>0</v>
      </c>
      <c r="E76" s="16">
        <f t="shared" si="57"/>
        <v>5284.8784722222317</v>
      </c>
      <c r="F76" s="17">
        <f t="shared" si="72"/>
        <v>154583.33333333427</v>
      </c>
      <c r="G76" s="15">
        <f t="shared" si="73"/>
        <v>1931.003472222234</v>
      </c>
      <c r="H76" s="16">
        <f t="shared" si="58"/>
        <v>0</v>
      </c>
      <c r="I76" s="16">
        <f t="shared" si="59"/>
        <v>4847.6701388889005</v>
      </c>
      <c r="J76" s="17">
        <f t="shared" si="74"/>
        <v>119583.33333333433</v>
      </c>
      <c r="K76" s="15">
        <f t="shared" si="75"/>
        <v>1493.7951388889014</v>
      </c>
      <c r="L76" s="16">
        <f t="shared" si="60"/>
        <v>0</v>
      </c>
      <c r="M76" s="16">
        <f t="shared" si="61"/>
        <v>4410.4618055555675</v>
      </c>
      <c r="N76" s="17">
        <f t="shared" si="76"/>
        <v>84583.333333334274</v>
      </c>
      <c r="O76" s="15">
        <f t="shared" si="77"/>
        <v>1056.5868055555673</v>
      </c>
      <c r="P76" s="16">
        <f t="shared" si="62"/>
        <v>0</v>
      </c>
      <c r="Q76" s="16">
        <f t="shared" si="63"/>
        <v>3973.2534722222335</v>
      </c>
      <c r="R76" s="17">
        <f t="shared" si="78"/>
        <v>49583.33333333426</v>
      </c>
      <c r="S76" s="15">
        <f t="shared" si="79"/>
        <v>619.37847222223377</v>
      </c>
      <c r="T76" s="16">
        <f t="shared" si="64"/>
        <v>0</v>
      </c>
      <c r="U76" s="16">
        <f t="shared" si="65"/>
        <v>3536.0451388889005</v>
      </c>
      <c r="V76" s="17">
        <f t="shared" si="80"/>
        <v>14583.333333334265</v>
      </c>
      <c r="W76" s="15">
        <f t="shared" si="81"/>
        <v>182.17013888890054</v>
      </c>
      <c r="X76" s="16">
        <f t="shared" si="66"/>
        <v>0</v>
      </c>
      <c r="Y76" s="16">
        <f t="shared" si="67"/>
        <v>3098.836805555567</v>
      </c>
      <c r="Z76" s="17">
        <f t="shared" si="82"/>
        <v>0</v>
      </c>
      <c r="AA76" s="15">
        <f t="shared" si="83"/>
        <v>0</v>
      </c>
      <c r="AB76" s="16">
        <f t="shared" si="68"/>
        <v>0</v>
      </c>
      <c r="AC76" s="16">
        <f t="shared" si="69"/>
        <v>0</v>
      </c>
      <c r="AD76" s="23"/>
      <c r="AE76" s="23"/>
      <c r="AF76" s="23"/>
      <c r="AG76" s="23"/>
      <c r="AH76" s="23"/>
      <c r="AI76" s="23"/>
      <c r="AJ76" s="23"/>
      <c r="AK76" s="23"/>
      <c r="AL76" s="23"/>
      <c r="AM76" s="23"/>
      <c r="AN76" s="23"/>
      <c r="AO76" s="23"/>
      <c r="AP76" s="23"/>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row>
    <row r="77" spans="1:247" s="2" customFormat="1" x14ac:dyDescent="0.25">
      <c r="A77" s="14" t="s">
        <v>46</v>
      </c>
      <c r="B77" s="17">
        <f t="shared" si="70"/>
        <v>186666.6666666675</v>
      </c>
      <c r="C77" s="15">
        <f t="shared" si="71"/>
        <v>2331.7777777777883</v>
      </c>
      <c r="D77" s="16">
        <f t="shared" si="56"/>
        <v>0</v>
      </c>
      <c r="E77" s="16">
        <f t="shared" si="57"/>
        <v>5248.4444444444543</v>
      </c>
      <c r="F77" s="17">
        <f t="shared" si="72"/>
        <v>151666.66666666762</v>
      </c>
      <c r="G77" s="15">
        <f t="shared" si="73"/>
        <v>1894.5694444444564</v>
      </c>
      <c r="H77" s="16">
        <f t="shared" si="58"/>
        <v>0</v>
      </c>
      <c r="I77" s="16">
        <f t="shared" si="59"/>
        <v>4811.2361111111231</v>
      </c>
      <c r="J77" s="17">
        <f t="shared" si="74"/>
        <v>116666.66666666766</v>
      </c>
      <c r="K77" s="15">
        <f t="shared" si="75"/>
        <v>1457.3611111111236</v>
      </c>
      <c r="L77" s="16">
        <f t="shared" si="60"/>
        <v>0</v>
      </c>
      <c r="M77" s="16">
        <f t="shared" si="61"/>
        <v>4374.0277777777901</v>
      </c>
      <c r="N77" s="17">
        <f t="shared" si="76"/>
        <v>81666.666666667603</v>
      </c>
      <c r="O77" s="15">
        <f t="shared" si="77"/>
        <v>1020.1527777777894</v>
      </c>
      <c r="P77" s="16">
        <f t="shared" si="62"/>
        <v>0</v>
      </c>
      <c r="Q77" s="16">
        <f t="shared" si="63"/>
        <v>3936.8194444444562</v>
      </c>
      <c r="R77" s="17">
        <f t="shared" si="78"/>
        <v>46666.666666667596</v>
      </c>
      <c r="S77" s="15">
        <f t="shared" si="79"/>
        <v>582.94444444445605</v>
      </c>
      <c r="T77" s="16">
        <f t="shared" si="64"/>
        <v>0</v>
      </c>
      <c r="U77" s="16">
        <f t="shared" si="65"/>
        <v>3499.6111111111227</v>
      </c>
      <c r="V77" s="17">
        <f t="shared" si="80"/>
        <v>11666.666666667599</v>
      </c>
      <c r="W77" s="15">
        <f t="shared" si="81"/>
        <v>145.73611111112277</v>
      </c>
      <c r="X77" s="16">
        <f t="shared" si="66"/>
        <v>0</v>
      </c>
      <c r="Y77" s="16">
        <f t="shared" si="67"/>
        <v>3062.4027777777892</v>
      </c>
      <c r="Z77" s="17">
        <f t="shared" si="82"/>
        <v>0</v>
      </c>
      <c r="AA77" s="15">
        <f t="shared" si="83"/>
        <v>0</v>
      </c>
      <c r="AB77" s="16">
        <f t="shared" si="68"/>
        <v>0</v>
      </c>
      <c r="AC77" s="16">
        <f t="shared" si="69"/>
        <v>0</v>
      </c>
      <c r="AD77" s="23"/>
      <c r="AE77" s="23"/>
      <c r="AF77" s="23"/>
      <c r="AG77" s="23"/>
      <c r="AH77" s="23"/>
      <c r="AI77" s="23"/>
      <c r="AJ77" s="23"/>
      <c r="AK77" s="23"/>
      <c r="AL77" s="23"/>
      <c r="AM77" s="23"/>
      <c r="AN77" s="23"/>
      <c r="AO77" s="23"/>
      <c r="AP77" s="23"/>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row>
    <row r="78" spans="1:247" s="2" customFormat="1" x14ac:dyDescent="0.25">
      <c r="A78" s="14" t="s">
        <v>47</v>
      </c>
      <c r="B78" s="17">
        <f t="shared" si="70"/>
        <v>183750.00000000084</v>
      </c>
      <c r="C78" s="15">
        <f t="shared" si="71"/>
        <v>2295.3437500000105</v>
      </c>
      <c r="D78" s="16">
        <f t="shared" si="56"/>
        <v>0</v>
      </c>
      <c r="E78" s="16">
        <f t="shared" si="57"/>
        <v>5212.010416666677</v>
      </c>
      <c r="F78" s="17">
        <f t="shared" si="72"/>
        <v>148750.00000000096</v>
      </c>
      <c r="G78" s="15">
        <f t="shared" si="73"/>
        <v>1858.1354166666786</v>
      </c>
      <c r="H78" s="16">
        <f t="shared" si="58"/>
        <v>0</v>
      </c>
      <c r="I78" s="16">
        <f t="shared" si="59"/>
        <v>4774.8020833333449</v>
      </c>
      <c r="J78" s="17">
        <f t="shared" si="74"/>
        <v>113750.00000000099</v>
      </c>
      <c r="K78" s="15">
        <f t="shared" si="75"/>
        <v>1420.9270833333458</v>
      </c>
      <c r="L78" s="16">
        <f t="shared" si="60"/>
        <v>0</v>
      </c>
      <c r="M78" s="16">
        <f t="shared" si="61"/>
        <v>4337.5937500000127</v>
      </c>
      <c r="N78" s="17">
        <f t="shared" si="76"/>
        <v>78750.000000000931</v>
      </c>
      <c r="O78" s="15">
        <f t="shared" si="77"/>
        <v>983.7187500000116</v>
      </c>
      <c r="P78" s="16">
        <f t="shared" si="62"/>
        <v>0</v>
      </c>
      <c r="Q78" s="16">
        <f t="shared" si="63"/>
        <v>3900.3854166666779</v>
      </c>
      <c r="R78" s="17">
        <f t="shared" si="78"/>
        <v>43750.000000000931</v>
      </c>
      <c r="S78" s="15">
        <f t="shared" si="79"/>
        <v>546.51041666667834</v>
      </c>
      <c r="T78" s="16">
        <f t="shared" si="64"/>
        <v>0</v>
      </c>
      <c r="U78" s="16">
        <f t="shared" si="65"/>
        <v>3463.1770833333449</v>
      </c>
      <c r="V78" s="17">
        <f t="shared" si="80"/>
        <v>8750.0000000009331</v>
      </c>
      <c r="W78" s="15">
        <f t="shared" si="81"/>
        <v>109.302083333345</v>
      </c>
      <c r="X78" s="16">
        <f t="shared" si="66"/>
        <v>0</v>
      </c>
      <c r="Y78" s="16">
        <f t="shared" si="67"/>
        <v>3025.9687500000114</v>
      </c>
      <c r="Z78" s="17">
        <f t="shared" si="82"/>
        <v>0</v>
      </c>
      <c r="AA78" s="15">
        <f t="shared" si="83"/>
        <v>0</v>
      </c>
      <c r="AB78" s="16">
        <f t="shared" si="68"/>
        <v>0</v>
      </c>
      <c r="AC78" s="16">
        <f t="shared" si="69"/>
        <v>0</v>
      </c>
      <c r="AD78" s="23"/>
      <c r="AE78" s="23"/>
      <c r="AF78" s="23"/>
      <c r="AG78" s="23"/>
      <c r="AH78" s="23"/>
      <c r="AI78" s="23"/>
      <c r="AJ78" s="23"/>
      <c r="AK78" s="23"/>
      <c r="AL78" s="23"/>
      <c r="AM78" s="23"/>
      <c r="AN78" s="23"/>
      <c r="AO78" s="23"/>
      <c r="AP78" s="23"/>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row>
    <row r="79" spans="1:247" s="2" customFormat="1" x14ac:dyDescent="0.25">
      <c r="A79" s="14" t="s">
        <v>48</v>
      </c>
      <c r="B79" s="17">
        <f t="shared" si="70"/>
        <v>180833.33333333419</v>
      </c>
      <c r="C79" s="15">
        <f t="shared" si="71"/>
        <v>2258.9097222222331</v>
      </c>
      <c r="D79" s="16">
        <f t="shared" si="56"/>
        <v>0</v>
      </c>
      <c r="E79" s="16">
        <f t="shared" si="57"/>
        <v>5175.5763888888996</v>
      </c>
      <c r="F79" s="17">
        <f t="shared" si="72"/>
        <v>145833.3333333343</v>
      </c>
      <c r="G79" s="15">
        <f t="shared" si="73"/>
        <v>1821.701388888901</v>
      </c>
      <c r="H79" s="16">
        <f t="shared" si="58"/>
        <v>0</v>
      </c>
      <c r="I79" s="16">
        <f t="shared" si="59"/>
        <v>4738.3680555555675</v>
      </c>
      <c r="J79" s="17">
        <f t="shared" si="74"/>
        <v>110833.33333333432</v>
      </c>
      <c r="K79" s="15">
        <f t="shared" si="75"/>
        <v>1384.4930555555679</v>
      </c>
      <c r="L79" s="16">
        <f t="shared" si="60"/>
        <v>0</v>
      </c>
      <c r="M79" s="16">
        <f t="shared" si="61"/>
        <v>4301.1597222222344</v>
      </c>
      <c r="N79" s="17">
        <f t="shared" si="76"/>
        <v>75833.33333333426</v>
      </c>
      <c r="O79" s="15">
        <f t="shared" si="77"/>
        <v>947.28472222223377</v>
      </c>
      <c r="P79" s="16">
        <f t="shared" si="62"/>
        <v>0</v>
      </c>
      <c r="Q79" s="16">
        <f t="shared" si="63"/>
        <v>3863.9513888889005</v>
      </c>
      <c r="R79" s="17">
        <f t="shared" si="78"/>
        <v>40833.333333334267</v>
      </c>
      <c r="S79" s="15">
        <f t="shared" si="79"/>
        <v>510.07638888890057</v>
      </c>
      <c r="T79" s="16">
        <f t="shared" si="64"/>
        <v>0</v>
      </c>
      <c r="U79" s="16">
        <f t="shared" si="65"/>
        <v>3426.743055555567</v>
      </c>
      <c r="V79" s="17">
        <f t="shared" si="80"/>
        <v>5833.3333333342671</v>
      </c>
      <c r="W79" s="15">
        <f t="shared" si="81"/>
        <v>72.868055555567224</v>
      </c>
      <c r="X79" s="16">
        <f t="shared" si="66"/>
        <v>0</v>
      </c>
      <c r="Y79" s="16">
        <f t="shared" si="67"/>
        <v>2989.5347222222335</v>
      </c>
      <c r="Z79" s="17">
        <f t="shared" si="82"/>
        <v>0</v>
      </c>
      <c r="AA79" s="15">
        <f t="shared" si="83"/>
        <v>0</v>
      </c>
      <c r="AB79" s="16">
        <f t="shared" si="68"/>
        <v>0</v>
      </c>
      <c r="AC79" s="16">
        <f t="shared" si="69"/>
        <v>0</v>
      </c>
      <c r="AD79" s="23"/>
      <c r="AE79" s="23"/>
      <c r="AF79" s="23"/>
      <c r="AG79" s="23"/>
      <c r="AH79" s="23"/>
      <c r="AI79" s="23"/>
      <c r="AJ79" s="23"/>
      <c r="AK79" s="23"/>
      <c r="AL79" s="23"/>
      <c r="AM79" s="23"/>
      <c r="AN79" s="23"/>
      <c r="AO79" s="23"/>
      <c r="AP79" s="23"/>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row>
    <row r="80" spans="1:247" s="2" customFormat="1" x14ac:dyDescent="0.25">
      <c r="A80" s="14" t="s">
        <v>49</v>
      </c>
      <c r="B80" s="17">
        <f t="shared" si="70"/>
        <v>177916.66666666753</v>
      </c>
      <c r="C80" s="15">
        <f t="shared" si="71"/>
        <v>2222.4756944444553</v>
      </c>
      <c r="D80" s="16">
        <f t="shared" si="56"/>
        <v>0</v>
      </c>
      <c r="E80" s="16">
        <f t="shared" si="57"/>
        <v>5139.1423611111222</v>
      </c>
      <c r="F80" s="17">
        <f t="shared" si="72"/>
        <v>142916.66666666765</v>
      </c>
      <c r="G80" s="15">
        <f t="shared" si="73"/>
        <v>1785.2673611111234</v>
      </c>
      <c r="H80" s="16">
        <f t="shared" si="58"/>
        <v>0</v>
      </c>
      <c r="I80" s="16">
        <f t="shared" si="59"/>
        <v>4701.9340277777901</v>
      </c>
      <c r="J80" s="17">
        <f t="shared" si="74"/>
        <v>107916.66666666765</v>
      </c>
      <c r="K80" s="15">
        <f t="shared" si="75"/>
        <v>1348.0590277777901</v>
      </c>
      <c r="L80" s="16">
        <f t="shared" si="60"/>
        <v>0</v>
      </c>
      <c r="M80" s="16">
        <f t="shared" si="61"/>
        <v>4264.7256944444562</v>
      </c>
      <c r="N80" s="17">
        <f t="shared" si="76"/>
        <v>72916.666666667588</v>
      </c>
      <c r="O80" s="15">
        <f t="shared" si="77"/>
        <v>910.85069444445594</v>
      </c>
      <c r="P80" s="16">
        <f t="shared" si="62"/>
        <v>0</v>
      </c>
      <c r="Q80" s="16">
        <f t="shared" si="63"/>
        <v>3827.5173611111222</v>
      </c>
      <c r="R80" s="17">
        <f t="shared" si="78"/>
        <v>37916.666666667603</v>
      </c>
      <c r="S80" s="15">
        <f t="shared" si="79"/>
        <v>473.6423611111228</v>
      </c>
      <c r="T80" s="16">
        <f t="shared" si="64"/>
        <v>0</v>
      </c>
      <c r="U80" s="16">
        <f t="shared" si="65"/>
        <v>3390.3090277777892</v>
      </c>
      <c r="V80" s="17">
        <f t="shared" si="80"/>
        <v>2916.6666666676006</v>
      </c>
      <c r="W80" s="15">
        <f t="shared" si="81"/>
        <v>36.434027777789446</v>
      </c>
      <c r="X80" s="16">
        <f t="shared" si="66"/>
        <v>3430</v>
      </c>
      <c r="Y80" s="16">
        <f t="shared" si="67"/>
        <v>6383.1006944444562</v>
      </c>
      <c r="Z80" s="17">
        <f t="shared" si="82"/>
        <v>0</v>
      </c>
      <c r="AA80" s="15">
        <f t="shared" si="83"/>
        <v>0</v>
      </c>
      <c r="AB80" s="16">
        <f t="shared" si="68"/>
        <v>0</v>
      </c>
      <c r="AC80" s="16">
        <f t="shared" si="69"/>
        <v>0</v>
      </c>
      <c r="AD80" s="23"/>
      <c r="AE80" s="23"/>
      <c r="AF80" s="23"/>
      <c r="AG80" s="23"/>
      <c r="AH80" s="23"/>
      <c r="AI80" s="23"/>
      <c r="AJ80" s="23"/>
      <c r="AK80" s="23"/>
      <c r="AL80" s="23"/>
      <c r="AM80" s="23"/>
      <c r="AN80" s="23"/>
      <c r="AO80" s="23"/>
      <c r="AP80" s="23"/>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row>
    <row r="81" spans="1:247" s="2" customFormat="1" ht="15.75" thickBot="1" x14ac:dyDescent="0.3">
      <c r="A81" s="18" t="s">
        <v>50</v>
      </c>
      <c r="B81" s="19"/>
      <c r="C81" s="20">
        <f>SUM(C69:C80)</f>
        <v>29074.354166666788</v>
      </c>
      <c r="D81" s="21">
        <f>SUM(D69:D80)</f>
        <v>4533.0000000000055</v>
      </c>
      <c r="E81" s="21">
        <f>SUM(E69:E80)</f>
        <v>68607.354166666788</v>
      </c>
      <c r="F81" s="19"/>
      <c r="G81" s="20">
        <f>SUM(G69:G80)</f>
        <v>23827.854166666806</v>
      </c>
      <c r="H81" s="21">
        <f>SUM(H69:H80)</f>
        <v>4277.5000000000064</v>
      </c>
      <c r="I81" s="21">
        <f>SUM(I69:I80)</f>
        <v>63105.354166666802</v>
      </c>
      <c r="J81" s="19"/>
      <c r="K81" s="20">
        <f>SUM(K69:K80)</f>
        <v>18581.354166666817</v>
      </c>
      <c r="L81" s="21">
        <f>SUM(L69:L80)</f>
        <v>4022.0000000000073</v>
      </c>
      <c r="M81" s="21">
        <f>SUM(M69:M80)</f>
        <v>57603.354166666817</v>
      </c>
      <c r="N81" s="19"/>
      <c r="O81" s="20">
        <f>SUM(O69:O80)</f>
        <v>13334.854166666808</v>
      </c>
      <c r="P81" s="21">
        <f>SUM(P69:P80)</f>
        <v>3766.5000000000073</v>
      </c>
      <c r="Q81" s="21">
        <f>SUM(Q69:Q80)</f>
        <v>52101.354166666817</v>
      </c>
      <c r="R81" s="19"/>
      <c r="S81" s="20">
        <f>SUM(S69:S80)</f>
        <v>8088.3541666668061</v>
      </c>
      <c r="T81" s="21">
        <f>SUM(T69:T80)</f>
        <v>3511.0000000000068</v>
      </c>
      <c r="U81" s="21">
        <f>SUM(U69:U80)</f>
        <v>46599.35416666681</v>
      </c>
      <c r="V81" s="19"/>
      <c r="W81" s="20">
        <f>SUM(W69:W80)</f>
        <v>2841.8541666668066</v>
      </c>
      <c r="X81" s="21">
        <f>SUM(X69:X80)</f>
        <v>6685.5000000000073</v>
      </c>
      <c r="Y81" s="21">
        <f>SUM(Y69:Y80)</f>
        <v>44527.354166666817</v>
      </c>
      <c r="Z81" s="19"/>
      <c r="AA81" s="20">
        <f>SUM(AA69:AA80)</f>
        <v>0</v>
      </c>
      <c r="AB81" s="21">
        <f>SUM(AB69:AB80)</f>
        <v>0</v>
      </c>
      <c r="AC81" s="21">
        <f>SUM(AC69:AC80)</f>
        <v>0</v>
      </c>
      <c r="AD81" s="23"/>
      <c r="AE81" s="23"/>
      <c r="AF81" s="23"/>
      <c r="AG81" s="23"/>
      <c r="AH81" s="23"/>
      <c r="AI81" s="23"/>
      <c r="AJ81" s="23"/>
      <c r="AK81" s="23"/>
      <c r="AL81" s="23"/>
      <c r="AM81" s="23"/>
      <c r="AN81" s="23"/>
      <c r="AO81" s="23"/>
      <c r="AP81" s="23"/>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row>
    <row r="82" spans="1:247" s="2" customForma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23"/>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row>
    <row r="83" spans="1:247" s="2" customFormat="1" ht="42.75" customHeight="1" x14ac:dyDescent="0.25">
      <c r="A83" s="137" t="s">
        <v>86</v>
      </c>
      <c r="B83" s="137"/>
      <c r="C83" s="137"/>
      <c r="D83" s="137"/>
      <c r="E83" s="137"/>
      <c r="F83" s="137"/>
      <c r="G83" s="137"/>
      <c r="H83" s="137"/>
      <c r="I83" s="137"/>
      <c r="J83" s="137"/>
      <c r="K83" s="24">
        <f>K84+K85</f>
        <v>1091751.3125000037</v>
      </c>
      <c r="L83" s="5"/>
      <c r="M83" s="5"/>
      <c r="N83" s="5"/>
      <c r="O83" s="5"/>
      <c r="P83" s="5"/>
      <c r="Q83" s="5"/>
      <c r="R83" s="5"/>
      <c r="S83" s="5"/>
      <c r="T83" s="5"/>
      <c r="U83" s="5"/>
      <c r="V83" s="5"/>
      <c r="W83" s="5"/>
      <c r="X83" s="5"/>
      <c r="Y83" s="5"/>
      <c r="Z83" s="5"/>
      <c r="AA83" s="5"/>
      <c r="AB83" s="5"/>
      <c r="AC83" s="5"/>
      <c r="AD83" s="23"/>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row>
    <row r="84" spans="1:247" s="2" customFormat="1" ht="30.75" customHeight="1" x14ac:dyDescent="0.25">
      <c r="A84" s="137" t="s">
        <v>87</v>
      </c>
      <c r="B84" s="137"/>
      <c r="C84" s="137"/>
      <c r="D84" s="137"/>
      <c r="E84" s="137"/>
      <c r="F84" s="137"/>
      <c r="G84" s="137"/>
      <c r="H84" s="137"/>
      <c r="I84" s="137"/>
      <c r="J84" s="137"/>
      <c r="K84" s="24">
        <f>C51+G51+K51+O51+S51+W51+AA51+C66+G66+K66+O66+S66+W66+AA66+C81+G81+K81+O81+S81+W81+AA81+$J$21*sumkred2+$J$22+$J$24*sumkred2</f>
        <v>957986.31250000349</v>
      </c>
      <c r="L84" s="5"/>
      <c r="M84" s="5"/>
      <c r="N84" s="5"/>
      <c r="O84" s="5"/>
      <c r="P84" s="5"/>
      <c r="Q84" s="5"/>
      <c r="R84" s="5"/>
      <c r="S84" s="5"/>
      <c r="T84" s="5"/>
      <c r="U84" s="5"/>
      <c r="V84" s="5"/>
      <c r="W84" s="5"/>
      <c r="X84" s="5"/>
      <c r="Y84" s="5"/>
      <c r="Z84" s="5"/>
      <c r="AA84" s="5"/>
      <c r="AB84" s="5"/>
      <c r="AC84" s="5"/>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row>
    <row r="85" spans="1:247" s="2" customFormat="1" ht="30.75" customHeight="1" x14ac:dyDescent="0.25">
      <c r="A85" s="137" t="s">
        <v>88</v>
      </c>
      <c r="B85" s="137"/>
      <c r="C85" s="137"/>
      <c r="D85" s="137"/>
      <c r="E85" s="137"/>
      <c r="F85" s="137"/>
      <c r="G85" s="137"/>
      <c r="H85" s="137"/>
      <c r="I85" s="137"/>
      <c r="J85" s="137"/>
      <c r="K85" s="24">
        <f>D51+H51+L51+P51+T51+X51+AB51+D66+H66+L66+P66+T66+X66+AB66+D81+H81+L81+P81+T81+X81+AB81-($J$21*sumkred2+$J$22+$J$24*sumkred2)</f>
        <v>133765.00000000015</v>
      </c>
      <c r="L85" s="5"/>
      <c r="M85" s="5"/>
      <c r="N85" s="5"/>
      <c r="O85" s="5"/>
      <c r="P85" s="5"/>
      <c r="Q85" s="5"/>
      <c r="R85" s="5"/>
      <c r="S85" s="5"/>
      <c r="T85" s="5"/>
      <c r="U85" s="5"/>
      <c r="V85" s="5"/>
      <c r="W85" s="5"/>
      <c r="X85" s="5"/>
      <c r="Y85" s="5"/>
      <c r="Z85" s="5"/>
      <c r="AA85" s="5"/>
      <c r="AB85" s="5"/>
      <c r="AC85" s="5"/>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row>
    <row r="86" spans="1:247" s="2" customFormat="1" ht="29.25" customHeight="1" x14ac:dyDescent="0.25">
      <c r="A86" s="137" t="s">
        <v>65</v>
      </c>
      <c r="B86" s="137"/>
      <c r="C86" s="137"/>
      <c r="D86" s="137"/>
      <c r="E86" s="137"/>
      <c r="F86" s="137"/>
      <c r="G86" s="137"/>
      <c r="H86" s="137"/>
      <c r="I86" s="137"/>
      <c r="J86" s="137"/>
      <c r="K86" s="24">
        <f>E51+I51+M51+Q51+U51+Y51+AC51+E66+I66+M66+Q66+U66+Y66+AC66+E81+I81+M81+Q81+U81+Y81+AC81</f>
        <v>1791751.312500003</v>
      </c>
      <c r="L86" s="5"/>
      <c r="M86" s="5"/>
      <c r="N86" s="5"/>
      <c r="O86" s="5"/>
      <c r="P86" s="5"/>
      <c r="Q86" s="5"/>
      <c r="R86" s="5"/>
      <c r="S86" s="5"/>
      <c r="T86" s="5"/>
      <c r="U86" s="5"/>
      <c r="V86" s="5"/>
      <c r="W86" s="5"/>
      <c r="X86" s="5"/>
      <c r="Y86" s="5"/>
      <c r="Z86" s="5"/>
      <c r="AA86" s="5"/>
      <c r="AB86" s="5"/>
      <c r="AC86" s="5"/>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row>
    <row r="87" spans="1:247" s="2" customFormat="1" ht="25.5" customHeight="1" x14ac:dyDescent="0.25">
      <c r="A87" s="141" t="s">
        <v>66</v>
      </c>
      <c r="B87" s="141"/>
      <c r="C87" s="141"/>
      <c r="D87" s="141"/>
      <c r="E87" s="141"/>
      <c r="F87" s="141"/>
      <c r="G87" s="141"/>
      <c r="H87" s="141"/>
      <c r="I87" s="141"/>
      <c r="J87" s="141"/>
      <c r="K87" s="25">
        <f ca="1">XIRR(C97:C337,B97:B337)</f>
        <v>0.15224178433418276</v>
      </c>
      <c r="L87" s="5"/>
      <c r="M87" s="5"/>
      <c r="N87" s="5"/>
      <c r="O87" s="5"/>
      <c r="P87" s="5"/>
      <c r="Q87" s="5"/>
      <c r="R87" s="5"/>
      <c r="S87" s="5"/>
      <c r="T87" s="5"/>
      <c r="U87" s="5"/>
      <c r="V87" s="5"/>
      <c r="W87" s="5"/>
      <c r="X87" s="5"/>
      <c r="Y87" s="5"/>
      <c r="Z87" s="5"/>
      <c r="AA87" s="5"/>
      <c r="AB87" s="5"/>
      <c r="AC87" s="5"/>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row>
    <row r="88" spans="1:247" s="2" customFormat="1" ht="45.75" customHeight="1" x14ac:dyDescent="0.25">
      <c r="A88" s="137" t="s">
        <v>67</v>
      </c>
      <c r="B88" s="137"/>
      <c r="C88" s="137"/>
      <c r="D88" s="137"/>
      <c r="E88" s="137"/>
      <c r="F88" s="137"/>
      <c r="G88" s="137"/>
      <c r="H88" s="137"/>
      <c r="I88" s="137"/>
      <c r="J88" s="137"/>
      <c r="K88" s="137"/>
      <c r="L88" s="142"/>
      <c r="M88" s="142"/>
      <c r="N88" s="142"/>
      <c r="O88" s="5"/>
      <c r="P88" s="5"/>
      <c r="Q88" s="5"/>
      <c r="R88" s="5"/>
      <c r="S88" s="5"/>
      <c r="T88" s="5"/>
      <c r="U88" s="5"/>
      <c r="V88" s="5"/>
      <c r="W88" s="5"/>
      <c r="X88" s="5"/>
      <c r="Y88" s="5"/>
      <c r="Z88" s="5"/>
      <c r="AA88" s="5"/>
      <c r="AB88" s="5"/>
      <c r="AC88" s="5"/>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row>
    <row r="89" spans="1:247" s="2" customFormat="1" ht="54" customHeight="1" x14ac:dyDescent="0.25">
      <c r="A89" s="137" t="s">
        <v>68</v>
      </c>
      <c r="B89" s="137"/>
      <c r="C89" s="137"/>
      <c r="D89" s="137"/>
      <c r="E89" s="137"/>
      <c r="F89" s="137"/>
      <c r="G89" s="137"/>
      <c r="H89" s="137"/>
      <c r="I89" s="137"/>
      <c r="J89" s="137"/>
      <c r="K89" s="137"/>
      <c r="L89" s="137"/>
      <c r="M89" s="137"/>
      <c r="N89" s="137"/>
      <c r="O89" s="5"/>
      <c r="P89" s="5"/>
      <c r="Q89" s="5"/>
      <c r="R89" s="5"/>
      <c r="S89" s="5"/>
      <c r="T89" s="5"/>
      <c r="U89" s="5"/>
      <c r="V89" s="5"/>
      <c r="W89" s="5"/>
      <c r="X89" s="5"/>
      <c r="Y89" s="5"/>
      <c r="Z89" s="5"/>
      <c r="AA89" s="5"/>
      <c r="AB89" s="5"/>
      <c r="AC89" s="5"/>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row>
    <row r="90" spans="1:247" s="2" customFormat="1" ht="39.75" customHeight="1" x14ac:dyDescent="0.25">
      <c r="A90" s="137" t="s">
        <v>69</v>
      </c>
      <c r="B90" s="137"/>
      <c r="C90" s="137"/>
      <c r="D90" s="137"/>
      <c r="E90" s="137"/>
      <c r="F90" s="137"/>
      <c r="G90" s="137"/>
      <c r="H90" s="137"/>
      <c r="I90" s="137"/>
      <c r="J90" s="137"/>
      <c r="K90" s="137"/>
      <c r="L90" s="137"/>
      <c r="M90" s="137"/>
      <c r="N90" s="137"/>
      <c r="O90" s="5"/>
      <c r="P90" s="5"/>
      <c r="Q90" s="5"/>
      <c r="R90" s="5"/>
      <c r="S90" s="5"/>
      <c r="T90" s="5"/>
      <c r="U90" s="5"/>
      <c r="V90" s="5"/>
      <c r="W90" s="5"/>
      <c r="X90" s="5"/>
      <c r="Y90" s="5"/>
      <c r="Z90" s="5"/>
      <c r="AA90" s="5"/>
      <c r="AB90" s="5"/>
      <c r="AC90" s="5"/>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row>
    <row r="91" spans="1:247" s="2" customFormat="1" ht="1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row>
    <row r="92" spans="1:247" s="2" customFormat="1" ht="33.75" customHeight="1" x14ac:dyDescent="0.25">
      <c r="A92" s="140" t="s">
        <v>70</v>
      </c>
      <c r="B92" s="140"/>
      <c r="C92" s="143">
        <f ca="1">TODAY()</f>
        <v>44468</v>
      </c>
      <c r="D92" s="143"/>
      <c r="E92" s="143"/>
      <c r="F92" s="143"/>
      <c r="G92" s="5"/>
      <c r="H92" s="5"/>
      <c r="I92" s="5"/>
      <c r="J92" s="5"/>
      <c r="K92" s="5"/>
      <c r="L92" s="5"/>
      <c r="M92" s="5"/>
      <c r="N92" s="5"/>
      <c r="O92" s="5"/>
      <c r="P92" s="5"/>
      <c r="Q92" s="5"/>
      <c r="R92" s="5"/>
      <c r="S92" s="5"/>
      <c r="T92" s="5"/>
      <c r="U92" s="5"/>
      <c r="V92" s="5"/>
      <c r="W92" s="5"/>
      <c r="X92" s="5"/>
      <c r="Y92" s="5"/>
      <c r="Z92" s="5"/>
      <c r="AA92" s="5"/>
      <c r="AB92" s="5"/>
      <c r="AC92" s="5"/>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row>
    <row r="93" spans="1:247"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row>
    <row r="94" spans="1:247" s="2" customFormat="1" ht="30" customHeight="1" x14ac:dyDescent="0.25">
      <c r="A94" s="138" t="s">
        <v>71</v>
      </c>
      <c r="B94" s="138"/>
      <c r="C94" s="139"/>
      <c r="D94" s="139"/>
      <c r="E94" s="139"/>
      <c r="F94" s="139"/>
      <c r="G94" s="5"/>
      <c r="H94" s="5"/>
      <c r="I94" s="5"/>
      <c r="J94" s="5"/>
      <c r="K94" s="5"/>
      <c r="L94" s="5"/>
      <c r="M94" s="5"/>
      <c r="N94" s="5"/>
      <c r="O94" s="5"/>
      <c r="P94" s="5"/>
      <c r="Q94" s="5"/>
      <c r="R94" s="5"/>
      <c r="S94" s="5"/>
      <c r="T94" s="5"/>
      <c r="U94" s="5"/>
      <c r="V94" s="5"/>
      <c r="W94" s="5"/>
      <c r="X94" s="5"/>
      <c r="Y94" s="5"/>
      <c r="Z94" s="5"/>
      <c r="AA94" s="5"/>
      <c r="AB94" s="5"/>
      <c r="AC94" s="5"/>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row>
    <row r="95" spans="1:247" s="2" customFormat="1" ht="15.75" customHeight="1" x14ac:dyDescent="0.25">
      <c r="A95" s="138"/>
      <c r="B95" s="138"/>
      <c r="C95" s="140" t="s">
        <v>72</v>
      </c>
      <c r="D95" s="140"/>
      <c r="E95" s="140"/>
      <c r="F95" s="140"/>
      <c r="G95" s="5"/>
      <c r="H95" s="5"/>
      <c r="I95" s="5"/>
      <c r="J95" s="5"/>
      <c r="K95" s="5"/>
      <c r="L95" s="5"/>
      <c r="M95" s="5"/>
      <c r="N95" s="5"/>
      <c r="O95" s="5"/>
      <c r="P95" s="5"/>
      <c r="Q95" s="5"/>
      <c r="R95" s="5"/>
      <c r="S95" s="5"/>
      <c r="T95" s="5"/>
      <c r="U95" s="5"/>
      <c r="V95" s="5"/>
      <c r="W95" s="5"/>
      <c r="X95" s="5"/>
      <c r="Y95" s="5"/>
      <c r="Z95" s="5"/>
      <c r="AA95" s="5"/>
      <c r="AB95" s="5"/>
      <c r="AC95" s="5"/>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row>
    <row r="97" spans="1:247" s="2" customFormat="1" hidden="1" x14ac:dyDescent="0.25">
      <c r="B97" s="26">
        <f ca="1">TODAY()</f>
        <v>44468</v>
      </c>
      <c r="C97" s="27">
        <f>-sumkred2+D39</f>
        <v>-675210</v>
      </c>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row>
    <row r="98" spans="1:247" s="2" customFormat="1" hidden="1" x14ac:dyDescent="0.25">
      <c r="A98" s="28">
        <v>1</v>
      </c>
      <c r="B98" s="29">
        <f ca="1">EDATE(B97,1)</f>
        <v>44498</v>
      </c>
      <c r="C98" s="30">
        <f>E39-D39</f>
        <v>3500</v>
      </c>
      <c r="D98" s="27"/>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row>
    <row r="99" spans="1:247" s="2" customFormat="1" hidden="1" x14ac:dyDescent="0.25">
      <c r="A99" s="28">
        <v>2</v>
      </c>
      <c r="B99" s="29">
        <f ca="1">EDATE(B98,1)</f>
        <v>44529</v>
      </c>
      <c r="C99" s="30">
        <f t="shared" ref="C99:C109" si="84">E40</f>
        <v>3497.5694444444443</v>
      </c>
      <c r="D99" s="27"/>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row>
    <row r="100" spans="1:247" s="2" customFormat="1" hidden="1" x14ac:dyDescent="0.25">
      <c r="A100" s="28">
        <v>3</v>
      </c>
      <c r="B100" s="29">
        <f t="shared" ref="B100:B163" ca="1" si="85">EDATE(B99,1)</f>
        <v>44559</v>
      </c>
      <c r="C100" s="30">
        <f t="shared" si="84"/>
        <v>3495.1388888888887</v>
      </c>
      <c r="D100" s="27"/>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row>
    <row r="101" spans="1:247" s="2" customFormat="1" hidden="1" x14ac:dyDescent="0.25">
      <c r="A101" s="28">
        <v>4</v>
      </c>
      <c r="B101" s="29">
        <f t="shared" ca="1" si="85"/>
        <v>44590</v>
      </c>
      <c r="C101" s="30">
        <f t="shared" si="84"/>
        <v>3492.7083333333335</v>
      </c>
      <c r="D101" s="27"/>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row>
    <row r="102" spans="1:247" s="2" customFormat="1" hidden="1" x14ac:dyDescent="0.25">
      <c r="A102" s="28">
        <v>5</v>
      </c>
      <c r="B102" s="29">
        <f t="shared" ca="1" si="85"/>
        <v>44620</v>
      </c>
      <c r="C102" s="30">
        <f t="shared" si="84"/>
        <v>3490.2777777777778</v>
      </c>
      <c r="D102" s="27"/>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row>
    <row r="103" spans="1:247" s="2" customFormat="1" hidden="1" x14ac:dyDescent="0.25">
      <c r="A103" s="28">
        <v>6</v>
      </c>
      <c r="B103" s="29">
        <f t="shared" ca="1" si="85"/>
        <v>44648</v>
      </c>
      <c r="C103" s="30">
        <f t="shared" si="84"/>
        <v>3487.8472222222222</v>
      </c>
      <c r="D103" s="27"/>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row>
    <row r="104" spans="1:247" s="2" customFormat="1" hidden="1" x14ac:dyDescent="0.25">
      <c r="A104" s="28">
        <v>7</v>
      </c>
      <c r="B104" s="29">
        <f t="shared" ca="1" si="85"/>
        <v>44679</v>
      </c>
      <c r="C104" s="30">
        <f t="shared" si="84"/>
        <v>3485.416666666667</v>
      </c>
      <c r="D104" s="27"/>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row>
    <row r="105" spans="1:247" s="2" customFormat="1" hidden="1" x14ac:dyDescent="0.25">
      <c r="A105" s="28">
        <v>8</v>
      </c>
      <c r="B105" s="29">
        <f t="shared" ca="1" si="85"/>
        <v>44709</v>
      </c>
      <c r="C105" s="30">
        <f t="shared" si="84"/>
        <v>3482.9861111111113</v>
      </c>
      <c r="D105" s="27"/>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row>
    <row r="106" spans="1:247" s="2" customFormat="1" hidden="1" x14ac:dyDescent="0.25">
      <c r="A106" s="28">
        <v>9</v>
      </c>
      <c r="B106" s="29">
        <f t="shared" ca="1" si="85"/>
        <v>44740</v>
      </c>
      <c r="C106" s="30">
        <f t="shared" si="84"/>
        <v>3480.5555555555557</v>
      </c>
      <c r="D106" s="27"/>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row>
    <row r="107" spans="1:247" s="2" customFormat="1" hidden="1" x14ac:dyDescent="0.25">
      <c r="A107" s="28">
        <v>10</v>
      </c>
      <c r="B107" s="29">
        <f t="shared" ca="1" si="85"/>
        <v>44770</v>
      </c>
      <c r="C107" s="30">
        <f t="shared" si="84"/>
        <v>3478.125</v>
      </c>
      <c r="D107" s="27"/>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row>
    <row r="108" spans="1:247" s="2" customFormat="1" hidden="1" x14ac:dyDescent="0.25">
      <c r="A108" s="28">
        <v>11</v>
      </c>
      <c r="B108" s="29">
        <f t="shared" ca="1" si="85"/>
        <v>44801</v>
      </c>
      <c r="C108" s="30">
        <f t="shared" si="84"/>
        <v>3475.6944444444448</v>
      </c>
      <c r="D108" s="27"/>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row>
    <row r="109" spans="1:247" s="2" customFormat="1" hidden="1" x14ac:dyDescent="0.25">
      <c r="A109" s="28">
        <v>12</v>
      </c>
      <c r="B109" s="29">
        <f t="shared" ca="1" si="85"/>
        <v>44832</v>
      </c>
      <c r="C109" s="30">
        <f t="shared" si="84"/>
        <v>3473.2638888888891</v>
      </c>
      <c r="D109" s="27"/>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row>
    <row r="110" spans="1:247" s="2" customFormat="1" hidden="1" x14ac:dyDescent="0.25">
      <c r="A110" s="2">
        <v>13</v>
      </c>
      <c r="B110" s="26">
        <f t="shared" ca="1" si="85"/>
        <v>44862</v>
      </c>
      <c r="C110" s="27">
        <f t="shared" ref="C110:C121" si="86">I39</f>
        <v>19078.125000000011</v>
      </c>
      <c r="D110" s="27"/>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row>
    <row r="111" spans="1:247" s="2" customFormat="1" hidden="1" x14ac:dyDescent="0.25">
      <c r="A111" s="2">
        <v>14</v>
      </c>
      <c r="B111" s="26">
        <f t="shared" ca="1" si="85"/>
        <v>44893</v>
      </c>
      <c r="C111" s="27">
        <f t="shared" si="86"/>
        <v>11187.190972222228</v>
      </c>
      <c r="D111" s="27"/>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row>
    <row r="112" spans="1:247" s="2" customFormat="1" hidden="1" x14ac:dyDescent="0.25">
      <c r="A112" s="2">
        <v>15</v>
      </c>
      <c r="B112" s="26">
        <f t="shared" ca="1" si="85"/>
        <v>44923</v>
      </c>
      <c r="C112" s="27">
        <f t="shared" si="86"/>
        <v>11150.756944444451</v>
      </c>
      <c r="D112" s="27"/>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row>
    <row r="113" spans="1:246" s="2" customFormat="1" hidden="1" x14ac:dyDescent="0.25">
      <c r="A113" s="2">
        <v>16</v>
      </c>
      <c r="B113" s="26">
        <f t="shared" ca="1" si="85"/>
        <v>44954</v>
      </c>
      <c r="C113" s="27">
        <f t="shared" si="86"/>
        <v>11114.322916666673</v>
      </c>
      <c r="D113" s="27"/>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row>
    <row r="114" spans="1:246" s="2" customFormat="1" hidden="1" x14ac:dyDescent="0.25">
      <c r="A114" s="2">
        <v>17</v>
      </c>
      <c r="B114" s="26">
        <f t="shared" ca="1" si="85"/>
        <v>44985</v>
      </c>
      <c r="C114" s="27">
        <f t="shared" si="86"/>
        <v>11077.888888888896</v>
      </c>
      <c r="D114" s="27"/>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row>
    <row r="115" spans="1:246" s="2" customFormat="1" hidden="1" x14ac:dyDescent="0.25">
      <c r="A115" s="2">
        <v>18</v>
      </c>
      <c r="B115" s="26">
        <f t="shared" ca="1" si="85"/>
        <v>45013</v>
      </c>
      <c r="C115" s="27">
        <f t="shared" si="86"/>
        <v>11041.454861111119</v>
      </c>
      <c r="D115" s="27"/>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row>
    <row r="116" spans="1:246" s="2" customFormat="1" hidden="1" x14ac:dyDescent="0.25">
      <c r="A116" s="2">
        <v>19</v>
      </c>
      <c r="B116" s="26">
        <f t="shared" ca="1" si="85"/>
        <v>45044</v>
      </c>
      <c r="C116" s="27">
        <f t="shared" si="86"/>
        <v>11005.020833333341</v>
      </c>
      <c r="D116" s="27"/>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row>
    <row r="117" spans="1:246" s="2" customFormat="1" hidden="1" x14ac:dyDescent="0.25">
      <c r="A117" s="2">
        <v>20</v>
      </c>
      <c r="B117" s="26">
        <f t="shared" ca="1" si="85"/>
        <v>45074</v>
      </c>
      <c r="C117" s="27">
        <f t="shared" si="86"/>
        <v>10968.586805555564</v>
      </c>
      <c r="D117" s="27"/>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row>
    <row r="118" spans="1:246" s="2" customFormat="1" hidden="1" x14ac:dyDescent="0.25">
      <c r="A118" s="2">
        <v>21</v>
      </c>
      <c r="B118" s="26">
        <f t="shared" ca="1" si="85"/>
        <v>45105</v>
      </c>
      <c r="C118" s="27">
        <f t="shared" si="86"/>
        <v>10932.152777777786</v>
      </c>
      <c r="D118" s="27"/>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row>
    <row r="119" spans="1:246" s="2" customFormat="1" hidden="1" x14ac:dyDescent="0.25">
      <c r="A119" s="2">
        <v>22</v>
      </c>
      <c r="B119" s="26">
        <f t="shared" ca="1" si="85"/>
        <v>45135</v>
      </c>
      <c r="C119" s="27">
        <f t="shared" si="86"/>
        <v>10895.718750000009</v>
      </c>
      <c r="D119" s="27"/>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row>
    <row r="120" spans="1:246" s="2" customFormat="1" hidden="1" x14ac:dyDescent="0.25">
      <c r="A120" s="2">
        <v>23</v>
      </c>
      <c r="B120" s="26">
        <f t="shared" ca="1" si="85"/>
        <v>45166</v>
      </c>
      <c r="C120" s="27">
        <f t="shared" si="86"/>
        <v>10859.284722222234</v>
      </c>
      <c r="D120" s="27"/>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row>
    <row r="121" spans="1:246" s="2" customFormat="1" hidden="1" x14ac:dyDescent="0.25">
      <c r="A121" s="2">
        <v>24</v>
      </c>
      <c r="B121" s="26">
        <f t="shared" ca="1" si="85"/>
        <v>45197</v>
      </c>
      <c r="C121" s="27">
        <f t="shared" si="86"/>
        <v>10822.850694444456</v>
      </c>
      <c r="D121" s="27"/>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row>
    <row r="122" spans="1:246" s="2" customFormat="1" hidden="1" x14ac:dyDescent="0.25">
      <c r="A122" s="2">
        <v>25</v>
      </c>
      <c r="B122" s="26">
        <f t="shared" ca="1" si="85"/>
        <v>45227</v>
      </c>
      <c r="C122" s="27">
        <f t="shared" ref="C122:C133" si="87">M39</f>
        <v>18385.416666666686</v>
      </c>
      <c r="D122" s="27"/>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row>
    <row r="123" spans="1:246" s="2" customFormat="1" hidden="1" x14ac:dyDescent="0.25">
      <c r="A123" s="2">
        <v>26</v>
      </c>
      <c r="B123" s="26">
        <f t="shared" ca="1" si="85"/>
        <v>45258</v>
      </c>
      <c r="C123" s="27">
        <f t="shared" si="87"/>
        <v>10749.982638888901</v>
      </c>
      <c r="D123" s="27"/>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row>
    <row r="124" spans="1:246" s="2" customFormat="1" hidden="1" x14ac:dyDescent="0.25">
      <c r="A124" s="2">
        <v>27</v>
      </c>
      <c r="B124" s="26">
        <f t="shared" ca="1" si="85"/>
        <v>45288</v>
      </c>
      <c r="C124" s="27">
        <f t="shared" si="87"/>
        <v>10713.548611111124</v>
      </c>
      <c r="D124" s="27"/>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row>
    <row r="125" spans="1:246" s="2" customFormat="1" hidden="1" x14ac:dyDescent="0.25">
      <c r="A125" s="2">
        <v>28</v>
      </c>
      <c r="B125" s="26">
        <f t="shared" ca="1" si="85"/>
        <v>45319</v>
      </c>
      <c r="C125" s="27">
        <f t="shared" si="87"/>
        <v>10677.114583333347</v>
      </c>
      <c r="D125" s="27"/>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row>
    <row r="126" spans="1:246" s="2" customFormat="1" hidden="1" x14ac:dyDescent="0.25">
      <c r="A126" s="2">
        <v>29</v>
      </c>
      <c r="B126" s="26">
        <f t="shared" ca="1" si="85"/>
        <v>45350</v>
      </c>
      <c r="C126" s="27">
        <f t="shared" si="87"/>
        <v>10640.680555555569</v>
      </c>
      <c r="D126" s="27"/>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row>
    <row r="127" spans="1:246" s="2" customFormat="1" hidden="1" x14ac:dyDescent="0.25">
      <c r="A127" s="2">
        <v>30</v>
      </c>
      <c r="B127" s="26">
        <f t="shared" ca="1" si="85"/>
        <v>45379</v>
      </c>
      <c r="C127" s="27">
        <f t="shared" si="87"/>
        <v>10604.246527777792</v>
      </c>
      <c r="D127" s="27"/>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row>
    <row r="128" spans="1:246" s="2" customFormat="1" hidden="1" x14ac:dyDescent="0.25">
      <c r="A128" s="2">
        <v>31</v>
      </c>
      <c r="B128" s="26">
        <f t="shared" ca="1" si="85"/>
        <v>45410</v>
      </c>
      <c r="C128" s="27">
        <f t="shared" si="87"/>
        <v>10567.812500000015</v>
      </c>
      <c r="D128" s="27"/>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row>
    <row r="129" spans="1:246" s="2" customFormat="1" hidden="1" x14ac:dyDescent="0.25">
      <c r="A129" s="2">
        <v>32</v>
      </c>
      <c r="B129" s="26">
        <f t="shared" ca="1" si="85"/>
        <v>45440</v>
      </c>
      <c r="C129" s="27">
        <f t="shared" si="87"/>
        <v>10531.378472222237</v>
      </c>
      <c r="D129" s="27"/>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row>
    <row r="130" spans="1:246" s="2" customFormat="1" hidden="1" x14ac:dyDescent="0.25">
      <c r="A130" s="2">
        <v>33</v>
      </c>
      <c r="B130" s="26">
        <f t="shared" ca="1" si="85"/>
        <v>45471</v>
      </c>
      <c r="C130" s="27">
        <f t="shared" si="87"/>
        <v>10494.94444444446</v>
      </c>
      <c r="D130" s="27"/>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row>
    <row r="131" spans="1:246" s="2" customFormat="1" hidden="1" x14ac:dyDescent="0.25">
      <c r="A131" s="2">
        <v>34</v>
      </c>
      <c r="B131" s="26">
        <f t="shared" ca="1" si="85"/>
        <v>45501</v>
      </c>
      <c r="C131" s="27">
        <f t="shared" si="87"/>
        <v>10458.510416666682</v>
      </c>
      <c r="D131" s="27"/>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row>
    <row r="132" spans="1:246" s="2" customFormat="1" hidden="1" x14ac:dyDescent="0.25">
      <c r="A132" s="2">
        <v>35</v>
      </c>
      <c r="B132" s="26">
        <f t="shared" ca="1" si="85"/>
        <v>45532</v>
      </c>
      <c r="C132" s="27">
        <f t="shared" si="87"/>
        <v>10422.076388888905</v>
      </c>
      <c r="D132" s="27"/>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row>
    <row r="133" spans="1:246" s="2" customFormat="1" hidden="1" x14ac:dyDescent="0.25">
      <c r="A133" s="2">
        <v>36</v>
      </c>
      <c r="B133" s="26">
        <f t="shared" ca="1" si="85"/>
        <v>45563</v>
      </c>
      <c r="C133" s="27">
        <f t="shared" si="87"/>
        <v>10385.642361111128</v>
      </c>
      <c r="D133" s="27"/>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row>
    <row r="134" spans="1:246" s="2" customFormat="1" hidden="1" x14ac:dyDescent="0.25">
      <c r="A134" s="2">
        <v>37</v>
      </c>
      <c r="B134" s="26">
        <f t="shared" ca="1" si="85"/>
        <v>45593</v>
      </c>
      <c r="C134" s="27">
        <f t="shared" ref="C134:C145" si="88">Q39</f>
        <v>17692.708333333361</v>
      </c>
      <c r="D134" s="27"/>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row>
    <row r="135" spans="1:246" s="2" customFormat="1" hidden="1" x14ac:dyDescent="0.25">
      <c r="A135" s="2">
        <v>38</v>
      </c>
      <c r="B135" s="26">
        <f t="shared" ca="1" si="85"/>
        <v>45624</v>
      </c>
      <c r="C135" s="27">
        <f t="shared" si="88"/>
        <v>10312.774305555573</v>
      </c>
      <c r="D135" s="27"/>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row>
    <row r="136" spans="1:246" s="2" customFormat="1" hidden="1" x14ac:dyDescent="0.25">
      <c r="A136" s="2">
        <v>39</v>
      </c>
      <c r="B136" s="26">
        <f t="shared" ca="1" si="85"/>
        <v>45654</v>
      </c>
      <c r="C136" s="27">
        <f t="shared" si="88"/>
        <v>10276.340277777796</v>
      </c>
      <c r="D136" s="27"/>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row>
    <row r="137" spans="1:246" s="2" customFormat="1" hidden="1" x14ac:dyDescent="0.25">
      <c r="A137" s="2">
        <v>40</v>
      </c>
      <c r="B137" s="26">
        <f t="shared" ca="1" si="85"/>
        <v>45685</v>
      </c>
      <c r="C137" s="27">
        <f t="shared" si="88"/>
        <v>10239.906250000018</v>
      </c>
      <c r="D137" s="27"/>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row>
    <row r="138" spans="1:246" s="2" customFormat="1" hidden="1" x14ac:dyDescent="0.25">
      <c r="A138" s="2">
        <v>41</v>
      </c>
      <c r="B138" s="26">
        <f t="shared" ca="1" si="85"/>
        <v>45716</v>
      </c>
      <c r="C138" s="27">
        <f t="shared" si="88"/>
        <v>10203.472222222241</v>
      </c>
      <c r="D138" s="27"/>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row>
    <row r="139" spans="1:246" s="2" customFormat="1" hidden="1" x14ac:dyDescent="0.25">
      <c r="A139" s="2">
        <v>42</v>
      </c>
      <c r="B139" s="26">
        <f t="shared" ca="1" si="85"/>
        <v>45744</v>
      </c>
      <c r="C139" s="27">
        <f t="shared" si="88"/>
        <v>10167.038194444463</v>
      </c>
      <c r="D139" s="27"/>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row>
    <row r="140" spans="1:246" s="2" customFormat="1" hidden="1" x14ac:dyDescent="0.25">
      <c r="A140" s="2">
        <v>43</v>
      </c>
      <c r="B140" s="26">
        <f t="shared" ca="1" si="85"/>
        <v>45775</v>
      </c>
      <c r="C140" s="27">
        <f t="shared" si="88"/>
        <v>10130.604166666686</v>
      </c>
      <c r="D140" s="27"/>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row>
    <row r="141" spans="1:246" s="2" customFormat="1" hidden="1" x14ac:dyDescent="0.25">
      <c r="A141" s="2">
        <v>44</v>
      </c>
      <c r="B141" s="26">
        <f t="shared" ca="1" si="85"/>
        <v>45805</v>
      </c>
      <c r="C141" s="27">
        <f t="shared" si="88"/>
        <v>10094.170138888909</v>
      </c>
      <c r="D141" s="27"/>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row>
    <row r="142" spans="1:246" s="2" customFormat="1" hidden="1" x14ac:dyDescent="0.25">
      <c r="A142" s="2">
        <v>45</v>
      </c>
      <c r="B142" s="26">
        <f t="shared" ca="1" si="85"/>
        <v>45836</v>
      </c>
      <c r="C142" s="27">
        <f t="shared" si="88"/>
        <v>10057.736111111131</v>
      </c>
      <c r="D142" s="27"/>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row>
    <row r="143" spans="1:246" s="2" customFormat="1" hidden="1" x14ac:dyDescent="0.25">
      <c r="A143" s="2">
        <v>46</v>
      </c>
      <c r="B143" s="26">
        <f t="shared" ca="1" si="85"/>
        <v>45866</v>
      </c>
      <c r="C143" s="27">
        <f t="shared" si="88"/>
        <v>10021.302083333356</v>
      </c>
      <c r="D143" s="27"/>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row>
    <row r="144" spans="1:246" s="2" customFormat="1" hidden="1" x14ac:dyDescent="0.25">
      <c r="A144" s="2">
        <v>47</v>
      </c>
      <c r="B144" s="26">
        <f t="shared" ca="1" si="85"/>
        <v>45897</v>
      </c>
      <c r="C144" s="27">
        <f t="shared" si="88"/>
        <v>9984.8680555555784</v>
      </c>
      <c r="D144" s="27"/>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row>
    <row r="145" spans="1:246" s="2" customFormat="1" hidden="1" x14ac:dyDescent="0.25">
      <c r="A145" s="2">
        <v>48</v>
      </c>
      <c r="B145" s="26">
        <f t="shared" ca="1" si="85"/>
        <v>45928</v>
      </c>
      <c r="C145" s="27">
        <f t="shared" si="88"/>
        <v>9948.434027777801</v>
      </c>
      <c r="D145" s="27"/>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row>
    <row r="146" spans="1:246" s="2" customFormat="1" hidden="1" x14ac:dyDescent="0.25">
      <c r="A146" s="2">
        <v>49</v>
      </c>
      <c r="B146" s="26">
        <f t="shared" ca="1" si="85"/>
        <v>45958</v>
      </c>
      <c r="C146" s="27">
        <f t="shared" ref="C146:C157" si="89">U39</f>
        <v>17000.000000000036</v>
      </c>
      <c r="D146" s="27"/>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row>
    <row r="147" spans="1:246" s="2" customFormat="1" hidden="1" x14ac:dyDescent="0.25">
      <c r="A147" s="2">
        <v>50</v>
      </c>
      <c r="B147" s="26">
        <f t="shared" ca="1" si="85"/>
        <v>45989</v>
      </c>
      <c r="C147" s="27">
        <f t="shared" si="89"/>
        <v>9875.5659722222463</v>
      </c>
      <c r="D147" s="27"/>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row>
    <row r="148" spans="1:246" s="2" customFormat="1" hidden="1" x14ac:dyDescent="0.25">
      <c r="A148" s="2">
        <v>51</v>
      </c>
      <c r="B148" s="26">
        <f t="shared" ca="1" si="85"/>
        <v>46019</v>
      </c>
      <c r="C148" s="27">
        <f t="shared" si="89"/>
        <v>9839.1319444444689</v>
      </c>
      <c r="D148" s="27"/>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row>
    <row r="149" spans="1:246" s="2" customFormat="1" hidden="1" x14ac:dyDescent="0.25">
      <c r="A149" s="2">
        <v>52</v>
      </c>
      <c r="B149" s="26">
        <f t="shared" ca="1" si="85"/>
        <v>46050</v>
      </c>
      <c r="C149" s="27">
        <f t="shared" si="89"/>
        <v>9802.6979166666915</v>
      </c>
      <c r="D149" s="27"/>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row>
    <row r="150" spans="1:246" s="2" customFormat="1" hidden="1" x14ac:dyDescent="0.25">
      <c r="A150" s="2">
        <v>53</v>
      </c>
      <c r="B150" s="26">
        <f t="shared" ca="1" si="85"/>
        <v>46081</v>
      </c>
      <c r="C150" s="27">
        <f t="shared" si="89"/>
        <v>9766.2638888889142</v>
      </c>
      <c r="D150" s="27"/>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row>
    <row r="151" spans="1:246" s="2" customFormat="1" hidden="1" x14ac:dyDescent="0.25">
      <c r="A151" s="2">
        <v>54</v>
      </c>
      <c r="B151" s="26">
        <f t="shared" ca="1" si="85"/>
        <v>46109</v>
      </c>
      <c r="C151" s="27">
        <f t="shared" si="89"/>
        <v>9729.8298611111368</v>
      </c>
      <c r="D151" s="27"/>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row>
    <row r="152" spans="1:246" s="2" customFormat="1" hidden="1" x14ac:dyDescent="0.25">
      <c r="A152" s="2">
        <v>55</v>
      </c>
      <c r="B152" s="26">
        <f t="shared" ca="1" si="85"/>
        <v>46140</v>
      </c>
      <c r="C152" s="27">
        <f t="shared" si="89"/>
        <v>9693.3958333333594</v>
      </c>
      <c r="D152" s="27"/>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row>
    <row r="153" spans="1:246" s="2" customFormat="1" hidden="1" x14ac:dyDescent="0.25">
      <c r="A153" s="2">
        <v>56</v>
      </c>
      <c r="B153" s="26">
        <f t="shared" ca="1" si="85"/>
        <v>46170</v>
      </c>
      <c r="C153" s="27">
        <f t="shared" si="89"/>
        <v>9656.961805555582</v>
      </c>
      <c r="D153" s="27"/>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row>
    <row r="154" spans="1:246" s="2" customFormat="1" hidden="1" x14ac:dyDescent="0.25">
      <c r="A154" s="2">
        <v>57</v>
      </c>
      <c r="B154" s="26">
        <f t="shared" ca="1" si="85"/>
        <v>46201</v>
      </c>
      <c r="C154" s="27">
        <f t="shared" si="89"/>
        <v>9620.5277777778047</v>
      </c>
      <c r="D154" s="27"/>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row>
    <row r="155" spans="1:246" s="2" customFormat="1" hidden="1" x14ac:dyDescent="0.25">
      <c r="A155" s="2">
        <v>58</v>
      </c>
      <c r="B155" s="26">
        <f t="shared" ca="1" si="85"/>
        <v>46231</v>
      </c>
      <c r="C155" s="27">
        <f t="shared" si="89"/>
        <v>9584.0937500000273</v>
      </c>
      <c r="D155" s="27"/>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row>
    <row r="156" spans="1:246" s="2" customFormat="1" hidden="1" x14ac:dyDescent="0.25">
      <c r="A156" s="2">
        <v>59</v>
      </c>
      <c r="B156" s="26">
        <f t="shared" ca="1" si="85"/>
        <v>46262</v>
      </c>
      <c r="C156" s="27">
        <f t="shared" si="89"/>
        <v>9547.6597222222499</v>
      </c>
      <c r="D156" s="27"/>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row>
    <row r="157" spans="1:246" s="2" customFormat="1" hidden="1" x14ac:dyDescent="0.25">
      <c r="A157" s="2">
        <v>60</v>
      </c>
      <c r="B157" s="26">
        <f t="shared" ca="1" si="85"/>
        <v>46293</v>
      </c>
      <c r="C157" s="27">
        <f t="shared" si="89"/>
        <v>9511.2256944444725</v>
      </c>
      <c r="D157" s="27"/>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row>
    <row r="158" spans="1:246" s="2" customFormat="1" hidden="1" x14ac:dyDescent="0.25">
      <c r="A158" s="2">
        <v>61</v>
      </c>
      <c r="B158" s="26">
        <f t="shared" ca="1" si="85"/>
        <v>46323</v>
      </c>
      <c r="C158" s="27">
        <f t="shared" ref="C158:C169" si="90">Y39</f>
        <v>16307.291666666712</v>
      </c>
      <c r="D158" s="27"/>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row>
    <row r="159" spans="1:246" s="2" customFormat="1" hidden="1" x14ac:dyDescent="0.25">
      <c r="A159" s="2">
        <v>62</v>
      </c>
      <c r="B159" s="26">
        <f t="shared" ca="1" si="85"/>
        <v>46354</v>
      </c>
      <c r="C159" s="27">
        <f t="shared" si="90"/>
        <v>9438.3576388889178</v>
      </c>
      <c r="D159" s="27"/>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row>
    <row r="160" spans="1:246" s="2" customFormat="1" hidden="1" x14ac:dyDescent="0.25">
      <c r="A160" s="2">
        <v>63</v>
      </c>
      <c r="B160" s="26">
        <f t="shared" ca="1" si="85"/>
        <v>46384</v>
      </c>
      <c r="C160" s="27">
        <f t="shared" si="90"/>
        <v>9401.9236111111386</v>
      </c>
      <c r="D160" s="27"/>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row>
    <row r="161" spans="1:246" s="2" customFormat="1" hidden="1" x14ac:dyDescent="0.25">
      <c r="A161" s="2">
        <v>64</v>
      </c>
      <c r="B161" s="26">
        <f t="shared" ca="1" si="85"/>
        <v>46415</v>
      </c>
      <c r="C161" s="27">
        <f t="shared" si="90"/>
        <v>9365.4895833333612</v>
      </c>
      <c r="D161" s="27"/>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row>
    <row r="162" spans="1:246" s="2" customFormat="1" hidden="1" x14ac:dyDescent="0.25">
      <c r="A162" s="2">
        <v>65</v>
      </c>
      <c r="B162" s="26">
        <f t="shared" ca="1" si="85"/>
        <v>46446</v>
      </c>
      <c r="C162" s="27">
        <f t="shared" si="90"/>
        <v>9329.0555555555839</v>
      </c>
      <c r="D162" s="27"/>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row>
    <row r="163" spans="1:246" s="2" customFormat="1" hidden="1" x14ac:dyDescent="0.25">
      <c r="A163" s="2">
        <v>66</v>
      </c>
      <c r="B163" s="26">
        <f t="shared" ca="1" si="85"/>
        <v>46474</v>
      </c>
      <c r="C163" s="27">
        <f t="shared" si="90"/>
        <v>9292.6215277778047</v>
      </c>
      <c r="D163" s="27"/>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row>
    <row r="164" spans="1:246" s="2" customFormat="1" hidden="1" x14ac:dyDescent="0.25">
      <c r="A164" s="2">
        <v>67</v>
      </c>
      <c r="B164" s="26">
        <f t="shared" ref="B164:B227" ca="1" si="91">EDATE(B163,1)</f>
        <v>46505</v>
      </c>
      <c r="C164" s="27">
        <f t="shared" si="90"/>
        <v>9256.1875000000273</v>
      </c>
      <c r="D164" s="27"/>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row>
    <row r="165" spans="1:246" s="2" customFormat="1" hidden="1" x14ac:dyDescent="0.25">
      <c r="A165" s="2">
        <v>68</v>
      </c>
      <c r="B165" s="26">
        <f t="shared" ca="1" si="91"/>
        <v>46535</v>
      </c>
      <c r="C165" s="27">
        <f t="shared" si="90"/>
        <v>9219.7534722222499</v>
      </c>
      <c r="D165" s="27"/>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row>
    <row r="166" spans="1:246" s="2" customFormat="1" hidden="1" x14ac:dyDescent="0.25">
      <c r="A166" s="2">
        <v>69</v>
      </c>
      <c r="B166" s="26">
        <f t="shared" ca="1" si="91"/>
        <v>46566</v>
      </c>
      <c r="C166" s="27">
        <f t="shared" si="90"/>
        <v>9183.3194444444707</v>
      </c>
      <c r="D166" s="27"/>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row>
    <row r="167" spans="1:246" s="2" customFormat="1" hidden="1" x14ac:dyDescent="0.25">
      <c r="A167" s="2">
        <v>70</v>
      </c>
      <c r="B167" s="26">
        <f t="shared" ca="1" si="91"/>
        <v>46596</v>
      </c>
      <c r="C167" s="27">
        <f t="shared" si="90"/>
        <v>9146.8854166666933</v>
      </c>
      <c r="D167" s="27"/>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row>
    <row r="168" spans="1:246" s="2" customFormat="1" hidden="1" x14ac:dyDescent="0.25">
      <c r="A168" s="2">
        <v>71</v>
      </c>
      <c r="B168" s="26">
        <f t="shared" ca="1" si="91"/>
        <v>46627</v>
      </c>
      <c r="C168" s="27">
        <f t="shared" si="90"/>
        <v>9110.451388888916</v>
      </c>
      <c r="D168" s="27"/>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row>
    <row r="169" spans="1:246" s="2" customFormat="1" hidden="1" x14ac:dyDescent="0.25">
      <c r="A169" s="2">
        <v>72</v>
      </c>
      <c r="B169" s="26">
        <f t="shared" ca="1" si="91"/>
        <v>46658</v>
      </c>
      <c r="C169" s="27">
        <f t="shared" si="90"/>
        <v>9074.0173611111368</v>
      </c>
      <c r="D169" s="27"/>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row>
    <row r="170" spans="1:246" s="2" customFormat="1" hidden="1" x14ac:dyDescent="0.25">
      <c r="A170" s="2">
        <v>73</v>
      </c>
      <c r="B170" s="26">
        <f t="shared" ca="1" si="91"/>
        <v>46688</v>
      </c>
      <c r="C170" s="27">
        <f t="shared" ref="C170:C181" si="92">AC39</f>
        <v>15614.583333333374</v>
      </c>
      <c r="D170" s="27"/>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row>
    <row r="171" spans="1:246" s="2" customFormat="1" hidden="1" x14ac:dyDescent="0.25">
      <c r="A171" s="2">
        <v>74</v>
      </c>
      <c r="B171" s="26">
        <f t="shared" ca="1" si="91"/>
        <v>46719</v>
      </c>
      <c r="C171" s="27">
        <f t="shared" si="92"/>
        <v>9001.149305555582</v>
      </c>
      <c r="D171" s="27"/>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row>
    <row r="172" spans="1:246" s="2" customFormat="1" hidden="1" x14ac:dyDescent="0.25">
      <c r="A172" s="2">
        <v>75</v>
      </c>
      <c r="B172" s="26">
        <f t="shared" ca="1" si="91"/>
        <v>46749</v>
      </c>
      <c r="C172" s="27">
        <f t="shared" si="92"/>
        <v>8964.7152777778028</v>
      </c>
      <c r="D172" s="27"/>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row>
    <row r="173" spans="1:246" s="2" customFormat="1" hidden="1" x14ac:dyDescent="0.25">
      <c r="A173" s="2">
        <v>76</v>
      </c>
      <c r="B173" s="26">
        <f t="shared" ca="1" si="91"/>
        <v>46780</v>
      </c>
      <c r="C173" s="27">
        <f t="shared" si="92"/>
        <v>8928.2812500000255</v>
      </c>
      <c r="D173" s="27"/>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row>
    <row r="174" spans="1:246" s="2" customFormat="1" hidden="1" x14ac:dyDescent="0.25">
      <c r="A174" s="2">
        <v>77</v>
      </c>
      <c r="B174" s="26">
        <f t="shared" ca="1" si="91"/>
        <v>46811</v>
      </c>
      <c r="C174" s="27">
        <f t="shared" si="92"/>
        <v>8891.8472222222481</v>
      </c>
      <c r="D174" s="27"/>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row>
    <row r="175" spans="1:246" s="2" customFormat="1" hidden="1" x14ac:dyDescent="0.25">
      <c r="A175" s="2">
        <v>78</v>
      </c>
      <c r="B175" s="26">
        <f t="shared" ca="1" si="91"/>
        <v>46840</v>
      </c>
      <c r="C175" s="27">
        <f t="shared" si="92"/>
        <v>8855.4131944444689</v>
      </c>
      <c r="D175" s="27"/>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row>
    <row r="176" spans="1:246" s="2" customFormat="1" hidden="1" x14ac:dyDescent="0.25">
      <c r="A176" s="2">
        <v>79</v>
      </c>
      <c r="B176" s="26">
        <f t="shared" ca="1" si="91"/>
        <v>46871</v>
      </c>
      <c r="C176" s="27">
        <f t="shared" si="92"/>
        <v>8818.9791666666915</v>
      </c>
      <c r="D176" s="27"/>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row>
    <row r="177" spans="1:246" s="2" customFormat="1" hidden="1" x14ac:dyDescent="0.25">
      <c r="A177" s="2">
        <v>80</v>
      </c>
      <c r="B177" s="26">
        <f t="shared" ca="1" si="91"/>
        <v>46901</v>
      </c>
      <c r="C177" s="27">
        <f t="shared" si="92"/>
        <v>8782.5451388889123</v>
      </c>
      <c r="D177" s="27"/>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row>
    <row r="178" spans="1:246" s="2" customFormat="1" hidden="1" x14ac:dyDescent="0.25">
      <c r="A178" s="2">
        <v>81</v>
      </c>
      <c r="B178" s="26">
        <f t="shared" ca="1" si="91"/>
        <v>46932</v>
      </c>
      <c r="C178" s="27">
        <f t="shared" si="92"/>
        <v>8746.111111111135</v>
      </c>
      <c r="D178" s="27"/>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row>
    <row r="179" spans="1:246" s="2" customFormat="1" hidden="1" x14ac:dyDescent="0.25">
      <c r="A179" s="2">
        <v>82</v>
      </c>
      <c r="B179" s="26">
        <f t="shared" ca="1" si="91"/>
        <v>46962</v>
      </c>
      <c r="C179" s="27">
        <f t="shared" si="92"/>
        <v>8709.6770833333576</v>
      </c>
      <c r="D179" s="27"/>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row>
    <row r="180" spans="1:246" s="2" customFormat="1" hidden="1" x14ac:dyDescent="0.25">
      <c r="A180" s="2">
        <v>83</v>
      </c>
      <c r="B180" s="26">
        <f t="shared" ca="1" si="91"/>
        <v>46993</v>
      </c>
      <c r="C180" s="27">
        <f t="shared" si="92"/>
        <v>8673.2430555555784</v>
      </c>
      <c r="D180" s="27"/>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row>
    <row r="181" spans="1:246" s="2" customFormat="1" hidden="1" x14ac:dyDescent="0.25">
      <c r="A181" s="2">
        <v>84</v>
      </c>
      <c r="B181" s="26">
        <f t="shared" ca="1" si="91"/>
        <v>47024</v>
      </c>
      <c r="C181" s="27">
        <f t="shared" si="92"/>
        <v>8636.809027777801</v>
      </c>
      <c r="D181" s="27"/>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row>
    <row r="182" spans="1:246" s="2" customFormat="1" hidden="1" x14ac:dyDescent="0.25">
      <c r="A182" s="2">
        <v>85</v>
      </c>
      <c r="B182" s="26">
        <f t="shared" ca="1" si="91"/>
        <v>47054</v>
      </c>
      <c r="C182" s="27">
        <f t="shared" ref="C182:C193" si="93">E54</f>
        <v>14921.875000000036</v>
      </c>
      <c r="D182" s="27"/>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row>
    <row r="183" spans="1:246" s="2" customFormat="1" hidden="1" x14ac:dyDescent="0.25">
      <c r="A183" s="2">
        <v>86</v>
      </c>
      <c r="B183" s="26">
        <f t="shared" ca="1" si="91"/>
        <v>47085</v>
      </c>
      <c r="C183" s="27">
        <f t="shared" si="93"/>
        <v>8563.9409722222445</v>
      </c>
      <c r="D183" s="27"/>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row>
    <row r="184" spans="1:246" s="2" customFormat="1" hidden="1" x14ac:dyDescent="0.25">
      <c r="A184" s="2">
        <v>87</v>
      </c>
      <c r="B184" s="26">
        <f t="shared" ca="1" si="91"/>
        <v>47115</v>
      </c>
      <c r="C184" s="27">
        <f t="shared" si="93"/>
        <v>8527.5069444444671</v>
      </c>
      <c r="D184" s="27"/>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row>
    <row r="185" spans="1:246" s="2" customFormat="1" hidden="1" x14ac:dyDescent="0.25">
      <c r="A185" s="2">
        <v>88</v>
      </c>
      <c r="B185" s="26">
        <f t="shared" ca="1" si="91"/>
        <v>47146</v>
      </c>
      <c r="C185" s="27">
        <f t="shared" si="93"/>
        <v>8491.0729166666897</v>
      </c>
      <c r="D185" s="27"/>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row>
    <row r="186" spans="1:246" s="2" customFormat="1" hidden="1" x14ac:dyDescent="0.25">
      <c r="A186" s="2">
        <v>89</v>
      </c>
      <c r="B186" s="26">
        <f t="shared" ca="1" si="91"/>
        <v>47177</v>
      </c>
      <c r="C186" s="27">
        <f t="shared" si="93"/>
        <v>8454.6388888889105</v>
      </c>
      <c r="D186" s="27"/>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row>
    <row r="187" spans="1:246" s="2" customFormat="1" hidden="1" x14ac:dyDescent="0.25">
      <c r="A187" s="2">
        <v>90</v>
      </c>
      <c r="B187" s="26">
        <f t="shared" ca="1" si="91"/>
        <v>47205</v>
      </c>
      <c r="C187" s="27">
        <f t="shared" si="93"/>
        <v>8418.2048611111331</v>
      </c>
      <c r="D187" s="27"/>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row>
    <row r="188" spans="1:246" s="2" customFormat="1" hidden="1" x14ac:dyDescent="0.25">
      <c r="A188" s="2">
        <v>91</v>
      </c>
      <c r="B188" s="26">
        <f t="shared" ca="1" si="91"/>
        <v>47236</v>
      </c>
      <c r="C188" s="27">
        <f t="shared" si="93"/>
        <v>8381.7708333333558</v>
      </c>
      <c r="D188" s="27"/>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row>
    <row r="189" spans="1:246" s="2" customFormat="1" hidden="1" x14ac:dyDescent="0.25">
      <c r="A189" s="2">
        <v>92</v>
      </c>
      <c r="B189" s="26">
        <f t="shared" ca="1" si="91"/>
        <v>47266</v>
      </c>
      <c r="C189" s="27">
        <f t="shared" si="93"/>
        <v>8345.3368055555766</v>
      </c>
      <c r="D189" s="27"/>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row>
    <row r="190" spans="1:246" s="2" customFormat="1" hidden="1" x14ac:dyDescent="0.25">
      <c r="A190" s="2">
        <v>93</v>
      </c>
      <c r="B190" s="26">
        <f t="shared" ca="1" si="91"/>
        <v>47297</v>
      </c>
      <c r="C190" s="27">
        <f t="shared" si="93"/>
        <v>8308.9027777777992</v>
      </c>
      <c r="D190" s="27"/>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row>
    <row r="191" spans="1:246" s="2" customFormat="1" hidden="1" x14ac:dyDescent="0.25">
      <c r="A191" s="2">
        <v>94</v>
      </c>
      <c r="B191" s="26">
        <f t="shared" ca="1" si="91"/>
        <v>47327</v>
      </c>
      <c r="C191" s="27">
        <f t="shared" si="93"/>
        <v>8272.46875000002</v>
      </c>
      <c r="D191" s="27"/>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row>
    <row r="192" spans="1:246" s="2" customFormat="1" hidden="1" x14ac:dyDescent="0.25">
      <c r="A192" s="2">
        <v>95</v>
      </c>
      <c r="B192" s="26">
        <f t="shared" ca="1" si="91"/>
        <v>47358</v>
      </c>
      <c r="C192" s="27">
        <f t="shared" si="93"/>
        <v>8236.0347222222426</v>
      </c>
      <c r="D192" s="27"/>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row>
    <row r="193" spans="1:246" s="2" customFormat="1" hidden="1" x14ac:dyDescent="0.25">
      <c r="A193" s="2">
        <v>96</v>
      </c>
      <c r="B193" s="26">
        <f t="shared" ca="1" si="91"/>
        <v>47389</v>
      </c>
      <c r="C193" s="27">
        <f t="shared" si="93"/>
        <v>8199.6006944444653</v>
      </c>
      <c r="D193" s="27"/>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row>
    <row r="194" spans="1:246" s="2" customFormat="1" hidden="1" x14ac:dyDescent="0.25">
      <c r="A194" s="2">
        <v>97</v>
      </c>
      <c r="B194" s="26">
        <f t="shared" ca="1" si="91"/>
        <v>47419</v>
      </c>
      <c r="C194" s="27">
        <f t="shared" ref="C194:C205" si="94">I54</f>
        <v>14229.166666666699</v>
      </c>
      <c r="D194" s="27"/>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row>
    <row r="195" spans="1:246" s="2" customFormat="1" hidden="1" x14ac:dyDescent="0.25">
      <c r="A195" s="2">
        <v>98</v>
      </c>
      <c r="B195" s="26">
        <f t="shared" ca="1" si="91"/>
        <v>47450</v>
      </c>
      <c r="C195" s="27">
        <f t="shared" si="94"/>
        <v>8126.7326388889087</v>
      </c>
      <c r="D195" s="27"/>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row>
    <row r="196" spans="1:246" s="2" customFormat="1" hidden="1" x14ac:dyDescent="0.25">
      <c r="A196" s="2">
        <v>99</v>
      </c>
      <c r="B196" s="26">
        <f t="shared" ca="1" si="91"/>
        <v>47480</v>
      </c>
      <c r="C196" s="27">
        <f t="shared" si="94"/>
        <v>8090.2986111111313</v>
      </c>
      <c r="D196" s="27"/>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row>
    <row r="197" spans="1:246" s="2" customFormat="1" hidden="1" x14ac:dyDescent="0.25">
      <c r="A197" s="2">
        <v>100</v>
      </c>
      <c r="B197" s="26">
        <f t="shared" ca="1" si="91"/>
        <v>47511</v>
      </c>
      <c r="C197" s="27">
        <f t="shared" si="94"/>
        <v>8053.8645833333521</v>
      </c>
      <c r="D197" s="27"/>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row>
    <row r="198" spans="1:246" s="2" customFormat="1" hidden="1" x14ac:dyDescent="0.25">
      <c r="A198" s="2">
        <v>101</v>
      </c>
      <c r="B198" s="26">
        <f t="shared" ca="1" si="91"/>
        <v>47542</v>
      </c>
      <c r="C198" s="27">
        <f t="shared" si="94"/>
        <v>8017.4305555555748</v>
      </c>
      <c r="D198" s="27"/>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row>
    <row r="199" spans="1:246" s="2" customFormat="1" hidden="1" x14ac:dyDescent="0.25">
      <c r="A199" s="2">
        <v>102</v>
      </c>
      <c r="B199" s="26">
        <f t="shared" ca="1" si="91"/>
        <v>47570</v>
      </c>
      <c r="C199" s="27">
        <f t="shared" si="94"/>
        <v>7980.9965277777974</v>
      </c>
      <c r="D199" s="27"/>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row>
    <row r="200" spans="1:246" s="2" customFormat="1" hidden="1" x14ac:dyDescent="0.25">
      <c r="A200" s="2">
        <v>103</v>
      </c>
      <c r="B200" s="26">
        <f t="shared" ca="1" si="91"/>
        <v>47601</v>
      </c>
      <c r="C200" s="27">
        <f t="shared" si="94"/>
        <v>7944.5625000000182</v>
      </c>
      <c r="D200" s="27"/>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row>
    <row r="201" spans="1:246" s="2" customFormat="1" hidden="1" x14ac:dyDescent="0.25">
      <c r="A201" s="2">
        <v>104</v>
      </c>
      <c r="B201" s="26">
        <f t="shared" ca="1" si="91"/>
        <v>47631</v>
      </c>
      <c r="C201" s="27">
        <f t="shared" si="94"/>
        <v>7908.1284722222408</v>
      </c>
      <c r="D201" s="27"/>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row>
    <row r="202" spans="1:246" s="2" customFormat="1" hidden="1" x14ac:dyDescent="0.25">
      <c r="A202" s="2">
        <v>105</v>
      </c>
      <c r="B202" s="26">
        <f t="shared" ca="1" si="91"/>
        <v>47662</v>
      </c>
      <c r="C202" s="27">
        <f t="shared" si="94"/>
        <v>7871.6944444444634</v>
      </c>
      <c r="D202" s="27"/>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row>
    <row r="203" spans="1:246" s="2" customFormat="1" hidden="1" x14ac:dyDescent="0.25">
      <c r="A203" s="2">
        <v>106</v>
      </c>
      <c r="B203" s="26">
        <f t="shared" ca="1" si="91"/>
        <v>47692</v>
      </c>
      <c r="C203" s="27">
        <f t="shared" si="94"/>
        <v>7835.2604166666843</v>
      </c>
      <c r="D203" s="27"/>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row>
    <row r="204" spans="1:246" s="2" customFormat="1" hidden="1" x14ac:dyDescent="0.25">
      <c r="A204" s="2">
        <v>107</v>
      </c>
      <c r="B204" s="26">
        <f t="shared" ca="1" si="91"/>
        <v>47723</v>
      </c>
      <c r="C204" s="27">
        <f t="shared" si="94"/>
        <v>7798.8263888889069</v>
      </c>
      <c r="D204" s="27"/>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row>
    <row r="205" spans="1:246" s="2" customFormat="1" hidden="1" x14ac:dyDescent="0.25">
      <c r="A205" s="2">
        <v>108</v>
      </c>
      <c r="B205" s="26">
        <f t="shared" ca="1" si="91"/>
        <v>47754</v>
      </c>
      <c r="C205" s="27">
        <f t="shared" si="94"/>
        <v>7762.3923611111295</v>
      </c>
      <c r="D205" s="27"/>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row>
    <row r="206" spans="1:246" s="2" customFormat="1" hidden="1" x14ac:dyDescent="0.25">
      <c r="A206" s="2">
        <v>109</v>
      </c>
      <c r="B206" s="26">
        <f t="shared" ca="1" si="91"/>
        <v>47784</v>
      </c>
      <c r="C206" s="27">
        <f t="shared" ref="C206:C217" si="95">M54</f>
        <v>13536.458333333359</v>
      </c>
      <c r="D206" s="27"/>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row>
    <row r="207" spans="1:246" s="2" customFormat="1" hidden="1" x14ac:dyDescent="0.25">
      <c r="A207" s="2">
        <v>110</v>
      </c>
      <c r="B207" s="26">
        <f t="shared" ca="1" si="91"/>
        <v>47815</v>
      </c>
      <c r="C207" s="27">
        <f t="shared" si="95"/>
        <v>7689.5243055555729</v>
      </c>
      <c r="D207" s="27"/>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row>
    <row r="208" spans="1:246" s="2" customFormat="1" hidden="1" x14ac:dyDescent="0.25">
      <c r="A208" s="2">
        <v>111</v>
      </c>
      <c r="B208" s="26">
        <f t="shared" ca="1" si="91"/>
        <v>47845</v>
      </c>
      <c r="C208" s="27">
        <f t="shared" si="95"/>
        <v>7653.0902777777937</v>
      </c>
      <c r="D208" s="27"/>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row>
    <row r="209" spans="1:246" s="2" customFormat="1" hidden="1" x14ac:dyDescent="0.25">
      <c r="A209" s="2">
        <v>112</v>
      </c>
      <c r="B209" s="26">
        <f t="shared" ca="1" si="91"/>
        <v>47876</v>
      </c>
      <c r="C209" s="27">
        <f t="shared" si="95"/>
        <v>7616.6562500000164</v>
      </c>
      <c r="D209" s="27"/>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row>
    <row r="210" spans="1:246" s="2" customFormat="1" hidden="1" x14ac:dyDescent="0.25">
      <c r="A210" s="2">
        <v>113</v>
      </c>
      <c r="B210" s="26">
        <f t="shared" ca="1" si="91"/>
        <v>47907</v>
      </c>
      <c r="C210" s="27">
        <f t="shared" si="95"/>
        <v>7580.222222222239</v>
      </c>
      <c r="D210" s="27"/>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row>
    <row r="211" spans="1:246" s="2" customFormat="1" hidden="1" x14ac:dyDescent="0.25">
      <c r="A211" s="2">
        <v>114</v>
      </c>
      <c r="B211" s="26">
        <f t="shared" ca="1" si="91"/>
        <v>47935</v>
      </c>
      <c r="C211" s="27">
        <f t="shared" si="95"/>
        <v>7543.7881944444598</v>
      </c>
      <c r="D211" s="27"/>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row>
    <row r="212" spans="1:246" s="2" customFormat="1" hidden="1" x14ac:dyDescent="0.25">
      <c r="A212" s="2">
        <v>115</v>
      </c>
      <c r="B212" s="26">
        <f t="shared" ca="1" si="91"/>
        <v>47966</v>
      </c>
      <c r="C212" s="27">
        <f t="shared" si="95"/>
        <v>7507.3541666666824</v>
      </c>
      <c r="D212" s="27"/>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row>
    <row r="213" spans="1:246" s="2" customFormat="1" hidden="1" x14ac:dyDescent="0.25">
      <c r="A213" s="2">
        <v>116</v>
      </c>
      <c r="B213" s="26">
        <f t="shared" ca="1" si="91"/>
        <v>47996</v>
      </c>
      <c r="C213" s="27">
        <f t="shared" si="95"/>
        <v>7470.9201388889051</v>
      </c>
      <c r="D213" s="27"/>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row>
    <row r="214" spans="1:246" s="2" customFormat="1" hidden="1" x14ac:dyDescent="0.25">
      <c r="A214" s="2">
        <v>117</v>
      </c>
      <c r="B214" s="26">
        <f t="shared" ca="1" si="91"/>
        <v>48027</v>
      </c>
      <c r="C214" s="27">
        <f t="shared" si="95"/>
        <v>7434.4861111111259</v>
      </c>
      <c r="D214" s="27"/>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row>
    <row r="215" spans="1:246" s="2" customFormat="1" hidden="1" x14ac:dyDescent="0.25">
      <c r="A215" s="2">
        <v>118</v>
      </c>
      <c r="B215" s="26">
        <f t="shared" ca="1" si="91"/>
        <v>48057</v>
      </c>
      <c r="C215" s="27">
        <f t="shared" si="95"/>
        <v>7398.0520833333485</v>
      </c>
      <c r="D215" s="27"/>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row>
    <row r="216" spans="1:246" s="2" customFormat="1" hidden="1" x14ac:dyDescent="0.25">
      <c r="A216" s="2">
        <v>119</v>
      </c>
      <c r="B216" s="26">
        <f t="shared" ca="1" si="91"/>
        <v>48088</v>
      </c>
      <c r="C216" s="27">
        <f t="shared" si="95"/>
        <v>7361.6180555555711</v>
      </c>
      <c r="D216" s="27"/>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row>
    <row r="217" spans="1:246" s="2" customFormat="1" hidden="1" x14ac:dyDescent="0.25">
      <c r="A217" s="2">
        <v>120</v>
      </c>
      <c r="B217" s="26">
        <f t="shared" ca="1" si="91"/>
        <v>48119</v>
      </c>
      <c r="C217" s="27">
        <f t="shared" si="95"/>
        <v>7325.1840277777919</v>
      </c>
      <c r="D217" s="27"/>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row>
    <row r="218" spans="1:246" s="2" customFormat="1" hidden="1" x14ac:dyDescent="0.25">
      <c r="A218" s="2">
        <v>121</v>
      </c>
      <c r="B218" s="26">
        <f t="shared" ca="1" si="91"/>
        <v>48149</v>
      </c>
      <c r="C218" s="16">
        <f t="shared" ref="C218:C229" si="96">Q54</f>
        <v>12843.750000000024</v>
      </c>
      <c r="D218" s="27"/>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row>
    <row r="219" spans="1:246" s="2" customFormat="1" hidden="1" x14ac:dyDescent="0.25">
      <c r="A219" s="2">
        <v>122</v>
      </c>
      <c r="B219" s="26">
        <f t="shared" ca="1" si="91"/>
        <v>48180</v>
      </c>
      <c r="C219" s="16">
        <f t="shared" si="96"/>
        <v>7252.3159722222372</v>
      </c>
      <c r="D219" s="27"/>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row>
    <row r="220" spans="1:246" s="2" customFormat="1" hidden="1" x14ac:dyDescent="0.25">
      <c r="A220" s="2">
        <v>123</v>
      </c>
      <c r="B220" s="26">
        <f t="shared" ca="1" si="91"/>
        <v>48210</v>
      </c>
      <c r="C220" s="16">
        <f t="shared" si="96"/>
        <v>7215.881944444458</v>
      </c>
      <c r="D220" s="27"/>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row>
    <row r="221" spans="1:246" s="2" customFormat="1" hidden="1" x14ac:dyDescent="0.25">
      <c r="A221" s="2">
        <v>124</v>
      </c>
      <c r="B221" s="26">
        <f t="shared" ca="1" si="91"/>
        <v>48241</v>
      </c>
      <c r="C221" s="16">
        <f t="shared" si="96"/>
        <v>7179.4479166666806</v>
      </c>
      <c r="D221" s="27"/>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row>
    <row r="222" spans="1:246" s="2" customFormat="1" hidden="1" x14ac:dyDescent="0.25">
      <c r="A222" s="2">
        <v>125</v>
      </c>
      <c r="B222" s="26">
        <f t="shared" ca="1" si="91"/>
        <v>48272</v>
      </c>
      <c r="C222" s="16">
        <f t="shared" si="96"/>
        <v>7143.0138888889014</v>
      </c>
      <c r="D222" s="27"/>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row>
    <row r="223" spans="1:246" s="2" customFormat="1" hidden="1" x14ac:dyDescent="0.25">
      <c r="A223" s="2">
        <v>126</v>
      </c>
      <c r="B223" s="26">
        <f t="shared" ca="1" si="91"/>
        <v>48301</v>
      </c>
      <c r="C223" s="16">
        <f t="shared" si="96"/>
        <v>7106.579861111124</v>
      </c>
      <c r="D223" s="27"/>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row>
    <row r="224" spans="1:246" s="2" customFormat="1" hidden="1" x14ac:dyDescent="0.25">
      <c r="A224" s="2">
        <v>127</v>
      </c>
      <c r="B224" s="26">
        <f t="shared" ca="1" si="91"/>
        <v>48332</v>
      </c>
      <c r="C224" s="16">
        <f t="shared" si="96"/>
        <v>7070.1458333333467</v>
      </c>
      <c r="D224" s="27"/>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row>
    <row r="225" spans="1:246" s="2" customFormat="1" hidden="1" x14ac:dyDescent="0.25">
      <c r="A225" s="2">
        <v>128</v>
      </c>
      <c r="B225" s="26">
        <f t="shared" ca="1" si="91"/>
        <v>48362</v>
      </c>
      <c r="C225" s="16">
        <f t="shared" si="96"/>
        <v>7033.7118055555675</v>
      </c>
      <c r="D225" s="27"/>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row>
    <row r="226" spans="1:246" s="2" customFormat="1" hidden="1" x14ac:dyDescent="0.25">
      <c r="A226" s="2">
        <v>129</v>
      </c>
      <c r="B226" s="26">
        <f t="shared" ca="1" si="91"/>
        <v>48393</v>
      </c>
      <c r="C226" s="16">
        <f t="shared" si="96"/>
        <v>6997.2777777777901</v>
      </c>
      <c r="D226" s="27"/>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row>
    <row r="227" spans="1:246" s="2" customFormat="1" hidden="1" x14ac:dyDescent="0.25">
      <c r="A227" s="2">
        <v>130</v>
      </c>
      <c r="B227" s="26">
        <f t="shared" ca="1" si="91"/>
        <v>48423</v>
      </c>
      <c r="C227" s="16">
        <f t="shared" si="96"/>
        <v>6960.8437500000127</v>
      </c>
      <c r="D227" s="27"/>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row>
    <row r="228" spans="1:246" s="2" customFormat="1" hidden="1" x14ac:dyDescent="0.25">
      <c r="A228" s="2">
        <v>131</v>
      </c>
      <c r="B228" s="26">
        <f t="shared" ref="B228:B291" ca="1" si="97">EDATE(B227,1)</f>
        <v>48454</v>
      </c>
      <c r="C228" s="16">
        <f t="shared" si="96"/>
        <v>6924.4097222222335</v>
      </c>
      <c r="D228" s="27"/>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row>
    <row r="229" spans="1:246" s="2" customFormat="1" hidden="1" x14ac:dyDescent="0.25">
      <c r="A229" s="2">
        <v>132</v>
      </c>
      <c r="B229" s="26">
        <f t="shared" ca="1" si="97"/>
        <v>48485</v>
      </c>
      <c r="C229" s="16">
        <f t="shared" si="96"/>
        <v>6887.9756944444562</v>
      </c>
      <c r="D229" s="27"/>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row>
    <row r="230" spans="1:246" s="2" customFormat="1" hidden="1" x14ac:dyDescent="0.25">
      <c r="A230" s="2">
        <v>133</v>
      </c>
      <c r="B230" s="26">
        <f t="shared" ca="1" si="97"/>
        <v>48515</v>
      </c>
      <c r="C230" s="16">
        <f t="shared" ref="C230:C241" si="98">U54</f>
        <v>12151.041666666684</v>
      </c>
      <c r="D230" s="27"/>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row>
    <row r="231" spans="1:246" s="2" customFormat="1" hidden="1" x14ac:dyDescent="0.25">
      <c r="A231" s="2">
        <v>134</v>
      </c>
      <c r="B231" s="26">
        <f t="shared" ca="1" si="97"/>
        <v>48546</v>
      </c>
      <c r="C231" s="16">
        <f t="shared" si="98"/>
        <v>6815.1076388888996</v>
      </c>
      <c r="D231" s="27"/>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row>
    <row r="232" spans="1:246" s="2" customFormat="1" hidden="1" x14ac:dyDescent="0.25">
      <c r="A232" s="2">
        <v>135</v>
      </c>
      <c r="B232" s="26">
        <f t="shared" ca="1" si="97"/>
        <v>48576</v>
      </c>
      <c r="C232" s="16">
        <f t="shared" si="98"/>
        <v>6778.6736111111222</v>
      </c>
      <c r="D232" s="27"/>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row>
    <row r="233" spans="1:246" s="2" customFormat="1" hidden="1" x14ac:dyDescent="0.25">
      <c r="A233" s="2">
        <v>136</v>
      </c>
      <c r="B233" s="26">
        <f t="shared" ca="1" si="97"/>
        <v>48607</v>
      </c>
      <c r="C233" s="16">
        <f t="shared" si="98"/>
        <v>6742.2395833333439</v>
      </c>
      <c r="D233" s="27"/>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row>
    <row r="234" spans="1:246" s="2" customFormat="1" hidden="1" x14ac:dyDescent="0.25">
      <c r="A234" s="2">
        <v>137</v>
      </c>
      <c r="B234" s="26">
        <f t="shared" ca="1" si="97"/>
        <v>48638</v>
      </c>
      <c r="C234" s="16">
        <f t="shared" si="98"/>
        <v>6705.8055555555657</v>
      </c>
      <c r="D234" s="27"/>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row>
    <row r="235" spans="1:246" s="2" customFormat="1" hidden="1" x14ac:dyDescent="0.25">
      <c r="A235" s="2">
        <v>138</v>
      </c>
      <c r="B235" s="26">
        <f t="shared" ca="1" si="97"/>
        <v>48666</v>
      </c>
      <c r="C235" s="16">
        <f t="shared" si="98"/>
        <v>6669.3715277777883</v>
      </c>
      <c r="D235" s="27"/>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row>
    <row r="236" spans="1:246" s="2" customFormat="1" hidden="1" x14ac:dyDescent="0.25">
      <c r="A236" s="2">
        <v>139</v>
      </c>
      <c r="B236" s="26">
        <f t="shared" ca="1" si="97"/>
        <v>48697</v>
      </c>
      <c r="C236" s="16">
        <f t="shared" si="98"/>
        <v>6632.93750000001</v>
      </c>
      <c r="D236" s="27"/>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row>
    <row r="237" spans="1:246" s="2" customFormat="1" hidden="1" x14ac:dyDescent="0.25">
      <c r="A237" s="2">
        <v>140</v>
      </c>
      <c r="B237" s="26">
        <f t="shared" ca="1" si="97"/>
        <v>48727</v>
      </c>
      <c r="C237" s="16">
        <f t="shared" si="98"/>
        <v>6596.5034722222317</v>
      </c>
      <c r="D237" s="27"/>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row>
    <row r="238" spans="1:246" s="2" customFormat="1" hidden="1" x14ac:dyDescent="0.25">
      <c r="A238" s="2">
        <v>141</v>
      </c>
      <c r="B238" s="26">
        <f t="shared" ca="1" si="97"/>
        <v>48758</v>
      </c>
      <c r="C238" s="16">
        <f t="shared" si="98"/>
        <v>6560.0694444444543</v>
      </c>
      <c r="D238" s="27"/>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row>
    <row r="239" spans="1:246" s="2" customFormat="1" hidden="1" x14ac:dyDescent="0.25">
      <c r="A239" s="2">
        <v>142</v>
      </c>
      <c r="B239" s="26">
        <f t="shared" ca="1" si="97"/>
        <v>48788</v>
      </c>
      <c r="C239" s="16">
        <f t="shared" si="98"/>
        <v>6523.6354166666761</v>
      </c>
      <c r="D239" s="27"/>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row>
    <row r="240" spans="1:246" s="2" customFormat="1" hidden="1" x14ac:dyDescent="0.25">
      <c r="A240" s="2">
        <v>143</v>
      </c>
      <c r="B240" s="26">
        <f t="shared" ca="1" si="97"/>
        <v>48819</v>
      </c>
      <c r="C240" s="16">
        <f t="shared" si="98"/>
        <v>6487.2013888888978</v>
      </c>
      <c r="D240" s="27"/>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row>
    <row r="241" spans="1:246" s="2" customFormat="1" hidden="1" x14ac:dyDescent="0.25">
      <c r="A241" s="2">
        <v>144</v>
      </c>
      <c r="B241" s="26">
        <f t="shared" ca="1" si="97"/>
        <v>48850</v>
      </c>
      <c r="C241" s="16">
        <f t="shared" si="98"/>
        <v>6450.7673611111204</v>
      </c>
      <c r="D241" s="27"/>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row>
    <row r="242" spans="1:246" s="2" customFormat="1" hidden="1" x14ac:dyDescent="0.25">
      <c r="A242" s="2">
        <v>145</v>
      </c>
      <c r="B242" s="26">
        <f t="shared" ca="1" si="97"/>
        <v>48880</v>
      </c>
      <c r="C242" s="16">
        <f t="shared" ref="C242:C253" si="99">Y54</f>
        <v>11458.333333333347</v>
      </c>
      <c r="D242" s="27"/>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row>
    <row r="243" spans="1:246" s="2" customFormat="1" hidden="1" x14ac:dyDescent="0.25">
      <c r="A243" s="2">
        <v>146</v>
      </c>
      <c r="B243" s="26">
        <f t="shared" ca="1" si="97"/>
        <v>48911</v>
      </c>
      <c r="C243" s="16">
        <f t="shared" si="99"/>
        <v>6377.8993055555638</v>
      </c>
      <c r="D243" s="27"/>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row>
    <row r="244" spans="1:246" s="2" customFormat="1" hidden="1" x14ac:dyDescent="0.25">
      <c r="A244" s="2">
        <v>147</v>
      </c>
      <c r="B244" s="26">
        <f t="shared" ca="1" si="97"/>
        <v>48941</v>
      </c>
      <c r="C244" s="16">
        <f t="shared" si="99"/>
        <v>6341.4652777777865</v>
      </c>
      <c r="D244" s="27"/>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row>
    <row r="245" spans="1:246" s="2" customFormat="1" hidden="1" x14ac:dyDescent="0.25">
      <c r="A245" s="2">
        <v>148</v>
      </c>
      <c r="B245" s="26">
        <f t="shared" ca="1" si="97"/>
        <v>48972</v>
      </c>
      <c r="C245" s="16">
        <f t="shared" si="99"/>
        <v>6305.0312500000073</v>
      </c>
      <c r="D245" s="27"/>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row>
    <row r="246" spans="1:246" s="2" customFormat="1" hidden="1" x14ac:dyDescent="0.25">
      <c r="A246" s="2">
        <v>149</v>
      </c>
      <c r="B246" s="26">
        <f t="shared" ca="1" si="97"/>
        <v>49003</v>
      </c>
      <c r="C246" s="16">
        <f t="shared" si="99"/>
        <v>6268.5972222222299</v>
      </c>
      <c r="D246" s="27"/>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row>
    <row r="247" spans="1:246" s="2" customFormat="1" hidden="1" x14ac:dyDescent="0.25">
      <c r="A247" s="2">
        <v>150</v>
      </c>
      <c r="B247" s="26">
        <f t="shared" ca="1" si="97"/>
        <v>49031</v>
      </c>
      <c r="C247" s="16">
        <f t="shared" si="99"/>
        <v>6232.1631944444516</v>
      </c>
      <c r="D247" s="27"/>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row>
    <row r="248" spans="1:246" s="2" customFormat="1" hidden="1" x14ac:dyDescent="0.25">
      <c r="A248" s="2">
        <v>151</v>
      </c>
      <c r="B248" s="26">
        <f t="shared" ca="1" si="97"/>
        <v>49062</v>
      </c>
      <c r="C248" s="16">
        <f t="shared" si="99"/>
        <v>6195.7291666666733</v>
      </c>
      <c r="D248" s="27"/>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row>
    <row r="249" spans="1:246" s="2" customFormat="1" hidden="1" x14ac:dyDescent="0.25">
      <c r="A249" s="2">
        <v>152</v>
      </c>
      <c r="B249" s="26">
        <f t="shared" ca="1" si="97"/>
        <v>49092</v>
      </c>
      <c r="C249" s="16">
        <f t="shared" si="99"/>
        <v>6159.295138888896</v>
      </c>
      <c r="D249" s="27"/>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row>
    <row r="250" spans="1:246" s="2" customFormat="1" hidden="1" x14ac:dyDescent="0.25">
      <c r="A250" s="2">
        <v>153</v>
      </c>
      <c r="B250" s="26">
        <f t="shared" ca="1" si="97"/>
        <v>49123</v>
      </c>
      <c r="C250" s="16">
        <f t="shared" si="99"/>
        <v>6122.8611111111186</v>
      </c>
      <c r="D250" s="27"/>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row>
    <row r="251" spans="1:246" s="2" customFormat="1" hidden="1" x14ac:dyDescent="0.25">
      <c r="A251" s="2">
        <v>154</v>
      </c>
      <c r="B251" s="26">
        <f t="shared" ca="1" si="97"/>
        <v>49153</v>
      </c>
      <c r="C251" s="16">
        <f t="shared" si="99"/>
        <v>6086.4270833333412</v>
      </c>
      <c r="D251" s="27"/>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row>
    <row r="252" spans="1:246" s="2" customFormat="1" hidden="1" x14ac:dyDescent="0.25">
      <c r="A252" s="2">
        <v>155</v>
      </c>
      <c r="B252" s="26">
        <f t="shared" ca="1" si="97"/>
        <v>49184</v>
      </c>
      <c r="C252" s="16">
        <f t="shared" si="99"/>
        <v>6049.9930555555629</v>
      </c>
      <c r="D252" s="27"/>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row>
    <row r="253" spans="1:246" s="2" customFormat="1" hidden="1" x14ac:dyDescent="0.25">
      <c r="A253" s="2">
        <v>156</v>
      </c>
      <c r="B253" s="26">
        <f t="shared" ca="1" si="97"/>
        <v>49215</v>
      </c>
      <c r="C253" s="16">
        <f t="shared" si="99"/>
        <v>6013.5590277777856</v>
      </c>
      <c r="D253" s="27"/>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row>
    <row r="254" spans="1:246" s="2" customFormat="1" hidden="1" x14ac:dyDescent="0.25">
      <c r="A254" s="2">
        <v>157</v>
      </c>
      <c r="B254" s="26">
        <f t="shared" ca="1" si="97"/>
        <v>49245</v>
      </c>
      <c r="C254" s="16">
        <f t="shared" ref="C254:C265" si="100">AC54</f>
        <v>10765.625000000013</v>
      </c>
      <c r="D254" s="27"/>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row>
    <row r="255" spans="1:246" s="2" customFormat="1" hidden="1" x14ac:dyDescent="0.25">
      <c r="A255" s="2">
        <v>158</v>
      </c>
      <c r="B255" s="26">
        <f t="shared" ca="1" si="97"/>
        <v>49276</v>
      </c>
      <c r="C255" s="16">
        <f t="shared" si="100"/>
        <v>5940.6909722222299</v>
      </c>
      <c r="D255" s="27"/>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row>
    <row r="256" spans="1:246" s="2" customFormat="1" hidden="1" x14ac:dyDescent="0.25">
      <c r="A256" s="2">
        <v>159</v>
      </c>
      <c r="B256" s="26">
        <f t="shared" ca="1" si="97"/>
        <v>49306</v>
      </c>
      <c r="C256" s="16">
        <f t="shared" si="100"/>
        <v>5904.2569444444525</v>
      </c>
      <c r="D256" s="27"/>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row>
    <row r="257" spans="1:246" s="2" customFormat="1" hidden="1" x14ac:dyDescent="0.25">
      <c r="A257" s="2">
        <v>160</v>
      </c>
      <c r="B257" s="26">
        <f t="shared" ca="1" si="97"/>
        <v>49337</v>
      </c>
      <c r="C257" s="16">
        <f t="shared" si="100"/>
        <v>5867.8229166666752</v>
      </c>
      <c r="D257" s="27"/>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row>
    <row r="258" spans="1:246" s="2" customFormat="1" hidden="1" x14ac:dyDescent="0.25">
      <c r="A258" s="2">
        <v>161</v>
      </c>
      <c r="B258" s="26">
        <f t="shared" ca="1" si="97"/>
        <v>49368</v>
      </c>
      <c r="C258" s="16">
        <f t="shared" si="100"/>
        <v>5831.3888888888978</v>
      </c>
      <c r="D258" s="27"/>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row>
    <row r="259" spans="1:246" s="2" customFormat="1" hidden="1" x14ac:dyDescent="0.25">
      <c r="A259" s="2">
        <v>162</v>
      </c>
      <c r="B259" s="26">
        <f t="shared" ca="1" si="97"/>
        <v>49396</v>
      </c>
      <c r="C259" s="16">
        <f t="shared" si="100"/>
        <v>5794.9548611111195</v>
      </c>
      <c r="D259" s="27"/>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row>
    <row r="260" spans="1:246" s="2" customFormat="1" hidden="1" x14ac:dyDescent="0.25">
      <c r="A260" s="2">
        <v>163</v>
      </c>
      <c r="B260" s="26">
        <f t="shared" ca="1" si="97"/>
        <v>49427</v>
      </c>
      <c r="C260" s="16">
        <f t="shared" si="100"/>
        <v>5758.5208333333412</v>
      </c>
      <c r="D260" s="27"/>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row>
    <row r="261" spans="1:246" s="2" customFormat="1" hidden="1" x14ac:dyDescent="0.25">
      <c r="A261" s="2">
        <v>164</v>
      </c>
      <c r="B261" s="26">
        <f t="shared" ca="1" si="97"/>
        <v>49457</v>
      </c>
      <c r="C261" s="16">
        <f t="shared" si="100"/>
        <v>5722.0868055555638</v>
      </c>
      <c r="D261" s="27"/>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row>
    <row r="262" spans="1:246" s="2" customFormat="1" hidden="1" x14ac:dyDescent="0.25">
      <c r="A262" s="2">
        <v>165</v>
      </c>
      <c r="B262" s="26">
        <f t="shared" ca="1" si="97"/>
        <v>49488</v>
      </c>
      <c r="C262" s="16">
        <f t="shared" si="100"/>
        <v>5685.6527777777865</v>
      </c>
      <c r="D262" s="27"/>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row>
    <row r="263" spans="1:246" s="2" customFormat="1" hidden="1" x14ac:dyDescent="0.25">
      <c r="A263" s="2">
        <v>166</v>
      </c>
      <c r="B263" s="26">
        <f t="shared" ca="1" si="97"/>
        <v>49518</v>
      </c>
      <c r="C263" s="16">
        <f t="shared" si="100"/>
        <v>5649.2187500000091</v>
      </c>
      <c r="D263" s="27"/>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row>
    <row r="264" spans="1:246" s="2" customFormat="1" hidden="1" x14ac:dyDescent="0.25">
      <c r="A264" s="2">
        <v>167</v>
      </c>
      <c r="B264" s="26">
        <f t="shared" ca="1" si="97"/>
        <v>49549</v>
      </c>
      <c r="C264" s="16">
        <f t="shared" si="100"/>
        <v>5612.7847222222317</v>
      </c>
      <c r="D264" s="27"/>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row>
    <row r="265" spans="1:246" s="2" customFormat="1" hidden="1" x14ac:dyDescent="0.25">
      <c r="A265" s="2">
        <v>168</v>
      </c>
      <c r="B265" s="26">
        <f t="shared" ca="1" si="97"/>
        <v>49580</v>
      </c>
      <c r="C265" s="16">
        <f t="shared" si="100"/>
        <v>5576.3506944444534</v>
      </c>
      <c r="D265" s="27"/>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row>
    <row r="266" spans="1:246" s="2" customFormat="1" hidden="1" x14ac:dyDescent="0.25">
      <c r="A266" s="2">
        <v>169</v>
      </c>
      <c r="B266" s="26">
        <f t="shared" ca="1" si="97"/>
        <v>49610</v>
      </c>
      <c r="C266" s="16">
        <f t="shared" ref="C266:C277" si="101">E69</f>
        <v>10072.916666666681</v>
      </c>
      <c r="D266" s="27"/>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row>
    <row r="267" spans="1:246" s="2" customFormat="1" hidden="1" x14ac:dyDescent="0.25">
      <c r="A267" s="2">
        <v>170</v>
      </c>
      <c r="B267" s="26">
        <f t="shared" ca="1" si="97"/>
        <v>49641</v>
      </c>
      <c r="C267" s="16">
        <f t="shared" si="101"/>
        <v>5503.4826388888978</v>
      </c>
      <c r="D267" s="27"/>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row>
    <row r="268" spans="1:246" s="2" customFormat="1" hidden="1" x14ac:dyDescent="0.25">
      <c r="A268" s="2">
        <v>171</v>
      </c>
      <c r="B268" s="26">
        <f t="shared" ca="1" si="97"/>
        <v>49671</v>
      </c>
      <c r="C268" s="16">
        <f t="shared" si="101"/>
        <v>5467.0486111111204</v>
      </c>
      <c r="D268" s="27"/>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row>
    <row r="269" spans="1:246" s="2" customFormat="1" hidden="1" x14ac:dyDescent="0.25">
      <c r="A269" s="2">
        <v>172</v>
      </c>
      <c r="B269" s="26">
        <f t="shared" ca="1" si="97"/>
        <v>49702</v>
      </c>
      <c r="C269" s="16">
        <f t="shared" si="101"/>
        <v>5430.614583333343</v>
      </c>
      <c r="D269" s="27"/>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row>
    <row r="270" spans="1:246" s="2" customFormat="1" hidden="1" x14ac:dyDescent="0.25">
      <c r="A270" s="2">
        <v>173</v>
      </c>
      <c r="B270" s="26">
        <f t="shared" ca="1" si="97"/>
        <v>49733</v>
      </c>
      <c r="C270" s="16">
        <f t="shared" si="101"/>
        <v>5394.1805555555657</v>
      </c>
      <c r="D270" s="27"/>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row>
    <row r="271" spans="1:246" s="2" customFormat="1" hidden="1" x14ac:dyDescent="0.25">
      <c r="A271" s="2">
        <v>174</v>
      </c>
      <c r="B271" s="26">
        <f t="shared" ca="1" si="97"/>
        <v>49762</v>
      </c>
      <c r="C271" s="16">
        <f t="shared" si="101"/>
        <v>5357.7465277777883</v>
      </c>
      <c r="D271" s="27"/>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row>
    <row r="272" spans="1:246" s="2" customFormat="1" hidden="1" x14ac:dyDescent="0.25">
      <c r="A272" s="2">
        <v>175</v>
      </c>
      <c r="B272" s="26">
        <f t="shared" ca="1" si="97"/>
        <v>49793</v>
      </c>
      <c r="C272" s="16">
        <f t="shared" si="101"/>
        <v>5321.31250000001</v>
      </c>
      <c r="D272" s="27"/>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row>
    <row r="273" spans="1:246" s="2" customFormat="1" hidden="1" x14ac:dyDescent="0.25">
      <c r="A273" s="2">
        <v>176</v>
      </c>
      <c r="B273" s="26">
        <f t="shared" ca="1" si="97"/>
        <v>49823</v>
      </c>
      <c r="C273" s="16">
        <f t="shared" si="101"/>
        <v>5284.8784722222317</v>
      </c>
      <c r="D273" s="27"/>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row>
    <row r="274" spans="1:246" s="2" customFormat="1" hidden="1" x14ac:dyDescent="0.25">
      <c r="A274" s="2">
        <v>177</v>
      </c>
      <c r="B274" s="26">
        <f t="shared" ca="1" si="97"/>
        <v>49854</v>
      </c>
      <c r="C274" s="16">
        <f t="shared" si="101"/>
        <v>5248.4444444444543</v>
      </c>
      <c r="D274" s="27"/>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row>
    <row r="275" spans="1:246" s="2" customFormat="1" hidden="1" x14ac:dyDescent="0.25">
      <c r="A275" s="2">
        <v>178</v>
      </c>
      <c r="B275" s="26">
        <f t="shared" ca="1" si="97"/>
        <v>49884</v>
      </c>
      <c r="C275" s="16">
        <f t="shared" si="101"/>
        <v>5212.010416666677</v>
      </c>
      <c r="D275" s="27"/>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row>
    <row r="276" spans="1:246" s="2" customFormat="1" hidden="1" x14ac:dyDescent="0.25">
      <c r="A276" s="2">
        <v>179</v>
      </c>
      <c r="B276" s="26">
        <f t="shared" ca="1" si="97"/>
        <v>49915</v>
      </c>
      <c r="C276" s="16">
        <f t="shared" si="101"/>
        <v>5175.5763888888996</v>
      </c>
      <c r="D276" s="27"/>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row>
    <row r="277" spans="1:246" s="2" customFormat="1" hidden="1" x14ac:dyDescent="0.25">
      <c r="A277" s="2">
        <v>180</v>
      </c>
      <c r="B277" s="26">
        <f t="shared" ca="1" si="97"/>
        <v>49946</v>
      </c>
      <c r="C277" s="16">
        <f t="shared" si="101"/>
        <v>5139.1423611111222</v>
      </c>
      <c r="D277" s="27"/>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row>
    <row r="278" spans="1:246" s="2" customFormat="1" hidden="1" x14ac:dyDescent="0.25">
      <c r="A278" s="2">
        <v>181</v>
      </c>
      <c r="B278" s="26">
        <f t="shared" ca="1" si="97"/>
        <v>49976</v>
      </c>
      <c r="C278" s="16">
        <f t="shared" ref="C278:C289" si="102">I69</f>
        <v>9380.2083333333503</v>
      </c>
      <c r="D278" s="27"/>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row>
    <row r="279" spans="1:246" s="2" customFormat="1" hidden="1" x14ac:dyDescent="0.25">
      <c r="A279" s="2">
        <v>182</v>
      </c>
      <c r="B279" s="26">
        <f t="shared" ca="1" si="97"/>
        <v>50007</v>
      </c>
      <c r="C279" s="16">
        <f t="shared" si="102"/>
        <v>5066.2743055555666</v>
      </c>
      <c r="D279" s="27"/>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row>
    <row r="280" spans="1:246" s="2" customFormat="1" hidden="1" x14ac:dyDescent="0.25">
      <c r="A280" s="2">
        <v>183</v>
      </c>
      <c r="B280" s="26">
        <f t="shared" ca="1" si="97"/>
        <v>50037</v>
      </c>
      <c r="C280" s="16">
        <f t="shared" si="102"/>
        <v>5029.8402777777883</v>
      </c>
      <c r="D280" s="27"/>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row>
    <row r="281" spans="1:246" s="2" customFormat="1" hidden="1" x14ac:dyDescent="0.25">
      <c r="A281" s="2">
        <v>184</v>
      </c>
      <c r="B281" s="26">
        <f t="shared" ca="1" si="97"/>
        <v>50068</v>
      </c>
      <c r="C281" s="16">
        <f t="shared" si="102"/>
        <v>4993.4062500000109</v>
      </c>
      <c r="D281" s="27"/>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row>
    <row r="282" spans="1:246" s="2" customFormat="1" hidden="1" x14ac:dyDescent="0.25">
      <c r="A282" s="2">
        <v>185</v>
      </c>
      <c r="B282" s="26">
        <f t="shared" ca="1" si="97"/>
        <v>50099</v>
      </c>
      <c r="C282" s="16">
        <f t="shared" si="102"/>
        <v>4956.9722222222335</v>
      </c>
      <c r="D282" s="27"/>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row>
    <row r="283" spans="1:246" s="2" customFormat="1" hidden="1" x14ac:dyDescent="0.25">
      <c r="A283" s="2">
        <v>186</v>
      </c>
      <c r="B283" s="26">
        <f t="shared" ca="1" si="97"/>
        <v>50127</v>
      </c>
      <c r="C283" s="16">
        <f t="shared" si="102"/>
        <v>4920.5381944444562</v>
      </c>
      <c r="D283" s="27"/>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row>
    <row r="284" spans="1:246" s="2" customFormat="1" hidden="1" x14ac:dyDescent="0.25">
      <c r="A284" s="2">
        <v>187</v>
      </c>
      <c r="B284" s="26">
        <f t="shared" ca="1" si="97"/>
        <v>50158</v>
      </c>
      <c r="C284" s="16">
        <f t="shared" si="102"/>
        <v>4884.1041666666779</v>
      </c>
      <c r="D284" s="27"/>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row>
    <row r="285" spans="1:246" s="2" customFormat="1" hidden="1" x14ac:dyDescent="0.25">
      <c r="A285" s="2">
        <v>188</v>
      </c>
      <c r="B285" s="26">
        <f t="shared" ca="1" si="97"/>
        <v>50188</v>
      </c>
      <c r="C285" s="16">
        <f t="shared" si="102"/>
        <v>4847.6701388889005</v>
      </c>
      <c r="D285" s="27"/>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row>
    <row r="286" spans="1:246" s="2" customFormat="1" hidden="1" x14ac:dyDescent="0.25">
      <c r="A286" s="2">
        <v>189</v>
      </c>
      <c r="B286" s="26">
        <f t="shared" ca="1" si="97"/>
        <v>50219</v>
      </c>
      <c r="C286" s="16">
        <f t="shared" si="102"/>
        <v>4811.2361111111231</v>
      </c>
      <c r="D286" s="27"/>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row>
    <row r="287" spans="1:246" s="2" customFormat="1" hidden="1" x14ac:dyDescent="0.25">
      <c r="A287" s="2">
        <v>190</v>
      </c>
      <c r="B287" s="26">
        <f t="shared" ca="1" si="97"/>
        <v>50249</v>
      </c>
      <c r="C287" s="16">
        <f t="shared" si="102"/>
        <v>4774.8020833333449</v>
      </c>
      <c r="D287" s="27"/>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row>
    <row r="288" spans="1:246" s="2" customFormat="1" hidden="1" x14ac:dyDescent="0.25">
      <c r="A288" s="2">
        <v>191</v>
      </c>
      <c r="B288" s="26">
        <f t="shared" ca="1" si="97"/>
        <v>50280</v>
      </c>
      <c r="C288" s="16">
        <f t="shared" si="102"/>
        <v>4738.3680555555675</v>
      </c>
      <c r="D288" s="27"/>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row>
    <row r="289" spans="1:246" s="2" customFormat="1" hidden="1" x14ac:dyDescent="0.25">
      <c r="A289" s="2">
        <v>192</v>
      </c>
      <c r="B289" s="26">
        <f t="shared" ca="1" si="97"/>
        <v>50311</v>
      </c>
      <c r="C289" s="16">
        <f t="shared" si="102"/>
        <v>4701.9340277777901</v>
      </c>
      <c r="D289" s="27"/>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row>
    <row r="290" spans="1:246" s="2" customFormat="1" hidden="1" x14ac:dyDescent="0.25">
      <c r="A290" s="2">
        <v>193</v>
      </c>
      <c r="B290" s="26">
        <f t="shared" ca="1" si="97"/>
        <v>50341</v>
      </c>
      <c r="C290" s="16">
        <f t="shared" ref="C290:C301" si="103">M69</f>
        <v>8687.50000000002</v>
      </c>
      <c r="D290" s="27"/>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row>
    <row r="291" spans="1:246" s="2" customFormat="1" hidden="1" x14ac:dyDescent="0.25">
      <c r="A291" s="2">
        <v>194</v>
      </c>
      <c r="B291" s="26">
        <f t="shared" ca="1" si="97"/>
        <v>50372</v>
      </c>
      <c r="C291" s="16">
        <f t="shared" si="103"/>
        <v>4629.0659722222344</v>
      </c>
      <c r="D291" s="27"/>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row>
    <row r="292" spans="1:246" s="2" customFormat="1" hidden="1" x14ac:dyDescent="0.25">
      <c r="A292" s="2">
        <v>195</v>
      </c>
      <c r="B292" s="26">
        <f t="shared" ref="B292:B337" ca="1" si="104">EDATE(B291,1)</f>
        <v>50402</v>
      </c>
      <c r="C292" s="16">
        <f t="shared" si="103"/>
        <v>4592.6319444444571</v>
      </c>
      <c r="D292" s="27"/>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row>
    <row r="293" spans="1:246" s="2" customFormat="1" hidden="1" x14ac:dyDescent="0.25">
      <c r="A293" s="2">
        <v>196</v>
      </c>
      <c r="B293" s="26">
        <f t="shared" ca="1" si="104"/>
        <v>50433</v>
      </c>
      <c r="C293" s="16">
        <f t="shared" si="103"/>
        <v>4556.1979166666788</v>
      </c>
      <c r="D293" s="27"/>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row>
    <row r="294" spans="1:246" s="2" customFormat="1" hidden="1" x14ac:dyDescent="0.25">
      <c r="A294" s="2">
        <v>197</v>
      </c>
      <c r="B294" s="26">
        <f t="shared" ca="1" si="104"/>
        <v>50464</v>
      </c>
      <c r="C294" s="16">
        <f t="shared" si="103"/>
        <v>4519.7638888889014</v>
      </c>
      <c r="D294" s="27"/>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row>
    <row r="295" spans="1:246" s="2" customFormat="1" hidden="1" x14ac:dyDescent="0.25">
      <c r="A295" s="2">
        <v>198</v>
      </c>
      <c r="B295" s="26">
        <f t="shared" ca="1" si="104"/>
        <v>50492</v>
      </c>
      <c r="C295" s="16">
        <f t="shared" si="103"/>
        <v>4483.329861111124</v>
      </c>
      <c r="D295" s="27"/>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row>
    <row r="296" spans="1:246" s="2" customFormat="1" hidden="1" x14ac:dyDescent="0.25">
      <c r="A296" s="2">
        <v>199</v>
      </c>
      <c r="B296" s="26">
        <f t="shared" ca="1" si="104"/>
        <v>50523</v>
      </c>
      <c r="C296" s="16">
        <f t="shared" si="103"/>
        <v>4446.8958333333458</v>
      </c>
      <c r="D296" s="27"/>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row>
    <row r="297" spans="1:246" s="2" customFormat="1" hidden="1" x14ac:dyDescent="0.25">
      <c r="A297" s="2">
        <v>200</v>
      </c>
      <c r="B297" s="26">
        <f t="shared" ca="1" si="104"/>
        <v>50553</v>
      </c>
      <c r="C297" s="16">
        <f t="shared" si="103"/>
        <v>4410.4618055555675</v>
      </c>
      <c r="D297" s="27"/>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row>
    <row r="298" spans="1:246" s="2" customFormat="1" hidden="1" x14ac:dyDescent="0.25">
      <c r="A298" s="2">
        <v>201</v>
      </c>
      <c r="B298" s="26">
        <f t="shared" ca="1" si="104"/>
        <v>50584</v>
      </c>
      <c r="C298" s="16">
        <f t="shared" si="103"/>
        <v>4374.0277777777901</v>
      </c>
      <c r="D298" s="27"/>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row>
    <row r="299" spans="1:246" s="2" customFormat="1" hidden="1" x14ac:dyDescent="0.25">
      <c r="A299" s="2">
        <v>202</v>
      </c>
      <c r="B299" s="26">
        <f t="shared" ca="1" si="104"/>
        <v>50614</v>
      </c>
      <c r="C299" s="16">
        <f t="shared" si="103"/>
        <v>4337.5937500000127</v>
      </c>
      <c r="D299" s="27"/>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row>
    <row r="300" spans="1:246" s="2" customFormat="1" hidden="1" x14ac:dyDescent="0.25">
      <c r="A300" s="2">
        <v>203</v>
      </c>
      <c r="B300" s="26">
        <f t="shared" ca="1" si="104"/>
        <v>50645</v>
      </c>
      <c r="C300" s="16">
        <f t="shared" si="103"/>
        <v>4301.1597222222344</v>
      </c>
      <c r="D300" s="27"/>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row>
    <row r="301" spans="1:246" s="2" customFormat="1" hidden="1" x14ac:dyDescent="0.25">
      <c r="A301" s="2">
        <v>204</v>
      </c>
      <c r="B301" s="26">
        <f t="shared" ca="1" si="104"/>
        <v>50676</v>
      </c>
      <c r="C301" s="16">
        <f t="shared" si="103"/>
        <v>4264.7256944444562</v>
      </c>
      <c r="D301" s="27"/>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row>
    <row r="302" spans="1:246" s="2" customFormat="1" hidden="1" x14ac:dyDescent="0.25">
      <c r="A302" s="2">
        <v>205</v>
      </c>
      <c r="B302" s="26">
        <f t="shared" ca="1" si="104"/>
        <v>50706</v>
      </c>
      <c r="C302" s="16">
        <f t="shared" ref="C302:C313" si="105">Q69</f>
        <v>7994.7916666666861</v>
      </c>
      <c r="D302" s="27"/>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row>
    <row r="303" spans="1:246" s="2" customFormat="1" hidden="1" x14ac:dyDescent="0.25">
      <c r="A303" s="2">
        <v>206</v>
      </c>
      <c r="B303" s="26">
        <f t="shared" ca="1" si="104"/>
        <v>50737</v>
      </c>
      <c r="C303" s="16">
        <f t="shared" si="105"/>
        <v>4191.8576388889005</v>
      </c>
      <c r="D303" s="27"/>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row>
    <row r="304" spans="1:246" s="2" customFormat="1" hidden="1" x14ac:dyDescent="0.25">
      <c r="A304" s="2">
        <v>207</v>
      </c>
      <c r="B304" s="26">
        <f t="shared" ca="1" si="104"/>
        <v>50767</v>
      </c>
      <c r="C304" s="16">
        <f t="shared" si="105"/>
        <v>4155.4236111111231</v>
      </c>
      <c r="D304" s="27"/>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row>
    <row r="305" spans="1:246" s="2" customFormat="1" hidden="1" x14ac:dyDescent="0.25">
      <c r="A305" s="2">
        <v>208</v>
      </c>
      <c r="B305" s="26">
        <f t="shared" ca="1" si="104"/>
        <v>50798</v>
      </c>
      <c r="C305" s="16">
        <f t="shared" si="105"/>
        <v>4118.9895833333449</v>
      </c>
      <c r="D305" s="27"/>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row>
    <row r="306" spans="1:246" s="2" customFormat="1" hidden="1" x14ac:dyDescent="0.25">
      <c r="A306" s="2">
        <v>209</v>
      </c>
      <c r="B306" s="26">
        <f t="shared" ca="1" si="104"/>
        <v>50829</v>
      </c>
      <c r="C306" s="16">
        <f t="shared" si="105"/>
        <v>4082.5555555555675</v>
      </c>
      <c r="D306" s="27"/>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row>
    <row r="307" spans="1:246" s="2" customFormat="1" hidden="1" x14ac:dyDescent="0.25">
      <c r="A307" s="2">
        <v>210</v>
      </c>
      <c r="B307" s="26">
        <f t="shared" ca="1" si="104"/>
        <v>50857</v>
      </c>
      <c r="C307" s="16">
        <f t="shared" si="105"/>
        <v>4046.1215277777892</v>
      </c>
      <c r="D307" s="27"/>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row>
    <row r="308" spans="1:246" s="2" customFormat="1" hidden="1" x14ac:dyDescent="0.25">
      <c r="A308" s="2">
        <v>211</v>
      </c>
      <c r="B308" s="26">
        <f t="shared" ca="1" si="104"/>
        <v>50888</v>
      </c>
      <c r="C308" s="16">
        <f t="shared" si="105"/>
        <v>4009.6875000000118</v>
      </c>
      <c r="D308" s="27"/>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row>
    <row r="309" spans="1:246" s="2" customFormat="1" hidden="1" x14ac:dyDescent="0.25">
      <c r="A309" s="2">
        <v>212</v>
      </c>
      <c r="B309" s="26">
        <f t="shared" ca="1" si="104"/>
        <v>50918</v>
      </c>
      <c r="C309" s="16">
        <f t="shared" si="105"/>
        <v>3973.2534722222335</v>
      </c>
      <c r="D309" s="27"/>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row>
    <row r="310" spans="1:246" s="2" customFormat="1" hidden="1" x14ac:dyDescent="0.25">
      <c r="A310" s="2">
        <v>213</v>
      </c>
      <c r="B310" s="26">
        <f t="shared" ca="1" si="104"/>
        <v>50949</v>
      </c>
      <c r="C310" s="16">
        <f t="shared" si="105"/>
        <v>3936.8194444444562</v>
      </c>
      <c r="D310" s="27"/>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row>
    <row r="311" spans="1:246" s="2" customFormat="1" hidden="1" x14ac:dyDescent="0.25">
      <c r="A311" s="2">
        <v>214</v>
      </c>
      <c r="B311" s="26">
        <f t="shared" ca="1" si="104"/>
        <v>50979</v>
      </c>
      <c r="C311" s="16">
        <f t="shared" si="105"/>
        <v>3900.3854166666779</v>
      </c>
      <c r="D311" s="27"/>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row>
    <row r="312" spans="1:246" s="2" customFormat="1" hidden="1" x14ac:dyDescent="0.25">
      <c r="A312" s="2">
        <v>215</v>
      </c>
      <c r="B312" s="26">
        <f t="shared" ca="1" si="104"/>
        <v>51010</v>
      </c>
      <c r="C312" s="16">
        <f t="shared" si="105"/>
        <v>3863.9513888889005</v>
      </c>
      <c r="D312" s="27"/>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row>
    <row r="313" spans="1:246" s="2" customFormat="1" hidden="1" x14ac:dyDescent="0.25">
      <c r="A313" s="2">
        <v>216</v>
      </c>
      <c r="B313" s="26">
        <f t="shared" ca="1" si="104"/>
        <v>51041</v>
      </c>
      <c r="C313" s="16">
        <f t="shared" si="105"/>
        <v>3827.5173611111222</v>
      </c>
      <c r="D313" s="27"/>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row>
    <row r="314" spans="1:246" s="2" customFormat="1" hidden="1" x14ac:dyDescent="0.25">
      <c r="A314" s="2">
        <v>217</v>
      </c>
      <c r="B314" s="26">
        <f t="shared" ca="1" si="104"/>
        <v>51071</v>
      </c>
      <c r="C314" s="27">
        <f t="shared" ref="C314:C325" si="106">U69</f>
        <v>7302.0833333333521</v>
      </c>
      <c r="D314" s="27"/>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row>
    <row r="315" spans="1:246" s="2" customFormat="1" hidden="1" x14ac:dyDescent="0.25">
      <c r="A315" s="2">
        <v>218</v>
      </c>
      <c r="B315" s="26">
        <f t="shared" ca="1" si="104"/>
        <v>51102</v>
      </c>
      <c r="C315" s="27">
        <f t="shared" si="106"/>
        <v>3754.6493055555666</v>
      </c>
      <c r="D315" s="27"/>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row>
    <row r="316" spans="1:246" s="2" customFormat="1" hidden="1" x14ac:dyDescent="0.25">
      <c r="A316" s="2">
        <v>219</v>
      </c>
      <c r="B316" s="26">
        <f t="shared" ca="1" si="104"/>
        <v>51132</v>
      </c>
      <c r="C316" s="27">
        <f t="shared" si="106"/>
        <v>3718.2152777777892</v>
      </c>
      <c r="D316" s="27"/>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row>
    <row r="317" spans="1:246" s="2" customFormat="1" hidden="1" x14ac:dyDescent="0.25">
      <c r="A317" s="2">
        <v>220</v>
      </c>
      <c r="B317" s="26">
        <f t="shared" ca="1" si="104"/>
        <v>51163</v>
      </c>
      <c r="C317" s="27">
        <f t="shared" si="106"/>
        <v>3681.7812500000114</v>
      </c>
      <c r="D317" s="27"/>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row>
    <row r="318" spans="1:246" s="2" customFormat="1" hidden="1" x14ac:dyDescent="0.25">
      <c r="A318" s="2">
        <v>221</v>
      </c>
      <c r="B318" s="26">
        <f t="shared" ca="1" si="104"/>
        <v>51194</v>
      </c>
      <c r="C318" s="27">
        <f t="shared" si="106"/>
        <v>3645.3472222222335</v>
      </c>
      <c r="D318" s="27"/>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row>
    <row r="319" spans="1:246" s="2" customFormat="1" hidden="1" x14ac:dyDescent="0.25">
      <c r="A319" s="2">
        <v>222</v>
      </c>
      <c r="B319" s="26">
        <f t="shared" ca="1" si="104"/>
        <v>51223</v>
      </c>
      <c r="C319" s="27">
        <f t="shared" si="106"/>
        <v>3608.9131944444557</v>
      </c>
      <c r="D319" s="27"/>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row>
    <row r="320" spans="1:246" s="2" customFormat="1" hidden="1" x14ac:dyDescent="0.25">
      <c r="A320" s="2">
        <v>223</v>
      </c>
      <c r="B320" s="26">
        <f t="shared" ca="1" si="104"/>
        <v>51254</v>
      </c>
      <c r="C320" s="27">
        <f t="shared" si="106"/>
        <v>3572.4791666666779</v>
      </c>
      <c r="D320" s="27"/>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row>
    <row r="321" spans="1:246" s="2" customFormat="1" hidden="1" x14ac:dyDescent="0.25">
      <c r="A321" s="2">
        <v>224</v>
      </c>
      <c r="B321" s="26">
        <f t="shared" ca="1" si="104"/>
        <v>51284</v>
      </c>
      <c r="C321" s="27">
        <f t="shared" si="106"/>
        <v>3536.0451388889005</v>
      </c>
      <c r="D321" s="27"/>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row>
    <row r="322" spans="1:246" s="2" customFormat="1" hidden="1" x14ac:dyDescent="0.25">
      <c r="A322" s="2">
        <v>225</v>
      </c>
      <c r="B322" s="26">
        <f t="shared" ca="1" si="104"/>
        <v>51315</v>
      </c>
      <c r="C322" s="27">
        <f t="shared" si="106"/>
        <v>3499.6111111111227</v>
      </c>
      <c r="D322" s="27"/>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row>
    <row r="323" spans="1:246" s="2" customFormat="1" hidden="1" x14ac:dyDescent="0.25">
      <c r="A323" s="2">
        <v>226</v>
      </c>
      <c r="B323" s="26">
        <f t="shared" ca="1" si="104"/>
        <v>51345</v>
      </c>
      <c r="C323" s="27">
        <f t="shared" si="106"/>
        <v>3463.1770833333449</v>
      </c>
      <c r="D323" s="27"/>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row>
    <row r="324" spans="1:246" s="2" customFormat="1" hidden="1" x14ac:dyDescent="0.25">
      <c r="A324" s="2">
        <v>227</v>
      </c>
      <c r="B324" s="26">
        <f t="shared" ca="1" si="104"/>
        <v>51376</v>
      </c>
      <c r="C324" s="27">
        <f t="shared" si="106"/>
        <v>3426.743055555567</v>
      </c>
      <c r="D324" s="27"/>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row>
    <row r="325" spans="1:246" s="2" customFormat="1" hidden="1" x14ac:dyDescent="0.25">
      <c r="A325" s="2">
        <v>228</v>
      </c>
      <c r="B325" s="26">
        <f t="shared" ca="1" si="104"/>
        <v>51407</v>
      </c>
      <c r="C325" s="27">
        <f t="shared" si="106"/>
        <v>3390.3090277777892</v>
      </c>
      <c r="D325" s="27"/>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row>
    <row r="326" spans="1:246" s="2" customFormat="1" hidden="1" x14ac:dyDescent="0.25">
      <c r="A326" s="2">
        <v>229</v>
      </c>
      <c r="B326" s="26">
        <f t="shared" ca="1" si="104"/>
        <v>51437</v>
      </c>
      <c r="C326" s="27">
        <f t="shared" ref="C326:C337" si="107">Y69</f>
        <v>6609.3750000000182</v>
      </c>
      <c r="D326" s="27"/>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row>
    <row r="327" spans="1:246" s="2" customFormat="1" hidden="1" x14ac:dyDescent="0.25">
      <c r="A327" s="2">
        <v>230</v>
      </c>
      <c r="B327" s="26">
        <f t="shared" ca="1" si="104"/>
        <v>51468</v>
      </c>
      <c r="C327" s="27">
        <f t="shared" si="107"/>
        <v>3317.4409722222335</v>
      </c>
      <c r="D327" s="27"/>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row>
    <row r="328" spans="1:246" s="2" customFormat="1" hidden="1" x14ac:dyDescent="0.25">
      <c r="A328" s="2">
        <v>231</v>
      </c>
      <c r="B328" s="26">
        <f t="shared" ca="1" si="104"/>
        <v>51498</v>
      </c>
      <c r="C328" s="27">
        <f t="shared" si="107"/>
        <v>3281.0069444444562</v>
      </c>
      <c r="D328" s="27"/>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row>
    <row r="329" spans="1:246" s="2" customFormat="1" hidden="1" x14ac:dyDescent="0.25">
      <c r="A329" s="2">
        <v>232</v>
      </c>
      <c r="B329" s="26">
        <f t="shared" ca="1" si="104"/>
        <v>51529</v>
      </c>
      <c r="C329" s="27">
        <f t="shared" si="107"/>
        <v>3244.5729166666783</v>
      </c>
      <c r="D329" s="27"/>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row>
    <row r="330" spans="1:246" s="2" customFormat="1" hidden="1" x14ac:dyDescent="0.25">
      <c r="A330" s="2">
        <v>233</v>
      </c>
      <c r="B330" s="26">
        <f t="shared" ca="1" si="104"/>
        <v>51560</v>
      </c>
      <c r="C330" s="27">
        <f t="shared" si="107"/>
        <v>3208.1388888889005</v>
      </c>
      <c r="D330" s="27"/>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row>
    <row r="331" spans="1:246" s="2" customFormat="1" hidden="1" x14ac:dyDescent="0.25">
      <c r="A331" s="2">
        <v>234</v>
      </c>
      <c r="B331" s="26">
        <f t="shared" ca="1" si="104"/>
        <v>51588</v>
      </c>
      <c r="C331" s="27">
        <f t="shared" si="107"/>
        <v>3171.7048611111227</v>
      </c>
      <c r="D331" s="27"/>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c r="HU331" s="4"/>
      <c r="HV331" s="4"/>
      <c r="HW331" s="4"/>
      <c r="HX331" s="4"/>
      <c r="HY331" s="4"/>
      <c r="HZ331" s="4"/>
      <c r="IA331" s="4"/>
      <c r="IB331" s="4"/>
      <c r="IC331" s="4"/>
      <c r="ID331" s="4"/>
      <c r="IE331" s="4"/>
      <c r="IF331" s="4"/>
      <c r="IG331" s="4"/>
      <c r="IH331" s="4"/>
      <c r="II331" s="4"/>
      <c r="IJ331" s="4"/>
      <c r="IK331" s="4"/>
      <c r="IL331" s="4"/>
    </row>
    <row r="332" spans="1:246" s="2" customFormat="1" hidden="1" x14ac:dyDescent="0.25">
      <c r="A332" s="2">
        <v>235</v>
      </c>
      <c r="B332" s="26">
        <f t="shared" ca="1" si="104"/>
        <v>51619</v>
      </c>
      <c r="C332" s="27">
        <f t="shared" si="107"/>
        <v>3135.2708333333449</v>
      </c>
      <c r="D332" s="27"/>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row>
    <row r="333" spans="1:246" s="2" customFormat="1" hidden="1" x14ac:dyDescent="0.25">
      <c r="A333" s="2">
        <v>236</v>
      </c>
      <c r="B333" s="26">
        <f t="shared" ca="1" si="104"/>
        <v>51649</v>
      </c>
      <c r="C333" s="27">
        <f t="shared" si="107"/>
        <v>3098.836805555567</v>
      </c>
      <c r="D333" s="27"/>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row>
    <row r="334" spans="1:246" s="2" customFormat="1" hidden="1" x14ac:dyDescent="0.25">
      <c r="A334" s="2">
        <v>237</v>
      </c>
      <c r="B334" s="26">
        <f t="shared" ca="1" si="104"/>
        <v>51680</v>
      </c>
      <c r="C334" s="27">
        <f t="shared" si="107"/>
        <v>3062.4027777777892</v>
      </c>
      <c r="D334" s="27"/>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c r="HU334" s="4"/>
      <c r="HV334" s="4"/>
      <c r="HW334" s="4"/>
      <c r="HX334" s="4"/>
      <c r="HY334" s="4"/>
      <c r="HZ334" s="4"/>
      <c r="IA334" s="4"/>
      <c r="IB334" s="4"/>
      <c r="IC334" s="4"/>
      <c r="ID334" s="4"/>
      <c r="IE334" s="4"/>
      <c r="IF334" s="4"/>
      <c r="IG334" s="4"/>
      <c r="IH334" s="4"/>
      <c r="II334" s="4"/>
      <c r="IJ334" s="4"/>
      <c r="IK334" s="4"/>
      <c r="IL334" s="4"/>
    </row>
    <row r="335" spans="1:246" s="2" customFormat="1" hidden="1" x14ac:dyDescent="0.25">
      <c r="A335" s="2">
        <v>238</v>
      </c>
      <c r="B335" s="26">
        <f t="shared" ca="1" si="104"/>
        <v>51710</v>
      </c>
      <c r="C335" s="27">
        <f t="shared" si="107"/>
        <v>3025.9687500000114</v>
      </c>
      <c r="D335" s="27"/>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c r="HU335" s="4"/>
      <c r="HV335" s="4"/>
      <c r="HW335" s="4"/>
      <c r="HX335" s="4"/>
      <c r="HY335" s="4"/>
      <c r="HZ335" s="4"/>
      <c r="IA335" s="4"/>
      <c r="IB335" s="4"/>
      <c r="IC335" s="4"/>
      <c r="ID335" s="4"/>
      <c r="IE335" s="4"/>
      <c r="IF335" s="4"/>
      <c r="IG335" s="4"/>
      <c r="IH335" s="4"/>
      <c r="II335" s="4"/>
      <c r="IJ335" s="4"/>
      <c r="IK335" s="4"/>
      <c r="IL335" s="4"/>
    </row>
    <row r="336" spans="1:246" s="2" customFormat="1" hidden="1" x14ac:dyDescent="0.25">
      <c r="A336" s="2">
        <v>239</v>
      </c>
      <c r="B336" s="26">
        <f t="shared" ca="1" si="104"/>
        <v>51741</v>
      </c>
      <c r="C336" s="27">
        <f t="shared" si="107"/>
        <v>2989.5347222222335</v>
      </c>
      <c r="D336" s="27"/>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c r="HU336" s="4"/>
      <c r="HV336" s="4"/>
      <c r="HW336" s="4"/>
      <c r="HX336" s="4"/>
      <c r="HY336" s="4"/>
      <c r="HZ336" s="4"/>
      <c r="IA336" s="4"/>
      <c r="IB336" s="4"/>
      <c r="IC336" s="4"/>
      <c r="ID336" s="4"/>
      <c r="IE336" s="4"/>
      <c r="IF336" s="4"/>
      <c r="IG336" s="4"/>
      <c r="IH336" s="4"/>
      <c r="II336" s="4"/>
      <c r="IJ336" s="4"/>
      <c r="IK336" s="4"/>
      <c r="IL336" s="4"/>
    </row>
    <row r="337" spans="1:247" s="2" customFormat="1" hidden="1" x14ac:dyDescent="0.25">
      <c r="A337" s="2">
        <v>240</v>
      </c>
      <c r="B337" s="26">
        <f t="shared" ca="1" si="104"/>
        <v>51772</v>
      </c>
      <c r="C337" s="27">
        <f t="shared" si="107"/>
        <v>6383.1006944444562</v>
      </c>
      <c r="D337" s="27"/>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c r="FU337" s="4"/>
      <c r="FV337" s="4"/>
      <c r="FW337" s="4"/>
      <c r="FX337" s="4"/>
      <c r="FY337" s="4"/>
      <c r="FZ337" s="4"/>
      <c r="GA337" s="4"/>
      <c r="GB337" s="4"/>
      <c r="GC337" s="4"/>
      <c r="GD337" s="4"/>
      <c r="GE337" s="4"/>
      <c r="GF337" s="4"/>
      <c r="GG337" s="4"/>
      <c r="GH337" s="4"/>
      <c r="GI337" s="4"/>
      <c r="GJ337" s="4"/>
      <c r="GK337" s="4"/>
      <c r="GL337" s="4"/>
      <c r="GM337" s="4"/>
      <c r="GN337" s="4"/>
      <c r="GO337" s="4"/>
      <c r="GP337" s="4"/>
      <c r="GQ337" s="4"/>
      <c r="GR337" s="4"/>
      <c r="GS337" s="4"/>
      <c r="GT337" s="4"/>
      <c r="GU337" s="4"/>
      <c r="GV337" s="4"/>
      <c r="GW337" s="4"/>
      <c r="GX337" s="4"/>
      <c r="GY337" s="4"/>
      <c r="GZ337" s="4"/>
      <c r="HA337" s="4"/>
      <c r="HB337" s="4"/>
      <c r="HC337" s="4"/>
      <c r="HD337" s="4"/>
      <c r="HE337" s="4"/>
      <c r="HF337" s="4"/>
      <c r="HG337" s="4"/>
      <c r="HH337" s="4"/>
      <c r="HI337" s="4"/>
      <c r="HJ337" s="4"/>
      <c r="HK337" s="4"/>
      <c r="HL337" s="4"/>
      <c r="HM337" s="4"/>
      <c r="HN337" s="4"/>
      <c r="HO337" s="4"/>
      <c r="HP337" s="4"/>
      <c r="HQ337" s="4"/>
      <c r="HR337" s="4"/>
      <c r="HS337" s="4"/>
      <c r="HT337" s="4"/>
      <c r="HU337" s="4"/>
      <c r="HV337" s="4"/>
      <c r="HW337" s="4"/>
      <c r="HX337" s="4"/>
      <c r="HY337" s="4"/>
      <c r="HZ337" s="4"/>
      <c r="IA337" s="4"/>
      <c r="IB337" s="4"/>
      <c r="IC337" s="4"/>
      <c r="ID337" s="4"/>
      <c r="IE337" s="4"/>
      <c r="IF337" s="4"/>
      <c r="IG337" s="4"/>
      <c r="IH337" s="4"/>
      <c r="II337" s="4"/>
      <c r="IJ337" s="4"/>
      <c r="IK337" s="4"/>
      <c r="IL337" s="4"/>
    </row>
    <row r="338" spans="1:247" s="2" customFormat="1" hidden="1" x14ac:dyDescent="0.25">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c r="FU338" s="4"/>
      <c r="FV338" s="4"/>
      <c r="FW338" s="4"/>
      <c r="FX338" s="4"/>
      <c r="FY338" s="4"/>
      <c r="FZ338" s="4"/>
      <c r="GA338" s="4"/>
      <c r="GB338" s="4"/>
      <c r="GC338" s="4"/>
      <c r="GD338" s="4"/>
      <c r="GE338" s="4"/>
      <c r="GF338" s="4"/>
      <c r="GG338" s="4"/>
      <c r="GH338" s="4"/>
      <c r="GI338" s="4"/>
      <c r="GJ338" s="4"/>
      <c r="GK338" s="4"/>
      <c r="GL338" s="4"/>
      <c r="GM338" s="4"/>
      <c r="GN338" s="4"/>
      <c r="GO338" s="4"/>
      <c r="GP338" s="4"/>
      <c r="GQ338" s="4"/>
      <c r="GR338" s="4"/>
      <c r="GS338" s="4"/>
      <c r="GT338" s="4"/>
      <c r="GU338" s="4"/>
      <c r="GV338" s="4"/>
      <c r="GW338" s="4"/>
      <c r="GX338" s="4"/>
      <c r="GY338" s="4"/>
      <c r="GZ338" s="4"/>
      <c r="HA338" s="4"/>
      <c r="HB338" s="4"/>
      <c r="HC338" s="4"/>
      <c r="HD338" s="4"/>
      <c r="HE338" s="4"/>
      <c r="HF338" s="4"/>
      <c r="HG338" s="4"/>
      <c r="HH338" s="4"/>
      <c r="HI338" s="4"/>
      <c r="HJ338" s="4"/>
      <c r="HK338" s="4"/>
      <c r="HL338" s="4"/>
      <c r="HM338" s="4"/>
      <c r="HN338" s="4"/>
      <c r="HO338" s="4"/>
      <c r="HP338" s="4"/>
      <c r="HQ338" s="4"/>
      <c r="HR338" s="4"/>
      <c r="HS338" s="4"/>
      <c r="HT338" s="4"/>
      <c r="HU338" s="4"/>
      <c r="HV338" s="4"/>
      <c r="HW338" s="4"/>
      <c r="HX338" s="4"/>
      <c r="HY338" s="4"/>
      <c r="HZ338" s="4"/>
      <c r="IA338" s="4"/>
      <c r="IB338" s="4"/>
      <c r="IC338" s="4"/>
      <c r="ID338" s="4"/>
      <c r="IE338" s="4"/>
      <c r="IF338" s="4"/>
      <c r="IG338" s="4"/>
      <c r="IH338" s="4"/>
      <c r="II338" s="4"/>
      <c r="IJ338" s="4"/>
      <c r="IK338" s="4"/>
      <c r="IL338" s="4"/>
      <c r="IM338" s="4"/>
    </row>
    <row r="339" spans="1:247"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c r="FU339" s="4"/>
      <c r="FV339" s="4"/>
      <c r="FW339" s="4"/>
      <c r="FX339" s="4"/>
      <c r="FY339" s="4"/>
      <c r="FZ339" s="4"/>
      <c r="GA339" s="4"/>
      <c r="GB339" s="4"/>
      <c r="GC339" s="4"/>
      <c r="GD339" s="4"/>
      <c r="GE339" s="4"/>
      <c r="GF339" s="4"/>
      <c r="GG339" s="4"/>
      <c r="GH339" s="4"/>
      <c r="GI339" s="4"/>
      <c r="GJ339" s="4"/>
      <c r="GK339" s="4"/>
      <c r="GL339" s="4"/>
      <c r="GM339" s="4"/>
      <c r="GN339" s="4"/>
      <c r="GO339" s="4"/>
      <c r="GP339" s="4"/>
      <c r="GQ339" s="4"/>
      <c r="GR339" s="4"/>
      <c r="GS339" s="4"/>
      <c r="GT339" s="4"/>
      <c r="GU339" s="4"/>
      <c r="GV339" s="4"/>
      <c r="GW339" s="4"/>
      <c r="GX339" s="4"/>
      <c r="GY339" s="4"/>
      <c r="GZ339" s="4"/>
      <c r="HA339" s="4"/>
      <c r="HB339" s="4"/>
      <c r="HC339" s="4"/>
      <c r="HD339" s="4"/>
      <c r="HE339" s="4"/>
      <c r="HF339" s="4"/>
      <c r="HG339" s="4"/>
      <c r="HH339" s="4"/>
      <c r="HI339" s="4"/>
      <c r="HJ339" s="4"/>
      <c r="HK339" s="4"/>
      <c r="HL339" s="4"/>
      <c r="HM339" s="4"/>
      <c r="HN339" s="4"/>
      <c r="HO339" s="4"/>
      <c r="HP339" s="4"/>
      <c r="HQ339" s="4"/>
      <c r="HR339" s="4"/>
      <c r="HS339" s="4"/>
      <c r="HT339" s="4"/>
      <c r="HU339" s="4"/>
      <c r="HV339" s="4"/>
      <c r="HW339" s="4"/>
      <c r="HX339" s="4"/>
      <c r="HY339" s="4"/>
      <c r="HZ339" s="4"/>
      <c r="IA339" s="4"/>
      <c r="IB339" s="4"/>
      <c r="IC339" s="4"/>
      <c r="ID339" s="4"/>
      <c r="IE339" s="4"/>
      <c r="IF339" s="4"/>
      <c r="IG339" s="4"/>
      <c r="IH339" s="4"/>
      <c r="II339" s="4"/>
      <c r="IJ339" s="4"/>
      <c r="IK339" s="4"/>
      <c r="IL339" s="4"/>
      <c r="IM339" s="4"/>
    </row>
  </sheetData>
  <sheetProtection algorithmName="SHA-512" hashValue="FflG3iR8O6sfI2YBenNVywD7Hcr1MqcJ+F3lLhPV7LoXnK9QmXKwKqQBzNs9pMQ1XgZpUGxoJeZq0ImlUANlSw==" saltValue="MMbge1m8H4ryZiPc7r8y1w==" spinCount="100000" sheet="1" objects="1" scenarios="1"/>
  <mergeCells count="100">
    <mergeCell ref="A94:B95"/>
    <mergeCell ref="C94:F94"/>
    <mergeCell ref="C95:F95"/>
    <mergeCell ref="A87:J87"/>
    <mergeCell ref="A88:N88"/>
    <mergeCell ref="A89:N89"/>
    <mergeCell ref="A90:N90"/>
    <mergeCell ref="A92:B92"/>
    <mergeCell ref="C92:F92"/>
    <mergeCell ref="V67:Y67"/>
    <mergeCell ref="Z67:AC67"/>
    <mergeCell ref="A83:J83"/>
    <mergeCell ref="A84:J84"/>
    <mergeCell ref="A85:J85"/>
    <mergeCell ref="N67:Q67"/>
    <mergeCell ref="R67:U67"/>
    <mergeCell ref="A86:J86"/>
    <mergeCell ref="A67:A68"/>
    <mergeCell ref="B67:E67"/>
    <mergeCell ref="F67:H67"/>
    <mergeCell ref="J67:M67"/>
    <mergeCell ref="V37:Y37"/>
    <mergeCell ref="Z37:AC37"/>
    <mergeCell ref="A52:A53"/>
    <mergeCell ref="B52:D52"/>
    <mergeCell ref="F52:I52"/>
    <mergeCell ref="J52:M52"/>
    <mergeCell ref="N52:Q52"/>
    <mergeCell ref="R52:U52"/>
    <mergeCell ref="V52:Y52"/>
    <mergeCell ref="Z52:AC52"/>
    <mergeCell ref="A37:A38"/>
    <mergeCell ref="B37:E37"/>
    <mergeCell ref="F37:I37"/>
    <mergeCell ref="J37:M37"/>
    <mergeCell ref="N37:Q37"/>
    <mergeCell ref="R37:U37"/>
    <mergeCell ref="A35:I35"/>
    <mergeCell ref="J35:K35"/>
    <mergeCell ref="A29:I29"/>
    <mergeCell ref="J29:K29"/>
    <mergeCell ref="A30:I30"/>
    <mergeCell ref="J30:K30"/>
    <mergeCell ref="A31:I31"/>
    <mergeCell ref="J31:K31"/>
    <mergeCell ref="A32:I32"/>
    <mergeCell ref="A33:I33"/>
    <mergeCell ref="J33:K33"/>
    <mergeCell ref="A34:I34"/>
    <mergeCell ref="J34:K34"/>
    <mergeCell ref="A28:I28"/>
    <mergeCell ref="J28:K28"/>
    <mergeCell ref="A22:I22"/>
    <mergeCell ref="J22:K22"/>
    <mergeCell ref="A23:I23"/>
    <mergeCell ref="J23:K23"/>
    <mergeCell ref="A24:I24"/>
    <mergeCell ref="J24:K24"/>
    <mergeCell ref="A25:K25"/>
    <mergeCell ref="A26:I26"/>
    <mergeCell ref="J26:K26"/>
    <mergeCell ref="A27:I27"/>
    <mergeCell ref="J27:K27"/>
    <mergeCell ref="A21:I21"/>
    <mergeCell ref="J21:K21"/>
    <mergeCell ref="A15:I15"/>
    <mergeCell ref="J15:K15"/>
    <mergeCell ref="A16:I16"/>
    <mergeCell ref="J16:K16"/>
    <mergeCell ref="A17:I17"/>
    <mergeCell ref="J17:K17"/>
    <mergeCell ref="A18:I18"/>
    <mergeCell ref="J18:K18"/>
    <mergeCell ref="A19:G19"/>
    <mergeCell ref="J19:K19"/>
    <mergeCell ref="A20:K20"/>
    <mergeCell ref="A12:H12"/>
    <mergeCell ref="J12:K12"/>
    <mergeCell ref="A13:I13"/>
    <mergeCell ref="J13:K13"/>
    <mergeCell ref="A14:I14"/>
    <mergeCell ref="J14:K14"/>
    <mergeCell ref="A9:H9"/>
    <mergeCell ref="J9:K9"/>
    <mergeCell ref="A10:H10"/>
    <mergeCell ref="J10:K10"/>
    <mergeCell ref="A11:H11"/>
    <mergeCell ref="J11:K11"/>
    <mergeCell ref="A6:I6"/>
    <mergeCell ref="J6:K6"/>
    <mergeCell ref="A7:I7"/>
    <mergeCell ref="J7:K7"/>
    <mergeCell ref="A8:I8"/>
    <mergeCell ref="J8:K8"/>
    <mergeCell ref="A1:K1"/>
    <mergeCell ref="A2:K2"/>
    <mergeCell ref="A3:K3"/>
    <mergeCell ref="A4:K4"/>
    <mergeCell ref="A5:I5"/>
    <mergeCell ref="J5:K5"/>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autoLine="0" autoPict="0">
                <anchor>
                  <from>
                    <xdr:col>9</xdr:col>
                    <xdr:colOff>0</xdr:colOff>
                    <xdr:row>16</xdr:row>
                    <xdr:rowOff>190500</xdr:rowOff>
                  </from>
                  <to>
                    <xdr:col>11</xdr:col>
                    <xdr:colOff>19050</xdr:colOff>
                    <xdr:row>19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9"/>
  <sheetViews>
    <sheetView view="pageBreakPreview" topLeftCell="A3" zoomScale="80" zoomScaleNormal="70" zoomScaleSheetLayoutView="80" workbookViewId="0">
      <selection activeCell="J31" sqref="J31:K31"/>
    </sheetView>
  </sheetViews>
  <sheetFormatPr defaultRowHeight="15" x14ac:dyDescent="0.25"/>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5.42578125" customWidth="1"/>
    <col min="12" max="13" width="12.42578125" customWidth="1"/>
    <col min="14" max="14" width="12.140625" customWidth="1"/>
    <col min="15" max="15" width="13.140625" customWidth="1"/>
    <col min="16" max="17" width="12" customWidth="1"/>
    <col min="18" max="18" width="13.140625" customWidth="1"/>
    <col min="19" max="19" width="12.28515625" customWidth="1"/>
    <col min="20" max="20" width="11.5703125" customWidth="1"/>
    <col min="21" max="22" width="13.28515625" customWidth="1"/>
    <col min="23" max="23" width="12.5703125" customWidth="1"/>
    <col min="24" max="25" width="12.7109375" customWidth="1"/>
    <col min="26" max="26" width="11.7109375" customWidth="1"/>
    <col min="27" max="27" width="14" customWidth="1"/>
    <col min="28" max="28" width="11.5703125" customWidth="1"/>
    <col min="29" max="29" width="15.42578125" customWidth="1"/>
    <col min="30" max="32" width="9.140625" hidden="1" customWidth="1"/>
    <col min="33" max="33" width="8.42578125" hidden="1" customWidth="1"/>
    <col min="34" max="34" width="5.28515625" hidden="1" customWidth="1"/>
    <col min="35"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5703125" customWidth="1"/>
    <col min="264" max="264" width="12.140625" customWidth="1"/>
    <col min="265" max="265" width="12.28515625" customWidth="1"/>
    <col min="266" max="266" width="14.140625" customWidth="1"/>
    <col min="267" max="267" width="13" customWidth="1"/>
    <col min="268" max="269" width="12.42578125" customWidth="1"/>
    <col min="270" max="270" width="12.140625" customWidth="1"/>
    <col min="271" max="271" width="11" customWidth="1"/>
    <col min="272" max="273" width="12" customWidth="1"/>
    <col min="274" max="274" width="11.28515625" customWidth="1"/>
    <col min="275" max="275" width="10.5703125" customWidth="1"/>
    <col min="276" max="276" width="11.5703125" customWidth="1"/>
    <col min="277" max="277" width="13.28515625" customWidth="1"/>
    <col min="278" max="278" width="11.140625" customWidth="1"/>
    <col min="279" max="279" width="12.5703125" customWidth="1"/>
    <col min="280" max="281" width="12.7109375" customWidth="1"/>
    <col min="282" max="282" width="11.7109375" customWidth="1"/>
    <col min="283" max="283" width="14" customWidth="1"/>
    <col min="284" max="284" width="11.5703125" customWidth="1"/>
    <col min="285" max="285" width="10.7109375" customWidth="1"/>
    <col min="286" max="290" width="0" hidden="1" customWidth="1"/>
    <col min="291"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5703125" customWidth="1"/>
    <col min="520" max="520" width="12.140625" customWidth="1"/>
    <col min="521" max="521" width="12.28515625" customWidth="1"/>
    <col min="522" max="522" width="14.140625" customWidth="1"/>
    <col min="523" max="523" width="13" customWidth="1"/>
    <col min="524" max="525" width="12.42578125" customWidth="1"/>
    <col min="526" max="526" width="12.140625" customWidth="1"/>
    <col min="527" max="527" width="11" customWidth="1"/>
    <col min="528" max="529" width="12" customWidth="1"/>
    <col min="530" max="530" width="11.28515625" customWidth="1"/>
    <col min="531" max="531" width="10.5703125" customWidth="1"/>
    <col min="532" max="532" width="11.5703125" customWidth="1"/>
    <col min="533" max="533" width="13.28515625" customWidth="1"/>
    <col min="534" max="534" width="11.140625" customWidth="1"/>
    <col min="535" max="535" width="12.5703125" customWidth="1"/>
    <col min="536" max="537" width="12.7109375" customWidth="1"/>
    <col min="538" max="538" width="11.7109375" customWidth="1"/>
    <col min="539" max="539" width="14" customWidth="1"/>
    <col min="540" max="540" width="11.5703125" customWidth="1"/>
    <col min="541" max="541" width="10.7109375" customWidth="1"/>
    <col min="542" max="546" width="0" hidden="1" customWidth="1"/>
    <col min="547"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5703125" customWidth="1"/>
    <col min="776" max="776" width="12.140625" customWidth="1"/>
    <col min="777" max="777" width="12.28515625" customWidth="1"/>
    <col min="778" max="778" width="14.140625" customWidth="1"/>
    <col min="779" max="779" width="13" customWidth="1"/>
    <col min="780" max="781" width="12.42578125" customWidth="1"/>
    <col min="782" max="782" width="12.140625" customWidth="1"/>
    <col min="783" max="783" width="11" customWidth="1"/>
    <col min="784" max="785" width="12" customWidth="1"/>
    <col min="786" max="786" width="11.28515625" customWidth="1"/>
    <col min="787" max="787" width="10.5703125" customWidth="1"/>
    <col min="788" max="788" width="11.5703125" customWidth="1"/>
    <col min="789" max="789" width="13.28515625" customWidth="1"/>
    <col min="790" max="790" width="11.140625" customWidth="1"/>
    <col min="791" max="791" width="12.5703125" customWidth="1"/>
    <col min="792" max="793" width="12.7109375" customWidth="1"/>
    <col min="794" max="794" width="11.7109375" customWidth="1"/>
    <col min="795" max="795" width="14" customWidth="1"/>
    <col min="796" max="796" width="11.5703125" customWidth="1"/>
    <col min="797" max="797" width="10.7109375" customWidth="1"/>
    <col min="798" max="802" width="0" hidden="1" customWidth="1"/>
    <col min="803"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5703125" customWidth="1"/>
    <col min="1032" max="1032" width="12.140625" customWidth="1"/>
    <col min="1033" max="1033" width="12.28515625" customWidth="1"/>
    <col min="1034" max="1034" width="14.140625" customWidth="1"/>
    <col min="1035" max="1035" width="13" customWidth="1"/>
    <col min="1036" max="1037" width="12.42578125" customWidth="1"/>
    <col min="1038" max="1038" width="12.140625" customWidth="1"/>
    <col min="1039" max="1039" width="11" customWidth="1"/>
    <col min="1040" max="1041" width="12" customWidth="1"/>
    <col min="1042" max="1042" width="11.28515625" customWidth="1"/>
    <col min="1043" max="1043" width="10.5703125" customWidth="1"/>
    <col min="1044" max="1044" width="11.5703125" customWidth="1"/>
    <col min="1045" max="1045" width="13.28515625" customWidth="1"/>
    <col min="1046" max="1046" width="11.140625" customWidth="1"/>
    <col min="1047" max="1047" width="12.5703125" customWidth="1"/>
    <col min="1048" max="1049" width="12.7109375" customWidth="1"/>
    <col min="1050" max="1050" width="11.7109375" customWidth="1"/>
    <col min="1051" max="1051" width="14" customWidth="1"/>
    <col min="1052" max="1052" width="11.5703125" customWidth="1"/>
    <col min="1053" max="1053" width="10.7109375" customWidth="1"/>
    <col min="1054" max="1058" width="0" hidden="1" customWidth="1"/>
    <col min="1059"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5703125" customWidth="1"/>
    <col min="1288" max="1288" width="12.140625" customWidth="1"/>
    <col min="1289" max="1289" width="12.28515625" customWidth="1"/>
    <col min="1290" max="1290" width="14.140625" customWidth="1"/>
    <col min="1291" max="1291" width="13" customWidth="1"/>
    <col min="1292" max="1293" width="12.42578125" customWidth="1"/>
    <col min="1294" max="1294" width="12.140625" customWidth="1"/>
    <col min="1295" max="1295" width="11" customWidth="1"/>
    <col min="1296" max="1297" width="12" customWidth="1"/>
    <col min="1298" max="1298" width="11.28515625" customWidth="1"/>
    <col min="1299" max="1299" width="10.5703125" customWidth="1"/>
    <col min="1300" max="1300" width="11.5703125" customWidth="1"/>
    <col min="1301" max="1301" width="13.28515625" customWidth="1"/>
    <col min="1302" max="1302" width="11.140625" customWidth="1"/>
    <col min="1303" max="1303" width="12.5703125" customWidth="1"/>
    <col min="1304" max="1305" width="12.7109375" customWidth="1"/>
    <col min="1306" max="1306" width="11.7109375" customWidth="1"/>
    <col min="1307" max="1307" width="14" customWidth="1"/>
    <col min="1308" max="1308" width="11.5703125" customWidth="1"/>
    <col min="1309" max="1309" width="10.7109375" customWidth="1"/>
    <col min="1310" max="1314" width="0" hidden="1" customWidth="1"/>
    <col min="1315"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5703125" customWidth="1"/>
    <col min="1544" max="1544" width="12.140625" customWidth="1"/>
    <col min="1545" max="1545" width="12.28515625" customWidth="1"/>
    <col min="1546" max="1546" width="14.140625" customWidth="1"/>
    <col min="1547" max="1547" width="13" customWidth="1"/>
    <col min="1548" max="1549" width="12.42578125" customWidth="1"/>
    <col min="1550" max="1550" width="12.140625" customWidth="1"/>
    <col min="1551" max="1551" width="11" customWidth="1"/>
    <col min="1552" max="1553" width="12" customWidth="1"/>
    <col min="1554" max="1554" width="11.28515625" customWidth="1"/>
    <col min="1555" max="1555" width="10.5703125" customWidth="1"/>
    <col min="1556" max="1556" width="11.5703125" customWidth="1"/>
    <col min="1557" max="1557" width="13.28515625" customWidth="1"/>
    <col min="1558" max="1558" width="11.140625" customWidth="1"/>
    <col min="1559" max="1559" width="12.5703125" customWidth="1"/>
    <col min="1560" max="1561" width="12.7109375" customWidth="1"/>
    <col min="1562" max="1562" width="11.7109375" customWidth="1"/>
    <col min="1563" max="1563" width="14" customWidth="1"/>
    <col min="1564" max="1564" width="11.5703125" customWidth="1"/>
    <col min="1565" max="1565" width="10.7109375" customWidth="1"/>
    <col min="1566" max="1570" width="0" hidden="1" customWidth="1"/>
    <col min="1571"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5703125" customWidth="1"/>
    <col min="1800" max="1800" width="12.140625" customWidth="1"/>
    <col min="1801" max="1801" width="12.28515625" customWidth="1"/>
    <col min="1802" max="1802" width="14.140625" customWidth="1"/>
    <col min="1803" max="1803" width="13" customWidth="1"/>
    <col min="1804" max="1805" width="12.42578125" customWidth="1"/>
    <col min="1806" max="1806" width="12.140625" customWidth="1"/>
    <col min="1807" max="1807" width="11" customWidth="1"/>
    <col min="1808" max="1809" width="12" customWidth="1"/>
    <col min="1810" max="1810" width="11.28515625" customWidth="1"/>
    <col min="1811" max="1811" width="10.5703125" customWidth="1"/>
    <col min="1812" max="1812" width="11.5703125" customWidth="1"/>
    <col min="1813" max="1813" width="13.28515625" customWidth="1"/>
    <col min="1814" max="1814" width="11.140625" customWidth="1"/>
    <col min="1815" max="1815" width="12.5703125" customWidth="1"/>
    <col min="1816" max="1817" width="12.7109375" customWidth="1"/>
    <col min="1818" max="1818" width="11.7109375" customWidth="1"/>
    <col min="1819" max="1819" width="14" customWidth="1"/>
    <col min="1820" max="1820" width="11.5703125" customWidth="1"/>
    <col min="1821" max="1821" width="10.7109375" customWidth="1"/>
    <col min="1822" max="1826" width="0" hidden="1" customWidth="1"/>
    <col min="1827"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5703125" customWidth="1"/>
    <col min="2056" max="2056" width="12.140625" customWidth="1"/>
    <col min="2057" max="2057" width="12.28515625" customWidth="1"/>
    <col min="2058" max="2058" width="14.140625" customWidth="1"/>
    <col min="2059" max="2059" width="13" customWidth="1"/>
    <col min="2060" max="2061" width="12.42578125" customWidth="1"/>
    <col min="2062" max="2062" width="12.140625" customWidth="1"/>
    <col min="2063" max="2063" width="11" customWidth="1"/>
    <col min="2064" max="2065" width="12" customWidth="1"/>
    <col min="2066" max="2066" width="11.28515625" customWidth="1"/>
    <col min="2067" max="2067" width="10.5703125" customWidth="1"/>
    <col min="2068" max="2068" width="11.5703125" customWidth="1"/>
    <col min="2069" max="2069" width="13.28515625" customWidth="1"/>
    <col min="2070" max="2070" width="11.140625" customWidth="1"/>
    <col min="2071" max="2071" width="12.5703125" customWidth="1"/>
    <col min="2072" max="2073" width="12.7109375" customWidth="1"/>
    <col min="2074" max="2074" width="11.7109375" customWidth="1"/>
    <col min="2075" max="2075" width="14" customWidth="1"/>
    <col min="2076" max="2076" width="11.5703125" customWidth="1"/>
    <col min="2077" max="2077" width="10.7109375" customWidth="1"/>
    <col min="2078" max="2082" width="0" hidden="1" customWidth="1"/>
    <col min="2083"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5703125" customWidth="1"/>
    <col min="2312" max="2312" width="12.140625" customWidth="1"/>
    <col min="2313" max="2313" width="12.28515625" customWidth="1"/>
    <col min="2314" max="2314" width="14.140625" customWidth="1"/>
    <col min="2315" max="2315" width="13" customWidth="1"/>
    <col min="2316" max="2317" width="12.42578125" customWidth="1"/>
    <col min="2318" max="2318" width="12.140625" customWidth="1"/>
    <col min="2319" max="2319" width="11" customWidth="1"/>
    <col min="2320" max="2321" width="12" customWidth="1"/>
    <col min="2322" max="2322" width="11.28515625" customWidth="1"/>
    <col min="2323" max="2323" width="10.5703125" customWidth="1"/>
    <col min="2324" max="2324" width="11.5703125" customWidth="1"/>
    <col min="2325" max="2325" width="13.28515625" customWidth="1"/>
    <col min="2326" max="2326" width="11.140625" customWidth="1"/>
    <col min="2327" max="2327" width="12.5703125" customWidth="1"/>
    <col min="2328" max="2329" width="12.7109375" customWidth="1"/>
    <col min="2330" max="2330" width="11.7109375" customWidth="1"/>
    <col min="2331" max="2331" width="14" customWidth="1"/>
    <col min="2332" max="2332" width="11.5703125" customWidth="1"/>
    <col min="2333" max="2333" width="10.7109375" customWidth="1"/>
    <col min="2334" max="2338" width="0" hidden="1" customWidth="1"/>
    <col min="2339"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5703125" customWidth="1"/>
    <col min="2568" max="2568" width="12.140625" customWidth="1"/>
    <col min="2569" max="2569" width="12.28515625" customWidth="1"/>
    <col min="2570" max="2570" width="14.140625" customWidth="1"/>
    <col min="2571" max="2571" width="13" customWidth="1"/>
    <col min="2572" max="2573" width="12.42578125" customWidth="1"/>
    <col min="2574" max="2574" width="12.140625" customWidth="1"/>
    <col min="2575" max="2575" width="11" customWidth="1"/>
    <col min="2576" max="2577" width="12" customWidth="1"/>
    <col min="2578" max="2578" width="11.28515625" customWidth="1"/>
    <col min="2579" max="2579" width="10.5703125" customWidth="1"/>
    <col min="2580" max="2580" width="11.5703125" customWidth="1"/>
    <col min="2581" max="2581" width="13.28515625" customWidth="1"/>
    <col min="2582" max="2582" width="11.140625" customWidth="1"/>
    <col min="2583" max="2583" width="12.5703125" customWidth="1"/>
    <col min="2584" max="2585" width="12.7109375" customWidth="1"/>
    <col min="2586" max="2586" width="11.7109375" customWidth="1"/>
    <col min="2587" max="2587" width="14" customWidth="1"/>
    <col min="2588" max="2588" width="11.5703125" customWidth="1"/>
    <col min="2589" max="2589" width="10.7109375" customWidth="1"/>
    <col min="2590" max="2594" width="0" hidden="1" customWidth="1"/>
    <col min="2595"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5703125" customWidth="1"/>
    <col min="2824" max="2824" width="12.140625" customWidth="1"/>
    <col min="2825" max="2825" width="12.28515625" customWidth="1"/>
    <col min="2826" max="2826" width="14.140625" customWidth="1"/>
    <col min="2827" max="2827" width="13" customWidth="1"/>
    <col min="2828" max="2829" width="12.42578125" customWidth="1"/>
    <col min="2830" max="2830" width="12.140625" customWidth="1"/>
    <col min="2831" max="2831" width="11" customWidth="1"/>
    <col min="2832" max="2833" width="12" customWidth="1"/>
    <col min="2834" max="2834" width="11.28515625" customWidth="1"/>
    <col min="2835" max="2835" width="10.5703125" customWidth="1"/>
    <col min="2836" max="2836" width="11.5703125" customWidth="1"/>
    <col min="2837" max="2837" width="13.28515625" customWidth="1"/>
    <col min="2838" max="2838" width="11.140625" customWidth="1"/>
    <col min="2839" max="2839" width="12.5703125" customWidth="1"/>
    <col min="2840" max="2841" width="12.7109375" customWidth="1"/>
    <col min="2842" max="2842" width="11.7109375" customWidth="1"/>
    <col min="2843" max="2843" width="14" customWidth="1"/>
    <col min="2844" max="2844" width="11.5703125" customWidth="1"/>
    <col min="2845" max="2845" width="10.7109375" customWidth="1"/>
    <col min="2846" max="2850" width="0" hidden="1" customWidth="1"/>
    <col min="2851"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5703125" customWidth="1"/>
    <col min="3080" max="3080" width="12.140625" customWidth="1"/>
    <col min="3081" max="3081" width="12.28515625" customWidth="1"/>
    <col min="3082" max="3082" width="14.140625" customWidth="1"/>
    <col min="3083" max="3083" width="13" customWidth="1"/>
    <col min="3084" max="3085" width="12.42578125" customWidth="1"/>
    <col min="3086" max="3086" width="12.140625" customWidth="1"/>
    <col min="3087" max="3087" width="11" customWidth="1"/>
    <col min="3088" max="3089" width="12" customWidth="1"/>
    <col min="3090" max="3090" width="11.28515625" customWidth="1"/>
    <col min="3091" max="3091" width="10.5703125" customWidth="1"/>
    <col min="3092" max="3092" width="11.5703125" customWidth="1"/>
    <col min="3093" max="3093" width="13.28515625" customWidth="1"/>
    <col min="3094" max="3094" width="11.140625" customWidth="1"/>
    <col min="3095" max="3095" width="12.5703125" customWidth="1"/>
    <col min="3096" max="3097" width="12.7109375" customWidth="1"/>
    <col min="3098" max="3098" width="11.7109375" customWidth="1"/>
    <col min="3099" max="3099" width="14" customWidth="1"/>
    <col min="3100" max="3100" width="11.5703125" customWidth="1"/>
    <col min="3101" max="3101" width="10.7109375" customWidth="1"/>
    <col min="3102" max="3106" width="0" hidden="1" customWidth="1"/>
    <col min="3107"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5703125" customWidth="1"/>
    <col min="3336" max="3336" width="12.140625" customWidth="1"/>
    <col min="3337" max="3337" width="12.28515625" customWidth="1"/>
    <col min="3338" max="3338" width="14.140625" customWidth="1"/>
    <col min="3339" max="3339" width="13" customWidth="1"/>
    <col min="3340" max="3341" width="12.42578125" customWidth="1"/>
    <col min="3342" max="3342" width="12.140625" customWidth="1"/>
    <col min="3343" max="3343" width="11" customWidth="1"/>
    <col min="3344" max="3345" width="12" customWidth="1"/>
    <col min="3346" max="3346" width="11.28515625" customWidth="1"/>
    <col min="3347" max="3347" width="10.5703125" customWidth="1"/>
    <col min="3348" max="3348" width="11.5703125" customWidth="1"/>
    <col min="3349" max="3349" width="13.28515625" customWidth="1"/>
    <col min="3350" max="3350" width="11.140625" customWidth="1"/>
    <col min="3351" max="3351" width="12.5703125" customWidth="1"/>
    <col min="3352" max="3353" width="12.7109375" customWidth="1"/>
    <col min="3354" max="3354" width="11.7109375" customWidth="1"/>
    <col min="3355" max="3355" width="14" customWidth="1"/>
    <col min="3356" max="3356" width="11.5703125" customWidth="1"/>
    <col min="3357" max="3357" width="10.7109375" customWidth="1"/>
    <col min="3358" max="3362" width="0" hidden="1" customWidth="1"/>
    <col min="3363"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5703125" customWidth="1"/>
    <col min="3592" max="3592" width="12.140625" customWidth="1"/>
    <col min="3593" max="3593" width="12.28515625" customWidth="1"/>
    <col min="3594" max="3594" width="14.140625" customWidth="1"/>
    <col min="3595" max="3595" width="13" customWidth="1"/>
    <col min="3596" max="3597" width="12.42578125" customWidth="1"/>
    <col min="3598" max="3598" width="12.140625" customWidth="1"/>
    <col min="3599" max="3599" width="11" customWidth="1"/>
    <col min="3600" max="3601" width="12" customWidth="1"/>
    <col min="3602" max="3602" width="11.28515625" customWidth="1"/>
    <col min="3603" max="3603" width="10.5703125" customWidth="1"/>
    <col min="3604" max="3604" width="11.5703125" customWidth="1"/>
    <col min="3605" max="3605" width="13.28515625" customWidth="1"/>
    <col min="3606" max="3606" width="11.140625" customWidth="1"/>
    <col min="3607" max="3607" width="12.5703125" customWidth="1"/>
    <col min="3608" max="3609" width="12.7109375" customWidth="1"/>
    <col min="3610" max="3610" width="11.7109375" customWidth="1"/>
    <col min="3611" max="3611" width="14" customWidth="1"/>
    <col min="3612" max="3612" width="11.5703125" customWidth="1"/>
    <col min="3613" max="3613" width="10.7109375" customWidth="1"/>
    <col min="3614" max="3618" width="0" hidden="1" customWidth="1"/>
    <col min="3619"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5703125" customWidth="1"/>
    <col min="3848" max="3848" width="12.140625" customWidth="1"/>
    <col min="3849" max="3849" width="12.28515625" customWidth="1"/>
    <col min="3850" max="3850" width="14.140625" customWidth="1"/>
    <col min="3851" max="3851" width="13" customWidth="1"/>
    <col min="3852" max="3853" width="12.42578125" customWidth="1"/>
    <col min="3854" max="3854" width="12.140625" customWidth="1"/>
    <col min="3855" max="3855" width="11" customWidth="1"/>
    <col min="3856" max="3857" width="12" customWidth="1"/>
    <col min="3858" max="3858" width="11.28515625" customWidth="1"/>
    <col min="3859" max="3859" width="10.5703125" customWidth="1"/>
    <col min="3860" max="3860" width="11.5703125" customWidth="1"/>
    <col min="3861" max="3861" width="13.28515625" customWidth="1"/>
    <col min="3862" max="3862" width="11.140625" customWidth="1"/>
    <col min="3863" max="3863" width="12.5703125" customWidth="1"/>
    <col min="3864" max="3865" width="12.7109375" customWidth="1"/>
    <col min="3866" max="3866" width="11.7109375" customWidth="1"/>
    <col min="3867" max="3867" width="14" customWidth="1"/>
    <col min="3868" max="3868" width="11.5703125" customWidth="1"/>
    <col min="3869" max="3869" width="10.7109375" customWidth="1"/>
    <col min="3870" max="3874" width="0" hidden="1" customWidth="1"/>
    <col min="3875"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5703125" customWidth="1"/>
    <col min="4104" max="4104" width="12.140625" customWidth="1"/>
    <col min="4105" max="4105" width="12.28515625" customWidth="1"/>
    <col min="4106" max="4106" width="14.140625" customWidth="1"/>
    <col min="4107" max="4107" width="13" customWidth="1"/>
    <col min="4108" max="4109" width="12.42578125" customWidth="1"/>
    <col min="4110" max="4110" width="12.140625" customWidth="1"/>
    <col min="4111" max="4111" width="11" customWidth="1"/>
    <col min="4112" max="4113" width="12" customWidth="1"/>
    <col min="4114" max="4114" width="11.28515625" customWidth="1"/>
    <col min="4115" max="4115" width="10.5703125" customWidth="1"/>
    <col min="4116" max="4116" width="11.5703125" customWidth="1"/>
    <col min="4117" max="4117" width="13.28515625" customWidth="1"/>
    <col min="4118" max="4118" width="11.140625" customWidth="1"/>
    <col min="4119" max="4119" width="12.5703125" customWidth="1"/>
    <col min="4120" max="4121" width="12.7109375" customWidth="1"/>
    <col min="4122" max="4122" width="11.7109375" customWidth="1"/>
    <col min="4123" max="4123" width="14" customWidth="1"/>
    <col min="4124" max="4124" width="11.5703125" customWidth="1"/>
    <col min="4125" max="4125" width="10.7109375" customWidth="1"/>
    <col min="4126" max="4130" width="0" hidden="1" customWidth="1"/>
    <col min="4131"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5703125" customWidth="1"/>
    <col min="4360" max="4360" width="12.140625" customWidth="1"/>
    <col min="4361" max="4361" width="12.28515625" customWidth="1"/>
    <col min="4362" max="4362" width="14.140625" customWidth="1"/>
    <col min="4363" max="4363" width="13" customWidth="1"/>
    <col min="4364" max="4365" width="12.42578125" customWidth="1"/>
    <col min="4366" max="4366" width="12.140625" customWidth="1"/>
    <col min="4367" max="4367" width="11" customWidth="1"/>
    <col min="4368" max="4369" width="12" customWidth="1"/>
    <col min="4370" max="4370" width="11.28515625" customWidth="1"/>
    <col min="4371" max="4371" width="10.5703125" customWidth="1"/>
    <col min="4372" max="4372" width="11.5703125" customWidth="1"/>
    <col min="4373" max="4373" width="13.28515625" customWidth="1"/>
    <col min="4374" max="4374" width="11.140625" customWidth="1"/>
    <col min="4375" max="4375" width="12.5703125" customWidth="1"/>
    <col min="4376" max="4377" width="12.7109375" customWidth="1"/>
    <col min="4378" max="4378" width="11.7109375" customWidth="1"/>
    <col min="4379" max="4379" width="14" customWidth="1"/>
    <col min="4380" max="4380" width="11.5703125" customWidth="1"/>
    <col min="4381" max="4381" width="10.7109375" customWidth="1"/>
    <col min="4382" max="4386" width="0" hidden="1" customWidth="1"/>
    <col min="4387"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5703125" customWidth="1"/>
    <col min="4616" max="4616" width="12.140625" customWidth="1"/>
    <col min="4617" max="4617" width="12.28515625" customWidth="1"/>
    <col min="4618" max="4618" width="14.140625" customWidth="1"/>
    <col min="4619" max="4619" width="13" customWidth="1"/>
    <col min="4620" max="4621" width="12.42578125" customWidth="1"/>
    <col min="4622" max="4622" width="12.140625" customWidth="1"/>
    <col min="4623" max="4623" width="11" customWidth="1"/>
    <col min="4624" max="4625" width="12" customWidth="1"/>
    <col min="4626" max="4626" width="11.28515625" customWidth="1"/>
    <col min="4627" max="4627" width="10.5703125" customWidth="1"/>
    <col min="4628" max="4628" width="11.5703125" customWidth="1"/>
    <col min="4629" max="4629" width="13.28515625" customWidth="1"/>
    <col min="4630" max="4630" width="11.140625" customWidth="1"/>
    <col min="4631" max="4631" width="12.5703125" customWidth="1"/>
    <col min="4632" max="4633" width="12.7109375" customWidth="1"/>
    <col min="4634" max="4634" width="11.7109375" customWidth="1"/>
    <col min="4635" max="4635" width="14" customWidth="1"/>
    <col min="4636" max="4636" width="11.5703125" customWidth="1"/>
    <col min="4637" max="4637" width="10.7109375" customWidth="1"/>
    <col min="4638" max="4642" width="0" hidden="1" customWidth="1"/>
    <col min="4643"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5703125" customWidth="1"/>
    <col min="4872" max="4872" width="12.140625" customWidth="1"/>
    <col min="4873" max="4873" width="12.28515625" customWidth="1"/>
    <col min="4874" max="4874" width="14.140625" customWidth="1"/>
    <col min="4875" max="4875" width="13" customWidth="1"/>
    <col min="4876" max="4877" width="12.42578125" customWidth="1"/>
    <col min="4878" max="4878" width="12.140625" customWidth="1"/>
    <col min="4879" max="4879" width="11" customWidth="1"/>
    <col min="4880" max="4881" width="12" customWidth="1"/>
    <col min="4882" max="4882" width="11.28515625" customWidth="1"/>
    <col min="4883" max="4883" width="10.5703125" customWidth="1"/>
    <col min="4884" max="4884" width="11.5703125" customWidth="1"/>
    <col min="4885" max="4885" width="13.28515625" customWidth="1"/>
    <col min="4886" max="4886" width="11.140625" customWidth="1"/>
    <col min="4887" max="4887" width="12.5703125" customWidth="1"/>
    <col min="4888" max="4889" width="12.7109375" customWidth="1"/>
    <col min="4890" max="4890" width="11.7109375" customWidth="1"/>
    <col min="4891" max="4891" width="14" customWidth="1"/>
    <col min="4892" max="4892" width="11.5703125" customWidth="1"/>
    <col min="4893" max="4893" width="10.7109375" customWidth="1"/>
    <col min="4894" max="4898" width="0" hidden="1" customWidth="1"/>
    <col min="4899"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5703125" customWidth="1"/>
    <col min="5128" max="5128" width="12.140625" customWidth="1"/>
    <col min="5129" max="5129" width="12.28515625" customWidth="1"/>
    <col min="5130" max="5130" width="14.140625" customWidth="1"/>
    <col min="5131" max="5131" width="13" customWidth="1"/>
    <col min="5132" max="5133" width="12.42578125" customWidth="1"/>
    <col min="5134" max="5134" width="12.140625" customWidth="1"/>
    <col min="5135" max="5135" width="11" customWidth="1"/>
    <col min="5136" max="5137" width="12" customWidth="1"/>
    <col min="5138" max="5138" width="11.28515625" customWidth="1"/>
    <col min="5139" max="5139" width="10.5703125" customWidth="1"/>
    <col min="5140" max="5140" width="11.5703125" customWidth="1"/>
    <col min="5141" max="5141" width="13.28515625" customWidth="1"/>
    <col min="5142" max="5142" width="11.140625" customWidth="1"/>
    <col min="5143" max="5143" width="12.5703125" customWidth="1"/>
    <col min="5144" max="5145" width="12.7109375" customWidth="1"/>
    <col min="5146" max="5146" width="11.7109375" customWidth="1"/>
    <col min="5147" max="5147" width="14" customWidth="1"/>
    <col min="5148" max="5148" width="11.5703125" customWidth="1"/>
    <col min="5149" max="5149" width="10.7109375" customWidth="1"/>
    <col min="5150" max="5154" width="0" hidden="1" customWidth="1"/>
    <col min="5155"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5703125" customWidth="1"/>
    <col min="5384" max="5384" width="12.140625" customWidth="1"/>
    <col min="5385" max="5385" width="12.28515625" customWidth="1"/>
    <col min="5386" max="5386" width="14.140625" customWidth="1"/>
    <col min="5387" max="5387" width="13" customWidth="1"/>
    <col min="5388" max="5389" width="12.42578125" customWidth="1"/>
    <col min="5390" max="5390" width="12.140625" customWidth="1"/>
    <col min="5391" max="5391" width="11" customWidth="1"/>
    <col min="5392" max="5393" width="12" customWidth="1"/>
    <col min="5394" max="5394" width="11.28515625" customWidth="1"/>
    <col min="5395" max="5395" width="10.5703125" customWidth="1"/>
    <col min="5396" max="5396" width="11.5703125" customWidth="1"/>
    <col min="5397" max="5397" width="13.28515625" customWidth="1"/>
    <col min="5398" max="5398" width="11.140625" customWidth="1"/>
    <col min="5399" max="5399" width="12.5703125" customWidth="1"/>
    <col min="5400" max="5401" width="12.7109375" customWidth="1"/>
    <col min="5402" max="5402" width="11.7109375" customWidth="1"/>
    <col min="5403" max="5403" width="14" customWidth="1"/>
    <col min="5404" max="5404" width="11.5703125" customWidth="1"/>
    <col min="5405" max="5405" width="10.7109375" customWidth="1"/>
    <col min="5406" max="5410" width="0" hidden="1" customWidth="1"/>
    <col min="5411"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5703125" customWidth="1"/>
    <col min="5640" max="5640" width="12.140625" customWidth="1"/>
    <col min="5641" max="5641" width="12.28515625" customWidth="1"/>
    <col min="5642" max="5642" width="14.140625" customWidth="1"/>
    <col min="5643" max="5643" width="13" customWidth="1"/>
    <col min="5644" max="5645" width="12.42578125" customWidth="1"/>
    <col min="5646" max="5646" width="12.140625" customWidth="1"/>
    <col min="5647" max="5647" width="11" customWidth="1"/>
    <col min="5648" max="5649" width="12" customWidth="1"/>
    <col min="5650" max="5650" width="11.28515625" customWidth="1"/>
    <col min="5651" max="5651" width="10.5703125" customWidth="1"/>
    <col min="5652" max="5652" width="11.5703125" customWidth="1"/>
    <col min="5653" max="5653" width="13.28515625" customWidth="1"/>
    <col min="5654" max="5654" width="11.140625" customWidth="1"/>
    <col min="5655" max="5655" width="12.5703125" customWidth="1"/>
    <col min="5656" max="5657" width="12.7109375" customWidth="1"/>
    <col min="5658" max="5658" width="11.7109375" customWidth="1"/>
    <col min="5659" max="5659" width="14" customWidth="1"/>
    <col min="5660" max="5660" width="11.5703125" customWidth="1"/>
    <col min="5661" max="5661" width="10.7109375" customWidth="1"/>
    <col min="5662" max="5666" width="0" hidden="1" customWidth="1"/>
    <col min="5667"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5703125" customWidth="1"/>
    <col min="5896" max="5896" width="12.140625" customWidth="1"/>
    <col min="5897" max="5897" width="12.28515625" customWidth="1"/>
    <col min="5898" max="5898" width="14.140625" customWidth="1"/>
    <col min="5899" max="5899" width="13" customWidth="1"/>
    <col min="5900" max="5901" width="12.42578125" customWidth="1"/>
    <col min="5902" max="5902" width="12.140625" customWidth="1"/>
    <col min="5903" max="5903" width="11" customWidth="1"/>
    <col min="5904" max="5905" width="12" customWidth="1"/>
    <col min="5906" max="5906" width="11.28515625" customWidth="1"/>
    <col min="5907" max="5907" width="10.5703125" customWidth="1"/>
    <col min="5908" max="5908" width="11.5703125" customWidth="1"/>
    <col min="5909" max="5909" width="13.28515625" customWidth="1"/>
    <col min="5910" max="5910" width="11.140625" customWidth="1"/>
    <col min="5911" max="5911" width="12.5703125" customWidth="1"/>
    <col min="5912" max="5913" width="12.7109375" customWidth="1"/>
    <col min="5914" max="5914" width="11.7109375" customWidth="1"/>
    <col min="5915" max="5915" width="14" customWidth="1"/>
    <col min="5916" max="5916" width="11.5703125" customWidth="1"/>
    <col min="5917" max="5917" width="10.7109375" customWidth="1"/>
    <col min="5918" max="5922" width="0" hidden="1" customWidth="1"/>
    <col min="5923"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5703125" customWidth="1"/>
    <col min="6152" max="6152" width="12.140625" customWidth="1"/>
    <col min="6153" max="6153" width="12.28515625" customWidth="1"/>
    <col min="6154" max="6154" width="14.140625" customWidth="1"/>
    <col min="6155" max="6155" width="13" customWidth="1"/>
    <col min="6156" max="6157" width="12.42578125" customWidth="1"/>
    <col min="6158" max="6158" width="12.140625" customWidth="1"/>
    <col min="6159" max="6159" width="11" customWidth="1"/>
    <col min="6160" max="6161" width="12" customWidth="1"/>
    <col min="6162" max="6162" width="11.28515625" customWidth="1"/>
    <col min="6163" max="6163" width="10.5703125" customWidth="1"/>
    <col min="6164" max="6164" width="11.5703125" customWidth="1"/>
    <col min="6165" max="6165" width="13.28515625" customWidth="1"/>
    <col min="6166" max="6166" width="11.140625" customWidth="1"/>
    <col min="6167" max="6167" width="12.5703125" customWidth="1"/>
    <col min="6168" max="6169" width="12.7109375" customWidth="1"/>
    <col min="6170" max="6170" width="11.7109375" customWidth="1"/>
    <col min="6171" max="6171" width="14" customWidth="1"/>
    <col min="6172" max="6172" width="11.5703125" customWidth="1"/>
    <col min="6173" max="6173" width="10.7109375" customWidth="1"/>
    <col min="6174" max="6178" width="0" hidden="1" customWidth="1"/>
    <col min="6179"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5703125" customWidth="1"/>
    <col min="6408" max="6408" width="12.140625" customWidth="1"/>
    <col min="6409" max="6409" width="12.28515625" customWidth="1"/>
    <col min="6410" max="6410" width="14.140625" customWidth="1"/>
    <col min="6411" max="6411" width="13" customWidth="1"/>
    <col min="6412" max="6413" width="12.42578125" customWidth="1"/>
    <col min="6414" max="6414" width="12.140625" customWidth="1"/>
    <col min="6415" max="6415" width="11" customWidth="1"/>
    <col min="6416" max="6417" width="12" customWidth="1"/>
    <col min="6418" max="6418" width="11.28515625" customWidth="1"/>
    <col min="6419" max="6419" width="10.5703125" customWidth="1"/>
    <col min="6420" max="6420" width="11.5703125" customWidth="1"/>
    <col min="6421" max="6421" width="13.28515625" customWidth="1"/>
    <col min="6422" max="6422" width="11.140625" customWidth="1"/>
    <col min="6423" max="6423" width="12.5703125" customWidth="1"/>
    <col min="6424" max="6425" width="12.7109375" customWidth="1"/>
    <col min="6426" max="6426" width="11.7109375" customWidth="1"/>
    <col min="6427" max="6427" width="14" customWidth="1"/>
    <col min="6428" max="6428" width="11.5703125" customWidth="1"/>
    <col min="6429" max="6429" width="10.7109375" customWidth="1"/>
    <col min="6430" max="6434" width="0" hidden="1" customWidth="1"/>
    <col min="6435"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5703125" customWidth="1"/>
    <col min="6664" max="6664" width="12.140625" customWidth="1"/>
    <col min="6665" max="6665" width="12.28515625" customWidth="1"/>
    <col min="6666" max="6666" width="14.140625" customWidth="1"/>
    <col min="6667" max="6667" width="13" customWidth="1"/>
    <col min="6668" max="6669" width="12.42578125" customWidth="1"/>
    <col min="6670" max="6670" width="12.140625" customWidth="1"/>
    <col min="6671" max="6671" width="11" customWidth="1"/>
    <col min="6672" max="6673" width="12" customWidth="1"/>
    <col min="6674" max="6674" width="11.28515625" customWidth="1"/>
    <col min="6675" max="6675" width="10.5703125" customWidth="1"/>
    <col min="6676" max="6676" width="11.5703125" customWidth="1"/>
    <col min="6677" max="6677" width="13.28515625" customWidth="1"/>
    <col min="6678" max="6678" width="11.140625" customWidth="1"/>
    <col min="6679" max="6679" width="12.5703125" customWidth="1"/>
    <col min="6680" max="6681" width="12.7109375" customWidth="1"/>
    <col min="6682" max="6682" width="11.7109375" customWidth="1"/>
    <col min="6683" max="6683" width="14" customWidth="1"/>
    <col min="6684" max="6684" width="11.5703125" customWidth="1"/>
    <col min="6685" max="6685" width="10.7109375" customWidth="1"/>
    <col min="6686" max="6690" width="0" hidden="1" customWidth="1"/>
    <col min="6691"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5703125" customWidth="1"/>
    <col min="6920" max="6920" width="12.140625" customWidth="1"/>
    <col min="6921" max="6921" width="12.28515625" customWidth="1"/>
    <col min="6922" max="6922" width="14.140625" customWidth="1"/>
    <col min="6923" max="6923" width="13" customWidth="1"/>
    <col min="6924" max="6925" width="12.42578125" customWidth="1"/>
    <col min="6926" max="6926" width="12.140625" customWidth="1"/>
    <col min="6927" max="6927" width="11" customWidth="1"/>
    <col min="6928" max="6929" width="12" customWidth="1"/>
    <col min="6930" max="6930" width="11.28515625" customWidth="1"/>
    <col min="6931" max="6931" width="10.5703125" customWidth="1"/>
    <col min="6932" max="6932" width="11.5703125" customWidth="1"/>
    <col min="6933" max="6933" width="13.28515625" customWidth="1"/>
    <col min="6934" max="6934" width="11.140625" customWidth="1"/>
    <col min="6935" max="6935" width="12.5703125" customWidth="1"/>
    <col min="6936" max="6937" width="12.7109375" customWidth="1"/>
    <col min="6938" max="6938" width="11.7109375" customWidth="1"/>
    <col min="6939" max="6939" width="14" customWidth="1"/>
    <col min="6940" max="6940" width="11.5703125" customWidth="1"/>
    <col min="6941" max="6941" width="10.7109375" customWidth="1"/>
    <col min="6942" max="6946" width="0" hidden="1" customWidth="1"/>
    <col min="6947"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5703125" customWidth="1"/>
    <col min="7176" max="7176" width="12.140625" customWidth="1"/>
    <col min="7177" max="7177" width="12.28515625" customWidth="1"/>
    <col min="7178" max="7178" width="14.140625" customWidth="1"/>
    <col min="7179" max="7179" width="13" customWidth="1"/>
    <col min="7180" max="7181" width="12.42578125" customWidth="1"/>
    <col min="7182" max="7182" width="12.140625" customWidth="1"/>
    <col min="7183" max="7183" width="11" customWidth="1"/>
    <col min="7184" max="7185" width="12" customWidth="1"/>
    <col min="7186" max="7186" width="11.28515625" customWidth="1"/>
    <col min="7187" max="7187" width="10.5703125" customWidth="1"/>
    <col min="7188" max="7188" width="11.5703125" customWidth="1"/>
    <col min="7189" max="7189" width="13.28515625" customWidth="1"/>
    <col min="7190" max="7190" width="11.140625" customWidth="1"/>
    <col min="7191" max="7191" width="12.5703125" customWidth="1"/>
    <col min="7192" max="7193" width="12.7109375" customWidth="1"/>
    <col min="7194" max="7194" width="11.7109375" customWidth="1"/>
    <col min="7195" max="7195" width="14" customWidth="1"/>
    <col min="7196" max="7196" width="11.5703125" customWidth="1"/>
    <col min="7197" max="7197" width="10.7109375" customWidth="1"/>
    <col min="7198" max="7202" width="0" hidden="1" customWidth="1"/>
    <col min="7203"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5703125" customWidth="1"/>
    <col min="7432" max="7432" width="12.140625" customWidth="1"/>
    <col min="7433" max="7433" width="12.28515625" customWidth="1"/>
    <col min="7434" max="7434" width="14.140625" customWidth="1"/>
    <col min="7435" max="7435" width="13" customWidth="1"/>
    <col min="7436" max="7437" width="12.42578125" customWidth="1"/>
    <col min="7438" max="7438" width="12.140625" customWidth="1"/>
    <col min="7439" max="7439" width="11" customWidth="1"/>
    <col min="7440" max="7441" width="12" customWidth="1"/>
    <col min="7442" max="7442" width="11.28515625" customWidth="1"/>
    <col min="7443" max="7443" width="10.5703125" customWidth="1"/>
    <col min="7444" max="7444" width="11.5703125" customWidth="1"/>
    <col min="7445" max="7445" width="13.28515625" customWidth="1"/>
    <col min="7446" max="7446" width="11.140625" customWidth="1"/>
    <col min="7447" max="7447" width="12.5703125" customWidth="1"/>
    <col min="7448" max="7449" width="12.7109375" customWidth="1"/>
    <col min="7450" max="7450" width="11.7109375" customWidth="1"/>
    <col min="7451" max="7451" width="14" customWidth="1"/>
    <col min="7452" max="7452" width="11.5703125" customWidth="1"/>
    <col min="7453" max="7453" width="10.7109375" customWidth="1"/>
    <col min="7454" max="7458" width="0" hidden="1" customWidth="1"/>
    <col min="7459"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5703125" customWidth="1"/>
    <col min="7688" max="7688" width="12.140625" customWidth="1"/>
    <col min="7689" max="7689" width="12.28515625" customWidth="1"/>
    <col min="7690" max="7690" width="14.140625" customWidth="1"/>
    <col min="7691" max="7691" width="13" customWidth="1"/>
    <col min="7692" max="7693" width="12.42578125" customWidth="1"/>
    <col min="7694" max="7694" width="12.140625" customWidth="1"/>
    <col min="7695" max="7695" width="11" customWidth="1"/>
    <col min="7696" max="7697" width="12" customWidth="1"/>
    <col min="7698" max="7698" width="11.28515625" customWidth="1"/>
    <col min="7699" max="7699" width="10.5703125" customWidth="1"/>
    <col min="7700" max="7700" width="11.5703125" customWidth="1"/>
    <col min="7701" max="7701" width="13.28515625" customWidth="1"/>
    <col min="7702" max="7702" width="11.140625" customWidth="1"/>
    <col min="7703" max="7703" width="12.5703125" customWidth="1"/>
    <col min="7704" max="7705" width="12.7109375" customWidth="1"/>
    <col min="7706" max="7706" width="11.7109375" customWidth="1"/>
    <col min="7707" max="7707" width="14" customWidth="1"/>
    <col min="7708" max="7708" width="11.5703125" customWidth="1"/>
    <col min="7709" max="7709" width="10.7109375" customWidth="1"/>
    <col min="7710" max="7714" width="0" hidden="1" customWidth="1"/>
    <col min="7715"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5703125" customWidth="1"/>
    <col min="7944" max="7944" width="12.140625" customWidth="1"/>
    <col min="7945" max="7945" width="12.28515625" customWidth="1"/>
    <col min="7946" max="7946" width="14.140625" customWidth="1"/>
    <col min="7947" max="7947" width="13" customWidth="1"/>
    <col min="7948" max="7949" width="12.42578125" customWidth="1"/>
    <col min="7950" max="7950" width="12.140625" customWidth="1"/>
    <col min="7951" max="7951" width="11" customWidth="1"/>
    <col min="7952" max="7953" width="12" customWidth="1"/>
    <col min="7954" max="7954" width="11.28515625" customWidth="1"/>
    <col min="7955" max="7955" width="10.5703125" customWidth="1"/>
    <col min="7956" max="7956" width="11.5703125" customWidth="1"/>
    <col min="7957" max="7957" width="13.28515625" customWidth="1"/>
    <col min="7958" max="7958" width="11.140625" customWidth="1"/>
    <col min="7959" max="7959" width="12.5703125" customWidth="1"/>
    <col min="7960" max="7961" width="12.7109375" customWidth="1"/>
    <col min="7962" max="7962" width="11.7109375" customWidth="1"/>
    <col min="7963" max="7963" width="14" customWidth="1"/>
    <col min="7964" max="7964" width="11.5703125" customWidth="1"/>
    <col min="7965" max="7965" width="10.7109375" customWidth="1"/>
    <col min="7966" max="7970" width="0" hidden="1" customWidth="1"/>
    <col min="7971"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5703125" customWidth="1"/>
    <col min="8200" max="8200" width="12.140625" customWidth="1"/>
    <col min="8201" max="8201" width="12.28515625" customWidth="1"/>
    <col min="8202" max="8202" width="14.140625" customWidth="1"/>
    <col min="8203" max="8203" width="13" customWidth="1"/>
    <col min="8204" max="8205" width="12.42578125" customWidth="1"/>
    <col min="8206" max="8206" width="12.140625" customWidth="1"/>
    <col min="8207" max="8207" width="11" customWidth="1"/>
    <col min="8208" max="8209" width="12" customWidth="1"/>
    <col min="8210" max="8210" width="11.28515625" customWidth="1"/>
    <col min="8211" max="8211" width="10.5703125" customWidth="1"/>
    <col min="8212" max="8212" width="11.5703125" customWidth="1"/>
    <col min="8213" max="8213" width="13.28515625" customWidth="1"/>
    <col min="8214" max="8214" width="11.140625" customWidth="1"/>
    <col min="8215" max="8215" width="12.5703125" customWidth="1"/>
    <col min="8216" max="8217" width="12.7109375" customWidth="1"/>
    <col min="8218" max="8218" width="11.7109375" customWidth="1"/>
    <col min="8219" max="8219" width="14" customWidth="1"/>
    <col min="8220" max="8220" width="11.5703125" customWidth="1"/>
    <col min="8221" max="8221" width="10.7109375" customWidth="1"/>
    <col min="8222" max="8226" width="0" hidden="1" customWidth="1"/>
    <col min="8227"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5703125" customWidth="1"/>
    <col min="8456" max="8456" width="12.140625" customWidth="1"/>
    <col min="8457" max="8457" width="12.28515625" customWidth="1"/>
    <col min="8458" max="8458" width="14.140625" customWidth="1"/>
    <col min="8459" max="8459" width="13" customWidth="1"/>
    <col min="8460" max="8461" width="12.42578125" customWidth="1"/>
    <col min="8462" max="8462" width="12.140625" customWidth="1"/>
    <col min="8463" max="8463" width="11" customWidth="1"/>
    <col min="8464" max="8465" width="12" customWidth="1"/>
    <col min="8466" max="8466" width="11.28515625" customWidth="1"/>
    <col min="8467" max="8467" width="10.5703125" customWidth="1"/>
    <col min="8468" max="8468" width="11.5703125" customWidth="1"/>
    <col min="8469" max="8469" width="13.28515625" customWidth="1"/>
    <col min="8470" max="8470" width="11.140625" customWidth="1"/>
    <col min="8471" max="8471" width="12.5703125" customWidth="1"/>
    <col min="8472" max="8473" width="12.7109375" customWidth="1"/>
    <col min="8474" max="8474" width="11.7109375" customWidth="1"/>
    <col min="8475" max="8475" width="14" customWidth="1"/>
    <col min="8476" max="8476" width="11.5703125" customWidth="1"/>
    <col min="8477" max="8477" width="10.7109375" customWidth="1"/>
    <col min="8478" max="8482" width="0" hidden="1" customWidth="1"/>
    <col min="8483"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5703125" customWidth="1"/>
    <col min="8712" max="8712" width="12.140625" customWidth="1"/>
    <col min="8713" max="8713" width="12.28515625" customWidth="1"/>
    <col min="8714" max="8714" width="14.140625" customWidth="1"/>
    <col min="8715" max="8715" width="13" customWidth="1"/>
    <col min="8716" max="8717" width="12.42578125" customWidth="1"/>
    <col min="8718" max="8718" width="12.140625" customWidth="1"/>
    <col min="8719" max="8719" width="11" customWidth="1"/>
    <col min="8720" max="8721" width="12" customWidth="1"/>
    <col min="8722" max="8722" width="11.28515625" customWidth="1"/>
    <col min="8723" max="8723" width="10.5703125" customWidth="1"/>
    <col min="8724" max="8724" width="11.5703125" customWidth="1"/>
    <col min="8725" max="8725" width="13.28515625" customWidth="1"/>
    <col min="8726" max="8726" width="11.140625" customWidth="1"/>
    <col min="8727" max="8727" width="12.5703125" customWidth="1"/>
    <col min="8728" max="8729" width="12.7109375" customWidth="1"/>
    <col min="8730" max="8730" width="11.7109375" customWidth="1"/>
    <col min="8731" max="8731" width="14" customWidth="1"/>
    <col min="8732" max="8732" width="11.5703125" customWidth="1"/>
    <col min="8733" max="8733" width="10.7109375" customWidth="1"/>
    <col min="8734" max="8738" width="0" hidden="1" customWidth="1"/>
    <col min="8739"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5703125" customWidth="1"/>
    <col min="8968" max="8968" width="12.140625" customWidth="1"/>
    <col min="8969" max="8969" width="12.28515625" customWidth="1"/>
    <col min="8970" max="8970" width="14.140625" customWidth="1"/>
    <col min="8971" max="8971" width="13" customWidth="1"/>
    <col min="8972" max="8973" width="12.42578125" customWidth="1"/>
    <col min="8974" max="8974" width="12.140625" customWidth="1"/>
    <col min="8975" max="8975" width="11" customWidth="1"/>
    <col min="8976" max="8977" width="12" customWidth="1"/>
    <col min="8978" max="8978" width="11.28515625" customWidth="1"/>
    <col min="8979" max="8979" width="10.5703125" customWidth="1"/>
    <col min="8980" max="8980" width="11.5703125" customWidth="1"/>
    <col min="8981" max="8981" width="13.28515625" customWidth="1"/>
    <col min="8982" max="8982" width="11.140625" customWidth="1"/>
    <col min="8983" max="8983" width="12.5703125" customWidth="1"/>
    <col min="8984" max="8985" width="12.7109375" customWidth="1"/>
    <col min="8986" max="8986" width="11.7109375" customWidth="1"/>
    <col min="8987" max="8987" width="14" customWidth="1"/>
    <col min="8988" max="8988" width="11.5703125" customWidth="1"/>
    <col min="8989" max="8989" width="10.7109375" customWidth="1"/>
    <col min="8990" max="8994" width="0" hidden="1" customWidth="1"/>
    <col min="8995"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5703125" customWidth="1"/>
    <col min="9224" max="9224" width="12.140625" customWidth="1"/>
    <col min="9225" max="9225" width="12.28515625" customWidth="1"/>
    <col min="9226" max="9226" width="14.140625" customWidth="1"/>
    <col min="9227" max="9227" width="13" customWidth="1"/>
    <col min="9228" max="9229" width="12.42578125" customWidth="1"/>
    <col min="9230" max="9230" width="12.140625" customWidth="1"/>
    <col min="9231" max="9231" width="11" customWidth="1"/>
    <col min="9232" max="9233" width="12" customWidth="1"/>
    <col min="9234" max="9234" width="11.28515625" customWidth="1"/>
    <col min="9235" max="9235" width="10.5703125" customWidth="1"/>
    <col min="9236" max="9236" width="11.5703125" customWidth="1"/>
    <col min="9237" max="9237" width="13.28515625" customWidth="1"/>
    <col min="9238" max="9238" width="11.140625" customWidth="1"/>
    <col min="9239" max="9239" width="12.5703125" customWidth="1"/>
    <col min="9240" max="9241" width="12.7109375" customWidth="1"/>
    <col min="9242" max="9242" width="11.7109375" customWidth="1"/>
    <col min="9243" max="9243" width="14" customWidth="1"/>
    <col min="9244" max="9244" width="11.5703125" customWidth="1"/>
    <col min="9245" max="9245" width="10.7109375" customWidth="1"/>
    <col min="9246" max="9250" width="0" hidden="1" customWidth="1"/>
    <col min="9251"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5703125" customWidth="1"/>
    <col min="9480" max="9480" width="12.140625" customWidth="1"/>
    <col min="9481" max="9481" width="12.28515625" customWidth="1"/>
    <col min="9482" max="9482" width="14.140625" customWidth="1"/>
    <col min="9483" max="9483" width="13" customWidth="1"/>
    <col min="9484" max="9485" width="12.42578125" customWidth="1"/>
    <col min="9486" max="9486" width="12.140625" customWidth="1"/>
    <col min="9487" max="9487" width="11" customWidth="1"/>
    <col min="9488" max="9489" width="12" customWidth="1"/>
    <col min="9490" max="9490" width="11.28515625" customWidth="1"/>
    <col min="9491" max="9491" width="10.5703125" customWidth="1"/>
    <col min="9492" max="9492" width="11.5703125" customWidth="1"/>
    <col min="9493" max="9493" width="13.28515625" customWidth="1"/>
    <col min="9494" max="9494" width="11.140625" customWidth="1"/>
    <col min="9495" max="9495" width="12.5703125" customWidth="1"/>
    <col min="9496" max="9497" width="12.7109375" customWidth="1"/>
    <col min="9498" max="9498" width="11.7109375" customWidth="1"/>
    <col min="9499" max="9499" width="14" customWidth="1"/>
    <col min="9500" max="9500" width="11.5703125" customWidth="1"/>
    <col min="9501" max="9501" width="10.7109375" customWidth="1"/>
    <col min="9502" max="9506" width="0" hidden="1" customWidth="1"/>
    <col min="9507"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5703125" customWidth="1"/>
    <col min="9736" max="9736" width="12.140625" customWidth="1"/>
    <col min="9737" max="9737" width="12.28515625" customWidth="1"/>
    <col min="9738" max="9738" width="14.140625" customWidth="1"/>
    <col min="9739" max="9739" width="13" customWidth="1"/>
    <col min="9740" max="9741" width="12.42578125" customWidth="1"/>
    <col min="9742" max="9742" width="12.140625" customWidth="1"/>
    <col min="9743" max="9743" width="11" customWidth="1"/>
    <col min="9744" max="9745" width="12" customWidth="1"/>
    <col min="9746" max="9746" width="11.28515625" customWidth="1"/>
    <col min="9747" max="9747" width="10.5703125" customWidth="1"/>
    <col min="9748" max="9748" width="11.5703125" customWidth="1"/>
    <col min="9749" max="9749" width="13.28515625" customWidth="1"/>
    <col min="9750" max="9750" width="11.140625" customWidth="1"/>
    <col min="9751" max="9751" width="12.5703125" customWidth="1"/>
    <col min="9752" max="9753" width="12.7109375" customWidth="1"/>
    <col min="9754" max="9754" width="11.7109375" customWidth="1"/>
    <col min="9755" max="9755" width="14" customWidth="1"/>
    <col min="9756" max="9756" width="11.5703125" customWidth="1"/>
    <col min="9757" max="9757" width="10.7109375" customWidth="1"/>
    <col min="9758" max="9762" width="0" hidden="1" customWidth="1"/>
    <col min="9763"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5703125" customWidth="1"/>
    <col min="9992" max="9992" width="12.140625" customWidth="1"/>
    <col min="9993" max="9993" width="12.28515625" customWidth="1"/>
    <col min="9994" max="9994" width="14.140625" customWidth="1"/>
    <col min="9995" max="9995" width="13" customWidth="1"/>
    <col min="9996" max="9997" width="12.42578125" customWidth="1"/>
    <col min="9998" max="9998" width="12.140625" customWidth="1"/>
    <col min="9999" max="9999" width="11" customWidth="1"/>
    <col min="10000" max="10001" width="12" customWidth="1"/>
    <col min="10002" max="10002" width="11.28515625" customWidth="1"/>
    <col min="10003" max="10003" width="10.5703125" customWidth="1"/>
    <col min="10004" max="10004" width="11.5703125" customWidth="1"/>
    <col min="10005" max="10005" width="13.28515625" customWidth="1"/>
    <col min="10006" max="10006" width="11.140625" customWidth="1"/>
    <col min="10007" max="10007" width="12.5703125" customWidth="1"/>
    <col min="10008" max="10009" width="12.7109375" customWidth="1"/>
    <col min="10010" max="10010" width="11.7109375" customWidth="1"/>
    <col min="10011" max="10011" width="14" customWidth="1"/>
    <col min="10012" max="10012" width="11.5703125" customWidth="1"/>
    <col min="10013" max="10013" width="10.7109375" customWidth="1"/>
    <col min="10014" max="10018" width="0" hidden="1" customWidth="1"/>
    <col min="10019"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5703125" customWidth="1"/>
    <col min="10248" max="10248" width="12.140625" customWidth="1"/>
    <col min="10249" max="10249" width="12.28515625" customWidth="1"/>
    <col min="10250" max="10250" width="14.140625" customWidth="1"/>
    <col min="10251" max="10251" width="13" customWidth="1"/>
    <col min="10252" max="10253" width="12.42578125" customWidth="1"/>
    <col min="10254" max="10254" width="12.140625" customWidth="1"/>
    <col min="10255" max="10255" width="11" customWidth="1"/>
    <col min="10256" max="10257" width="12" customWidth="1"/>
    <col min="10258" max="10258" width="11.28515625" customWidth="1"/>
    <col min="10259" max="10259" width="10.5703125" customWidth="1"/>
    <col min="10260" max="10260" width="11.5703125" customWidth="1"/>
    <col min="10261" max="10261" width="13.28515625" customWidth="1"/>
    <col min="10262" max="10262" width="11.140625" customWidth="1"/>
    <col min="10263" max="10263" width="12.5703125" customWidth="1"/>
    <col min="10264" max="10265" width="12.7109375" customWidth="1"/>
    <col min="10266" max="10266" width="11.7109375" customWidth="1"/>
    <col min="10267" max="10267" width="14" customWidth="1"/>
    <col min="10268" max="10268" width="11.5703125" customWidth="1"/>
    <col min="10269" max="10269" width="10.7109375" customWidth="1"/>
    <col min="10270" max="10274" width="0" hidden="1" customWidth="1"/>
    <col min="10275"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5703125" customWidth="1"/>
    <col min="10504" max="10504" width="12.140625" customWidth="1"/>
    <col min="10505" max="10505" width="12.28515625" customWidth="1"/>
    <col min="10506" max="10506" width="14.140625" customWidth="1"/>
    <col min="10507" max="10507" width="13" customWidth="1"/>
    <col min="10508" max="10509" width="12.42578125" customWidth="1"/>
    <col min="10510" max="10510" width="12.140625" customWidth="1"/>
    <col min="10511" max="10511" width="11" customWidth="1"/>
    <col min="10512" max="10513" width="12" customWidth="1"/>
    <col min="10514" max="10514" width="11.28515625" customWidth="1"/>
    <col min="10515" max="10515" width="10.5703125" customWidth="1"/>
    <col min="10516" max="10516" width="11.5703125" customWidth="1"/>
    <col min="10517" max="10517" width="13.28515625" customWidth="1"/>
    <col min="10518" max="10518" width="11.140625" customWidth="1"/>
    <col min="10519" max="10519" width="12.5703125" customWidth="1"/>
    <col min="10520" max="10521" width="12.7109375" customWidth="1"/>
    <col min="10522" max="10522" width="11.7109375" customWidth="1"/>
    <col min="10523" max="10523" width="14" customWidth="1"/>
    <col min="10524" max="10524" width="11.5703125" customWidth="1"/>
    <col min="10525" max="10525" width="10.7109375" customWidth="1"/>
    <col min="10526" max="10530" width="0" hidden="1" customWidth="1"/>
    <col min="10531"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5703125" customWidth="1"/>
    <col min="10760" max="10760" width="12.140625" customWidth="1"/>
    <col min="10761" max="10761" width="12.28515625" customWidth="1"/>
    <col min="10762" max="10762" width="14.140625" customWidth="1"/>
    <col min="10763" max="10763" width="13" customWidth="1"/>
    <col min="10764" max="10765" width="12.42578125" customWidth="1"/>
    <col min="10766" max="10766" width="12.140625" customWidth="1"/>
    <col min="10767" max="10767" width="11" customWidth="1"/>
    <col min="10768" max="10769" width="12" customWidth="1"/>
    <col min="10770" max="10770" width="11.28515625" customWidth="1"/>
    <col min="10771" max="10771" width="10.5703125" customWidth="1"/>
    <col min="10772" max="10772" width="11.5703125" customWidth="1"/>
    <col min="10773" max="10773" width="13.28515625" customWidth="1"/>
    <col min="10774" max="10774" width="11.140625" customWidth="1"/>
    <col min="10775" max="10775" width="12.5703125" customWidth="1"/>
    <col min="10776" max="10777" width="12.7109375" customWidth="1"/>
    <col min="10778" max="10778" width="11.7109375" customWidth="1"/>
    <col min="10779" max="10779" width="14" customWidth="1"/>
    <col min="10780" max="10780" width="11.5703125" customWidth="1"/>
    <col min="10781" max="10781" width="10.7109375" customWidth="1"/>
    <col min="10782" max="10786" width="0" hidden="1" customWidth="1"/>
    <col min="10787"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5703125" customWidth="1"/>
    <col min="11016" max="11016" width="12.140625" customWidth="1"/>
    <col min="11017" max="11017" width="12.28515625" customWidth="1"/>
    <col min="11018" max="11018" width="14.140625" customWidth="1"/>
    <col min="11019" max="11019" width="13" customWidth="1"/>
    <col min="11020" max="11021" width="12.42578125" customWidth="1"/>
    <col min="11022" max="11022" width="12.140625" customWidth="1"/>
    <col min="11023" max="11023" width="11" customWidth="1"/>
    <col min="11024" max="11025" width="12" customWidth="1"/>
    <col min="11026" max="11026" width="11.28515625" customWidth="1"/>
    <col min="11027" max="11027" width="10.5703125" customWidth="1"/>
    <col min="11028" max="11028" width="11.5703125" customWidth="1"/>
    <col min="11029" max="11029" width="13.28515625" customWidth="1"/>
    <col min="11030" max="11030" width="11.140625" customWidth="1"/>
    <col min="11031" max="11031" width="12.5703125" customWidth="1"/>
    <col min="11032" max="11033" width="12.7109375" customWidth="1"/>
    <col min="11034" max="11034" width="11.7109375" customWidth="1"/>
    <col min="11035" max="11035" width="14" customWidth="1"/>
    <col min="11036" max="11036" width="11.5703125" customWidth="1"/>
    <col min="11037" max="11037" width="10.7109375" customWidth="1"/>
    <col min="11038" max="11042" width="0" hidden="1" customWidth="1"/>
    <col min="11043"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5703125" customWidth="1"/>
    <col min="11272" max="11272" width="12.140625" customWidth="1"/>
    <col min="11273" max="11273" width="12.28515625" customWidth="1"/>
    <col min="11274" max="11274" width="14.140625" customWidth="1"/>
    <col min="11275" max="11275" width="13" customWidth="1"/>
    <col min="11276" max="11277" width="12.42578125" customWidth="1"/>
    <col min="11278" max="11278" width="12.140625" customWidth="1"/>
    <col min="11279" max="11279" width="11" customWidth="1"/>
    <col min="11280" max="11281" width="12" customWidth="1"/>
    <col min="11282" max="11282" width="11.28515625" customWidth="1"/>
    <col min="11283" max="11283" width="10.5703125" customWidth="1"/>
    <col min="11284" max="11284" width="11.5703125" customWidth="1"/>
    <col min="11285" max="11285" width="13.28515625" customWidth="1"/>
    <col min="11286" max="11286" width="11.140625" customWidth="1"/>
    <col min="11287" max="11287" width="12.5703125" customWidth="1"/>
    <col min="11288" max="11289" width="12.7109375" customWidth="1"/>
    <col min="11290" max="11290" width="11.7109375" customWidth="1"/>
    <col min="11291" max="11291" width="14" customWidth="1"/>
    <col min="11292" max="11292" width="11.5703125" customWidth="1"/>
    <col min="11293" max="11293" width="10.7109375" customWidth="1"/>
    <col min="11294" max="11298" width="0" hidden="1" customWidth="1"/>
    <col min="11299"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5703125" customWidth="1"/>
    <col min="11528" max="11528" width="12.140625" customWidth="1"/>
    <col min="11529" max="11529" width="12.28515625" customWidth="1"/>
    <col min="11530" max="11530" width="14.140625" customWidth="1"/>
    <col min="11531" max="11531" width="13" customWidth="1"/>
    <col min="11532" max="11533" width="12.42578125" customWidth="1"/>
    <col min="11534" max="11534" width="12.140625" customWidth="1"/>
    <col min="11535" max="11535" width="11" customWidth="1"/>
    <col min="11536" max="11537" width="12" customWidth="1"/>
    <col min="11538" max="11538" width="11.28515625" customWidth="1"/>
    <col min="11539" max="11539" width="10.5703125" customWidth="1"/>
    <col min="11540" max="11540" width="11.5703125" customWidth="1"/>
    <col min="11541" max="11541" width="13.28515625" customWidth="1"/>
    <col min="11542" max="11542" width="11.140625" customWidth="1"/>
    <col min="11543" max="11543" width="12.5703125" customWidth="1"/>
    <col min="11544" max="11545" width="12.7109375" customWidth="1"/>
    <col min="11546" max="11546" width="11.7109375" customWidth="1"/>
    <col min="11547" max="11547" width="14" customWidth="1"/>
    <col min="11548" max="11548" width="11.5703125" customWidth="1"/>
    <col min="11549" max="11549" width="10.7109375" customWidth="1"/>
    <col min="11550" max="11554" width="0" hidden="1" customWidth="1"/>
    <col min="11555"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5703125" customWidth="1"/>
    <col min="11784" max="11784" width="12.140625" customWidth="1"/>
    <col min="11785" max="11785" width="12.28515625" customWidth="1"/>
    <col min="11786" max="11786" width="14.140625" customWidth="1"/>
    <col min="11787" max="11787" width="13" customWidth="1"/>
    <col min="11788" max="11789" width="12.42578125" customWidth="1"/>
    <col min="11790" max="11790" width="12.140625" customWidth="1"/>
    <col min="11791" max="11791" width="11" customWidth="1"/>
    <col min="11792" max="11793" width="12" customWidth="1"/>
    <col min="11794" max="11794" width="11.28515625" customWidth="1"/>
    <col min="11795" max="11795" width="10.5703125" customWidth="1"/>
    <col min="11796" max="11796" width="11.5703125" customWidth="1"/>
    <col min="11797" max="11797" width="13.28515625" customWidth="1"/>
    <col min="11798" max="11798" width="11.140625" customWidth="1"/>
    <col min="11799" max="11799" width="12.5703125" customWidth="1"/>
    <col min="11800" max="11801" width="12.7109375" customWidth="1"/>
    <col min="11802" max="11802" width="11.7109375" customWidth="1"/>
    <col min="11803" max="11803" width="14" customWidth="1"/>
    <col min="11804" max="11804" width="11.5703125" customWidth="1"/>
    <col min="11805" max="11805" width="10.7109375" customWidth="1"/>
    <col min="11806" max="11810" width="0" hidden="1" customWidth="1"/>
    <col min="11811"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5703125" customWidth="1"/>
    <col min="12040" max="12040" width="12.140625" customWidth="1"/>
    <col min="12041" max="12041" width="12.28515625" customWidth="1"/>
    <col min="12042" max="12042" width="14.140625" customWidth="1"/>
    <col min="12043" max="12043" width="13" customWidth="1"/>
    <col min="12044" max="12045" width="12.42578125" customWidth="1"/>
    <col min="12046" max="12046" width="12.140625" customWidth="1"/>
    <col min="12047" max="12047" width="11" customWidth="1"/>
    <col min="12048" max="12049" width="12" customWidth="1"/>
    <col min="12050" max="12050" width="11.28515625" customWidth="1"/>
    <col min="12051" max="12051" width="10.5703125" customWidth="1"/>
    <col min="12052" max="12052" width="11.5703125" customWidth="1"/>
    <col min="12053" max="12053" width="13.28515625" customWidth="1"/>
    <col min="12054" max="12054" width="11.140625" customWidth="1"/>
    <col min="12055" max="12055" width="12.5703125" customWidth="1"/>
    <col min="12056" max="12057" width="12.7109375" customWidth="1"/>
    <col min="12058" max="12058" width="11.7109375" customWidth="1"/>
    <col min="12059" max="12059" width="14" customWidth="1"/>
    <col min="12060" max="12060" width="11.5703125" customWidth="1"/>
    <col min="12061" max="12061" width="10.7109375" customWidth="1"/>
    <col min="12062" max="12066" width="0" hidden="1" customWidth="1"/>
    <col min="12067"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5703125" customWidth="1"/>
    <col min="12296" max="12296" width="12.140625" customWidth="1"/>
    <col min="12297" max="12297" width="12.28515625" customWidth="1"/>
    <col min="12298" max="12298" width="14.140625" customWidth="1"/>
    <col min="12299" max="12299" width="13" customWidth="1"/>
    <col min="12300" max="12301" width="12.42578125" customWidth="1"/>
    <col min="12302" max="12302" width="12.140625" customWidth="1"/>
    <col min="12303" max="12303" width="11" customWidth="1"/>
    <col min="12304" max="12305" width="12" customWidth="1"/>
    <col min="12306" max="12306" width="11.28515625" customWidth="1"/>
    <col min="12307" max="12307" width="10.5703125" customWidth="1"/>
    <col min="12308" max="12308" width="11.5703125" customWidth="1"/>
    <col min="12309" max="12309" width="13.28515625" customWidth="1"/>
    <col min="12310" max="12310" width="11.140625" customWidth="1"/>
    <col min="12311" max="12311" width="12.5703125" customWidth="1"/>
    <col min="12312" max="12313" width="12.7109375" customWidth="1"/>
    <col min="12314" max="12314" width="11.7109375" customWidth="1"/>
    <col min="12315" max="12315" width="14" customWidth="1"/>
    <col min="12316" max="12316" width="11.5703125" customWidth="1"/>
    <col min="12317" max="12317" width="10.7109375" customWidth="1"/>
    <col min="12318" max="12322" width="0" hidden="1" customWidth="1"/>
    <col min="12323"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5703125" customWidth="1"/>
    <col min="12552" max="12552" width="12.140625" customWidth="1"/>
    <col min="12553" max="12553" width="12.28515625" customWidth="1"/>
    <col min="12554" max="12554" width="14.140625" customWidth="1"/>
    <col min="12555" max="12555" width="13" customWidth="1"/>
    <col min="12556" max="12557" width="12.42578125" customWidth="1"/>
    <col min="12558" max="12558" width="12.140625" customWidth="1"/>
    <col min="12559" max="12559" width="11" customWidth="1"/>
    <col min="12560" max="12561" width="12" customWidth="1"/>
    <col min="12562" max="12562" width="11.28515625" customWidth="1"/>
    <col min="12563" max="12563" width="10.5703125" customWidth="1"/>
    <col min="12564" max="12564" width="11.5703125" customWidth="1"/>
    <col min="12565" max="12565" width="13.28515625" customWidth="1"/>
    <col min="12566" max="12566" width="11.140625" customWidth="1"/>
    <col min="12567" max="12567" width="12.5703125" customWidth="1"/>
    <col min="12568" max="12569" width="12.7109375" customWidth="1"/>
    <col min="12570" max="12570" width="11.7109375" customWidth="1"/>
    <col min="12571" max="12571" width="14" customWidth="1"/>
    <col min="12572" max="12572" width="11.5703125" customWidth="1"/>
    <col min="12573" max="12573" width="10.7109375" customWidth="1"/>
    <col min="12574" max="12578" width="0" hidden="1" customWidth="1"/>
    <col min="12579"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5703125" customWidth="1"/>
    <col min="12808" max="12808" width="12.140625" customWidth="1"/>
    <col min="12809" max="12809" width="12.28515625" customWidth="1"/>
    <col min="12810" max="12810" width="14.140625" customWidth="1"/>
    <col min="12811" max="12811" width="13" customWidth="1"/>
    <col min="12812" max="12813" width="12.42578125" customWidth="1"/>
    <col min="12814" max="12814" width="12.140625" customWidth="1"/>
    <col min="12815" max="12815" width="11" customWidth="1"/>
    <col min="12816" max="12817" width="12" customWidth="1"/>
    <col min="12818" max="12818" width="11.28515625" customWidth="1"/>
    <col min="12819" max="12819" width="10.5703125" customWidth="1"/>
    <col min="12820" max="12820" width="11.5703125" customWidth="1"/>
    <col min="12821" max="12821" width="13.28515625" customWidth="1"/>
    <col min="12822" max="12822" width="11.140625" customWidth="1"/>
    <col min="12823" max="12823" width="12.5703125" customWidth="1"/>
    <col min="12824" max="12825" width="12.7109375" customWidth="1"/>
    <col min="12826" max="12826" width="11.7109375" customWidth="1"/>
    <col min="12827" max="12827" width="14" customWidth="1"/>
    <col min="12828" max="12828" width="11.5703125" customWidth="1"/>
    <col min="12829" max="12829" width="10.7109375" customWidth="1"/>
    <col min="12830" max="12834" width="0" hidden="1" customWidth="1"/>
    <col min="12835"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5703125" customWidth="1"/>
    <col min="13064" max="13064" width="12.140625" customWidth="1"/>
    <col min="13065" max="13065" width="12.28515625" customWidth="1"/>
    <col min="13066" max="13066" width="14.140625" customWidth="1"/>
    <col min="13067" max="13067" width="13" customWidth="1"/>
    <col min="13068" max="13069" width="12.42578125" customWidth="1"/>
    <col min="13070" max="13070" width="12.140625" customWidth="1"/>
    <col min="13071" max="13071" width="11" customWidth="1"/>
    <col min="13072" max="13073" width="12" customWidth="1"/>
    <col min="13074" max="13074" width="11.28515625" customWidth="1"/>
    <col min="13075" max="13075" width="10.5703125" customWidth="1"/>
    <col min="13076" max="13076" width="11.5703125" customWidth="1"/>
    <col min="13077" max="13077" width="13.28515625" customWidth="1"/>
    <col min="13078" max="13078" width="11.140625" customWidth="1"/>
    <col min="13079" max="13079" width="12.5703125" customWidth="1"/>
    <col min="13080" max="13081" width="12.7109375" customWidth="1"/>
    <col min="13082" max="13082" width="11.7109375" customWidth="1"/>
    <col min="13083" max="13083" width="14" customWidth="1"/>
    <col min="13084" max="13084" width="11.5703125" customWidth="1"/>
    <col min="13085" max="13085" width="10.7109375" customWidth="1"/>
    <col min="13086" max="13090" width="0" hidden="1" customWidth="1"/>
    <col min="13091"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5703125" customWidth="1"/>
    <col min="13320" max="13320" width="12.140625" customWidth="1"/>
    <col min="13321" max="13321" width="12.28515625" customWidth="1"/>
    <col min="13322" max="13322" width="14.140625" customWidth="1"/>
    <col min="13323" max="13323" width="13" customWidth="1"/>
    <col min="13324" max="13325" width="12.42578125" customWidth="1"/>
    <col min="13326" max="13326" width="12.140625" customWidth="1"/>
    <col min="13327" max="13327" width="11" customWidth="1"/>
    <col min="13328" max="13329" width="12" customWidth="1"/>
    <col min="13330" max="13330" width="11.28515625" customWidth="1"/>
    <col min="13331" max="13331" width="10.5703125" customWidth="1"/>
    <col min="13332" max="13332" width="11.5703125" customWidth="1"/>
    <col min="13333" max="13333" width="13.28515625" customWidth="1"/>
    <col min="13334" max="13334" width="11.140625" customWidth="1"/>
    <col min="13335" max="13335" width="12.5703125" customWidth="1"/>
    <col min="13336" max="13337" width="12.7109375" customWidth="1"/>
    <col min="13338" max="13338" width="11.7109375" customWidth="1"/>
    <col min="13339" max="13339" width="14" customWidth="1"/>
    <col min="13340" max="13340" width="11.5703125" customWidth="1"/>
    <col min="13341" max="13341" width="10.7109375" customWidth="1"/>
    <col min="13342" max="13346" width="0" hidden="1" customWidth="1"/>
    <col min="13347"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5703125" customWidth="1"/>
    <col min="13576" max="13576" width="12.140625" customWidth="1"/>
    <col min="13577" max="13577" width="12.28515625" customWidth="1"/>
    <col min="13578" max="13578" width="14.140625" customWidth="1"/>
    <col min="13579" max="13579" width="13" customWidth="1"/>
    <col min="13580" max="13581" width="12.42578125" customWidth="1"/>
    <col min="13582" max="13582" width="12.140625" customWidth="1"/>
    <col min="13583" max="13583" width="11" customWidth="1"/>
    <col min="13584" max="13585" width="12" customWidth="1"/>
    <col min="13586" max="13586" width="11.28515625" customWidth="1"/>
    <col min="13587" max="13587" width="10.5703125" customWidth="1"/>
    <col min="13588" max="13588" width="11.5703125" customWidth="1"/>
    <col min="13589" max="13589" width="13.28515625" customWidth="1"/>
    <col min="13590" max="13590" width="11.140625" customWidth="1"/>
    <col min="13591" max="13591" width="12.5703125" customWidth="1"/>
    <col min="13592" max="13593" width="12.7109375" customWidth="1"/>
    <col min="13594" max="13594" width="11.7109375" customWidth="1"/>
    <col min="13595" max="13595" width="14" customWidth="1"/>
    <col min="13596" max="13596" width="11.5703125" customWidth="1"/>
    <col min="13597" max="13597" width="10.7109375" customWidth="1"/>
    <col min="13598" max="13602" width="0" hidden="1" customWidth="1"/>
    <col min="13603"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5703125" customWidth="1"/>
    <col min="13832" max="13832" width="12.140625" customWidth="1"/>
    <col min="13833" max="13833" width="12.28515625" customWidth="1"/>
    <col min="13834" max="13834" width="14.140625" customWidth="1"/>
    <col min="13835" max="13835" width="13" customWidth="1"/>
    <col min="13836" max="13837" width="12.42578125" customWidth="1"/>
    <col min="13838" max="13838" width="12.140625" customWidth="1"/>
    <col min="13839" max="13839" width="11" customWidth="1"/>
    <col min="13840" max="13841" width="12" customWidth="1"/>
    <col min="13842" max="13842" width="11.28515625" customWidth="1"/>
    <col min="13843" max="13843" width="10.5703125" customWidth="1"/>
    <col min="13844" max="13844" width="11.5703125" customWidth="1"/>
    <col min="13845" max="13845" width="13.28515625" customWidth="1"/>
    <col min="13846" max="13846" width="11.140625" customWidth="1"/>
    <col min="13847" max="13847" width="12.5703125" customWidth="1"/>
    <col min="13848" max="13849" width="12.7109375" customWidth="1"/>
    <col min="13850" max="13850" width="11.7109375" customWidth="1"/>
    <col min="13851" max="13851" width="14" customWidth="1"/>
    <col min="13852" max="13852" width="11.5703125" customWidth="1"/>
    <col min="13853" max="13853" width="10.7109375" customWidth="1"/>
    <col min="13854" max="13858" width="0" hidden="1" customWidth="1"/>
    <col min="13859"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5703125" customWidth="1"/>
    <col min="14088" max="14088" width="12.140625" customWidth="1"/>
    <col min="14089" max="14089" width="12.28515625" customWidth="1"/>
    <col min="14090" max="14090" width="14.140625" customWidth="1"/>
    <col min="14091" max="14091" width="13" customWidth="1"/>
    <col min="14092" max="14093" width="12.42578125" customWidth="1"/>
    <col min="14094" max="14094" width="12.140625" customWidth="1"/>
    <col min="14095" max="14095" width="11" customWidth="1"/>
    <col min="14096" max="14097" width="12" customWidth="1"/>
    <col min="14098" max="14098" width="11.28515625" customWidth="1"/>
    <col min="14099" max="14099" width="10.5703125" customWidth="1"/>
    <col min="14100" max="14100" width="11.5703125" customWidth="1"/>
    <col min="14101" max="14101" width="13.28515625" customWidth="1"/>
    <col min="14102" max="14102" width="11.140625" customWidth="1"/>
    <col min="14103" max="14103" width="12.5703125" customWidth="1"/>
    <col min="14104" max="14105" width="12.7109375" customWidth="1"/>
    <col min="14106" max="14106" width="11.7109375" customWidth="1"/>
    <col min="14107" max="14107" width="14" customWidth="1"/>
    <col min="14108" max="14108" width="11.5703125" customWidth="1"/>
    <col min="14109" max="14109" width="10.7109375" customWidth="1"/>
    <col min="14110" max="14114" width="0" hidden="1" customWidth="1"/>
    <col min="14115"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5703125" customWidth="1"/>
    <col min="14344" max="14344" width="12.140625" customWidth="1"/>
    <col min="14345" max="14345" width="12.28515625" customWidth="1"/>
    <col min="14346" max="14346" width="14.140625" customWidth="1"/>
    <col min="14347" max="14347" width="13" customWidth="1"/>
    <col min="14348" max="14349" width="12.42578125" customWidth="1"/>
    <col min="14350" max="14350" width="12.140625" customWidth="1"/>
    <col min="14351" max="14351" width="11" customWidth="1"/>
    <col min="14352" max="14353" width="12" customWidth="1"/>
    <col min="14354" max="14354" width="11.28515625" customWidth="1"/>
    <col min="14355" max="14355" width="10.5703125" customWidth="1"/>
    <col min="14356" max="14356" width="11.5703125" customWidth="1"/>
    <col min="14357" max="14357" width="13.28515625" customWidth="1"/>
    <col min="14358" max="14358" width="11.140625" customWidth="1"/>
    <col min="14359" max="14359" width="12.5703125" customWidth="1"/>
    <col min="14360" max="14361" width="12.7109375" customWidth="1"/>
    <col min="14362" max="14362" width="11.7109375" customWidth="1"/>
    <col min="14363" max="14363" width="14" customWidth="1"/>
    <col min="14364" max="14364" width="11.5703125" customWidth="1"/>
    <col min="14365" max="14365" width="10.7109375" customWidth="1"/>
    <col min="14366" max="14370" width="0" hidden="1" customWidth="1"/>
    <col min="14371"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5703125" customWidth="1"/>
    <col min="14600" max="14600" width="12.140625" customWidth="1"/>
    <col min="14601" max="14601" width="12.28515625" customWidth="1"/>
    <col min="14602" max="14602" width="14.140625" customWidth="1"/>
    <col min="14603" max="14603" width="13" customWidth="1"/>
    <col min="14604" max="14605" width="12.42578125" customWidth="1"/>
    <col min="14606" max="14606" width="12.140625" customWidth="1"/>
    <col min="14607" max="14607" width="11" customWidth="1"/>
    <col min="14608" max="14609" width="12" customWidth="1"/>
    <col min="14610" max="14610" width="11.28515625" customWidth="1"/>
    <col min="14611" max="14611" width="10.5703125" customWidth="1"/>
    <col min="14612" max="14612" width="11.5703125" customWidth="1"/>
    <col min="14613" max="14613" width="13.28515625" customWidth="1"/>
    <col min="14614" max="14614" width="11.140625" customWidth="1"/>
    <col min="14615" max="14615" width="12.5703125" customWidth="1"/>
    <col min="14616" max="14617" width="12.7109375" customWidth="1"/>
    <col min="14618" max="14618" width="11.7109375" customWidth="1"/>
    <col min="14619" max="14619" width="14" customWidth="1"/>
    <col min="14620" max="14620" width="11.5703125" customWidth="1"/>
    <col min="14621" max="14621" width="10.7109375" customWidth="1"/>
    <col min="14622" max="14626" width="0" hidden="1" customWidth="1"/>
    <col min="14627"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5703125" customWidth="1"/>
    <col min="14856" max="14856" width="12.140625" customWidth="1"/>
    <col min="14857" max="14857" width="12.28515625" customWidth="1"/>
    <col min="14858" max="14858" width="14.140625" customWidth="1"/>
    <col min="14859" max="14859" width="13" customWidth="1"/>
    <col min="14860" max="14861" width="12.42578125" customWidth="1"/>
    <col min="14862" max="14862" width="12.140625" customWidth="1"/>
    <col min="14863" max="14863" width="11" customWidth="1"/>
    <col min="14864" max="14865" width="12" customWidth="1"/>
    <col min="14866" max="14866" width="11.28515625" customWidth="1"/>
    <col min="14867" max="14867" width="10.5703125" customWidth="1"/>
    <col min="14868" max="14868" width="11.5703125" customWidth="1"/>
    <col min="14869" max="14869" width="13.28515625" customWidth="1"/>
    <col min="14870" max="14870" width="11.140625" customWidth="1"/>
    <col min="14871" max="14871" width="12.5703125" customWidth="1"/>
    <col min="14872" max="14873" width="12.7109375" customWidth="1"/>
    <col min="14874" max="14874" width="11.7109375" customWidth="1"/>
    <col min="14875" max="14875" width="14" customWidth="1"/>
    <col min="14876" max="14876" width="11.5703125" customWidth="1"/>
    <col min="14877" max="14877" width="10.7109375" customWidth="1"/>
    <col min="14878" max="14882" width="0" hidden="1" customWidth="1"/>
    <col min="14883"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5703125" customWidth="1"/>
    <col min="15112" max="15112" width="12.140625" customWidth="1"/>
    <col min="15113" max="15113" width="12.28515625" customWidth="1"/>
    <col min="15114" max="15114" width="14.140625" customWidth="1"/>
    <col min="15115" max="15115" width="13" customWidth="1"/>
    <col min="15116" max="15117" width="12.42578125" customWidth="1"/>
    <col min="15118" max="15118" width="12.140625" customWidth="1"/>
    <col min="15119" max="15119" width="11" customWidth="1"/>
    <col min="15120" max="15121" width="12" customWidth="1"/>
    <col min="15122" max="15122" width="11.28515625" customWidth="1"/>
    <col min="15123" max="15123" width="10.5703125" customWidth="1"/>
    <col min="15124" max="15124" width="11.5703125" customWidth="1"/>
    <col min="15125" max="15125" width="13.28515625" customWidth="1"/>
    <col min="15126" max="15126" width="11.140625" customWidth="1"/>
    <col min="15127" max="15127" width="12.5703125" customWidth="1"/>
    <col min="15128" max="15129" width="12.7109375" customWidth="1"/>
    <col min="15130" max="15130" width="11.7109375" customWidth="1"/>
    <col min="15131" max="15131" width="14" customWidth="1"/>
    <col min="15132" max="15132" width="11.5703125" customWidth="1"/>
    <col min="15133" max="15133" width="10.7109375" customWidth="1"/>
    <col min="15134" max="15138" width="0" hidden="1" customWidth="1"/>
    <col min="15139"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5703125" customWidth="1"/>
    <col min="15368" max="15368" width="12.140625" customWidth="1"/>
    <col min="15369" max="15369" width="12.28515625" customWidth="1"/>
    <col min="15370" max="15370" width="14.140625" customWidth="1"/>
    <col min="15371" max="15371" width="13" customWidth="1"/>
    <col min="15372" max="15373" width="12.42578125" customWidth="1"/>
    <col min="15374" max="15374" width="12.140625" customWidth="1"/>
    <col min="15375" max="15375" width="11" customWidth="1"/>
    <col min="15376" max="15377" width="12" customWidth="1"/>
    <col min="15378" max="15378" width="11.28515625" customWidth="1"/>
    <col min="15379" max="15379" width="10.5703125" customWidth="1"/>
    <col min="15380" max="15380" width="11.5703125" customWidth="1"/>
    <col min="15381" max="15381" width="13.28515625" customWidth="1"/>
    <col min="15382" max="15382" width="11.140625" customWidth="1"/>
    <col min="15383" max="15383" width="12.5703125" customWidth="1"/>
    <col min="15384" max="15385" width="12.7109375" customWidth="1"/>
    <col min="15386" max="15386" width="11.7109375" customWidth="1"/>
    <col min="15387" max="15387" width="14" customWidth="1"/>
    <col min="15388" max="15388" width="11.5703125" customWidth="1"/>
    <col min="15389" max="15389" width="10.7109375" customWidth="1"/>
    <col min="15390" max="15394" width="0" hidden="1" customWidth="1"/>
    <col min="15395"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5703125" customWidth="1"/>
    <col min="15624" max="15624" width="12.140625" customWidth="1"/>
    <col min="15625" max="15625" width="12.28515625" customWidth="1"/>
    <col min="15626" max="15626" width="14.140625" customWidth="1"/>
    <col min="15627" max="15627" width="13" customWidth="1"/>
    <col min="15628" max="15629" width="12.42578125" customWidth="1"/>
    <col min="15630" max="15630" width="12.140625" customWidth="1"/>
    <col min="15631" max="15631" width="11" customWidth="1"/>
    <col min="15632" max="15633" width="12" customWidth="1"/>
    <col min="15634" max="15634" width="11.28515625" customWidth="1"/>
    <col min="15635" max="15635" width="10.5703125" customWidth="1"/>
    <col min="15636" max="15636" width="11.5703125" customWidth="1"/>
    <col min="15637" max="15637" width="13.28515625" customWidth="1"/>
    <col min="15638" max="15638" width="11.140625" customWidth="1"/>
    <col min="15639" max="15639" width="12.5703125" customWidth="1"/>
    <col min="15640" max="15641" width="12.7109375" customWidth="1"/>
    <col min="15642" max="15642" width="11.7109375" customWidth="1"/>
    <col min="15643" max="15643" width="14" customWidth="1"/>
    <col min="15644" max="15644" width="11.5703125" customWidth="1"/>
    <col min="15645" max="15645" width="10.7109375" customWidth="1"/>
    <col min="15646" max="15650" width="0" hidden="1" customWidth="1"/>
    <col min="15651"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5703125" customWidth="1"/>
    <col min="15880" max="15880" width="12.140625" customWidth="1"/>
    <col min="15881" max="15881" width="12.28515625" customWidth="1"/>
    <col min="15882" max="15882" width="14.140625" customWidth="1"/>
    <col min="15883" max="15883" width="13" customWidth="1"/>
    <col min="15884" max="15885" width="12.42578125" customWidth="1"/>
    <col min="15886" max="15886" width="12.140625" customWidth="1"/>
    <col min="15887" max="15887" width="11" customWidth="1"/>
    <col min="15888" max="15889" width="12" customWidth="1"/>
    <col min="15890" max="15890" width="11.28515625" customWidth="1"/>
    <col min="15891" max="15891" width="10.5703125" customWidth="1"/>
    <col min="15892" max="15892" width="11.5703125" customWidth="1"/>
    <col min="15893" max="15893" width="13.28515625" customWidth="1"/>
    <col min="15894" max="15894" width="11.140625" customWidth="1"/>
    <col min="15895" max="15895" width="12.5703125" customWidth="1"/>
    <col min="15896" max="15897" width="12.7109375" customWidth="1"/>
    <col min="15898" max="15898" width="11.7109375" customWidth="1"/>
    <col min="15899" max="15899" width="14" customWidth="1"/>
    <col min="15900" max="15900" width="11.5703125" customWidth="1"/>
    <col min="15901" max="15901" width="10.7109375" customWidth="1"/>
    <col min="15902" max="15906" width="0" hidden="1" customWidth="1"/>
    <col min="15907"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5703125" customWidth="1"/>
    <col min="16136" max="16136" width="12.140625" customWidth="1"/>
    <col min="16137" max="16137" width="12.28515625" customWidth="1"/>
    <col min="16138" max="16138" width="14.140625" customWidth="1"/>
    <col min="16139" max="16139" width="13" customWidth="1"/>
    <col min="16140" max="16141" width="12.42578125" customWidth="1"/>
    <col min="16142" max="16142" width="12.140625" customWidth="1"/>
    <col min="16143" max="16143" width="11" customWidth="1"/>
    <col min="16144" max="16145" width="12" customWidth="1"/>
    <col min="16146" max="16146" width="11.28515625" customWidth="1"/>
    <col min="16147" max="16147" width="10.5703125" customWidth="1"/>
    <col min="16148" max="16148" width="11.5703125" customWidth="1"/>
    <col min="16149" max="16149" width="13.28515625" customWidth="1"/>
    <col min="16150" max="16150" width="11.140625" customWidth="1"/>
    <col min="16151" max="16151" width="12.5703125" customWidth="1"/>
    <col min="16152" max="16153" width="12.7109375" customWidth="1"/>
    <col min="16154" max="16154" width="11.7109375" customWidth="1"/>
    <col min="16155" max="16155" width="14" customWidth="1"/>
    <col min="16156" max="16156" width="11.5703125" customWidth="1"/>
    <col min="16157" max="16157" width="10.7109375" customWidth="1"/>
    <col min="16158" max="16162" width="0" hidden="1" customWidth="1"/>
    <col min="16163" max="16184" width="9.140625" customWidth="1"/>
    <col min="16375" max="16375" width="13.7109375" customWidth="1"/>
  </cols>
  <sheetData>
    <row r="1" spans="1:247" s="36" customFormat="1" ht="27.75" hidden="1" customHeight="1" x14ac:dyDescent="0.25">
      <c r="A1" s="50" t="s">
        <v>0</v>
      </c>
      <c r="B1" s="50"/>
      <c r="C1" s="50"/>
      <c r="D1" s="50"/>
      <c r="E1" s="50"/>
      <c r="F1" s="50"/>
      <c r="G1" s="50"/>
      <c r="H1" s="50"/>
      <c r="I1" s="50"/>
      <c r="J1" s="50"/>
      <c r="K1" s="50"/>
      <c r="L1" s="1"/>
      <c r="M1" s="1"/>
      <c r="N1" s="1"/>
      <c r="O1" s="1"/>
      <c r="P1" s="1"/>
      <c r="Q1" s="1"/>
      <c r="R1" s="1"/>
      <c r="S1" s="2"/>
      <c r="T1" s="3"/>
      <c r="U1" s="3"/>
      <c r="V1" s="3"/>
      <c r="W1" s="2"/>
      <c r="X1" s="2"/>
      <c r="Y1" s="2"/>
      <c r="Z1" s="2"/>
      <c r="AA1" s="2"/>
      <c r="AB1" s="2"/>
      <c r="AC1" s="2"/>
      <c r="AD1" s="2"/>
      <c r="AE1" s="2"/>
      <c r="AF1" s="2"/>
      <c r="AG1" s="2"/>
      <c r="AH1" s="2"/>
    </row>
    <row r="2" spans="1:247" s="36" customFormat="1" ht="27.75" hidden="1" customHeight="1" x14ac:dyDescent="0.25">
      <c r="A2" s="51" t="s">
        <v>1</v>
      </c>
      <c r="B2" s="51"/>
      <c r="C2" s="51"/>
      <c r="D2" s="51"/>
      <c r="E2" s="51"/>
      <c r="F2" s="51"/>
      <c r="G2" s="51"/>
      <c r="H2" s="51"/>
      <c r="I2" s="51"/>
      <c r="J2" s="51"/>
      <c r="K2" s="51"/>
      <c r="L2" s="1"/>
      <c r="M2" s="1"/>
      <c r="N2" s="1"/>
      <c r="O2" s="1"/>
      <c r="P2" s="1"/>
      <c r="Q2" s="1"/>
      <c r="R2" s="1"/>
      <c r="S2" s="3"/>
      <c r="T2" s="3"/>
      <c r="U2" s="3"/>
      <c r="V2" s="3"/>
      <c r="W2" s="2"/>
      <c r="X2" s="2"/>
      <c r="Y2" s="2"/>
      <c r="Z2" s="2"/>
      <c r="AA2" s="2"/>
      <c r="AB2" s="2"/>
      <c r="AC2" s="2"/>
      <c r="AD2" s="2"/>
      <c r="AE2" s="2"/>
      <c r="AF2" s="2"/>
      <c r="AG2" s="2"/>
      <c r="AH2" s="2"/>
    </row>
    <row r="3" spans="1:247" ht="47.25" customHeight="1" x14ac:dyDescent="0.25">
      <c r="A3" s="52" t="s">
        <v>77</v>
      </c>
      <c r="B3" s="53"/>
      <c r="C3" s="53"/>
      <c r="D3" s="53"/>
      <c r="E3" s="53"/>
      <c r="F3" s="53"/>
      <c r="G3" s="53"/>
      <c r="H3" s="53"/>
      <c r="I3" s="53"/>
      <c r="J3" s="53"/>
      <c r="K3" s="53"/>
      <c r="L3" s="5"/>
      <c r="M3" s="5"/>
      <c r="N3" s="5"/>
      <c r="O3" s="5"/>
      <c r="P3" s="5"/>
      <c r="Q3" s="5"/>
      <c r="R3" s="5"/>
      <c r="S3" s="5"/>
      <c r="T3" s="5"/>
      <c r="U3" s="5"/>
      <c r="V3" s="5"/>
      <c r="W3" s="5"/>
      <c r="X3" s="5"/>
      <c r="Y3" s="5"/>
      <c r="Z3" s="5"/>
      <c r="AA3" s="5"/>
      <c r="AB3" s="5"/>
      <c r="AC3" s="5"/>
      <c r="AD3" s="2"/>
      <c r="AE3" s="2"/>
      <c r="AF3" s="2"/>
      <c r="AG3" s="2"/>
      <c r="AH3" s="2"/>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2" customFormat="1" ht="16.5" customHeight="1" x14ac:dyDescent="0.25">
      <c r="A4" s="54" t="s">
        <v>2</v>
      </c>
      <c r="B4" s="54"/>
      <c r="C4" s="54"/>
      <c r="D4" s="54"/>
      <c r="E4" s="54"/>
      <c r="F4" s="54"/>
      <c r="G4" s="54"/>
      <c r="H4" s="54"/>
      <c r="I4" s="54"/>
      <c r="J4" s="54"/>
      <c r="K4" s="54"/>
      <c r="L4" s="5"/>
      <c r="M4" s="5"/>
      <c r="N4" s="5"/>
      <c r="O4" s="5"/>
      <c r="P4" s="5"/>
      <c r="Q4" s="5"/>
      <c r="R4" s="5"/>
      <c r="S4" s="5"/>
      <c r="T4" s="5"/>
      <c r="U4" s="5"/>
      <c r="V4" s="5"/>
      <c r="W4" s="5"/>
      <c r="X4" s="5"/>
      <c r="Y4" s="5"/>
      <c r="Z4" s="5"/>
      <c r="AA4" s="5"/>
      <c r="AB4" s="5"/>
      <c r="AC4" s="5"/>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2" customFormat="1" ht="43.5" hidden="1" customHeight="1" x14ac:dyDescent="0.25">
      <c r="A5" s="55" t="s">
        <v>3</v>
      </c>
      <c r="B5" s="56"/>
      <c r="C5" s="56"/>
      <c r="D5" s="56"/>
      <c r="E5" s="56"/>
      <c r="F5" s="56"/>
      <c r="G5" s="56"/>
      <c r="H5" s="56"/>
      <c r="I5" s="57"/>
      <c r="J5" s="58" t="s">
        <v>4</v>
      </c>
      <c r="K5" s="59"/>
      <c r="L5" s="5"/>
      <c r="M5" s="5"/>
      <c r="N5" s="5"/>
      <c r="O5" s="5"/>
      <c r="P5" s="5"/>
      <c r="Q5" s="5"/>
      <c r="R5" s="5"/>
      <c r="S5" s="5"/>
      <c r="T5" s="5"/>
      <c r="U5" s="5"/>
      <c r="V5" s="5"/>
      <c r="W5" s="5"/>
      <c r="X5" s="5"/>
      <c r="Y5" s="5"/>
      <c r="Z5" s="5"/>
      <c r="AA5" s="5"/>
      <c r="AB5" s="5"/>
      <c r="AC5" s="5"/>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s="2" customFormat="1" ht="13.5" customHeight="1" x14ac:dyDescent="0.25">
      <c r="A6" s="60" t="s">
        <v>5</v>
      </c>
      <c r="B6" s="61"/>
      <c r="C6" s="61"/>
      <c r="D6" s="61"/>
      <c r="E6" s="61"/>
      <c r="F6" s="61"/>
      <c r="G6" s="61"/>
      <c r="H6" s="61"/>
      <c r="I6" s="62"/>
      <c r="J6" s="63">
        <v>1000000</v>
      </c>
      <c r="K6" s="63"/>
      <c r="L6" s="5"/>
      <c r="M6" s="38"/>
      <c r="N6" s="39" t="s">
        <v>76</v>
      </c>
      <c r="O6" s="5"/>
      <c r="P6" s="5"/>
      <c r="Q6" s="5"/>
      <c r="R6" s="5"/>
      <c r="S6" s="5"/>
      <c r="T6" s="5"/>
      <c r="U6" s="5"/>
      <c r="V6" s="5"/>
      <c r="W6" s="5"/>
      <c r="X6" s="5"/>
      <c r="Y6" s="5"/>
      <c r="Z6" s="5"/>
      <c r="AA6" s="5"/>
      <c r="AB6" s="5"/>
      <c r="AC6" s="5"/>
      <c r="AD6" s="6" t="s">
        <v>6</v>
      </c>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row>
    <row r="7" spans="1:247" s="2" customFormat="1" x14ac:dyDescent="0.25">
      <c r="A7" s="64" t="s">
        <v>7</v>
      </c>
      <c r="B7" s="65"/>
      <c r="C7" s="65"/>
      <c r="D7" s="65"/>
      <c r="E7" s="65"/>
      <c r="F7" s="65"/>
      <c r="G7" s="65"/>
      <c r="H7" s="65"/>
      <c r="I7" s="66"/>
      <c r="J7" s="67">
        <v>0.3</v>
      </c>
      <c r="K7" s="67"/>
      <c r="L7" s="5"/>
      <c r="M7" s="5"/>
      <c r="N7" s="5"/>
      <c r="O7" s="5"/>
      <c r="P7" s="5"/>
      <c r="Q7" s="5"/>
      <c r="R7" s="5"/>
      <c r="S7" s="5"/>
      <c r="T7" s="5"/>
      <c r="U7" s="5"/>
      <c r="V7" s="5"/>
      <c r="W7" s="5"/>
      <c r="X7" s="5"/>
      <c r="Y7" s="5"/>
      <c r="Z7" s="5"/>
      <c r="AA7" s="5"/>
      <c r="AB7" s="5"/>
      <c r="AC7" s="5"/>
      <c r="AD7" s="7">
        <v>7.0000000000000001E-3</v>
      </c>
      <c r="AE7" s="3"/>
      <c r="AG7" s="3" t="s">
        <v>8</v>
      </c>
      <c r="AH7" s="8" t="s">
        <v>9</v>
      </c>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s="2" customFormat="1" x14ac:dyDescent="0.25">
      <c r="A8" s="68" t="s">
        <v>10</v>
      </c>
      <c r="B8" s="69"/>
      <c r="C8" s="69"/>
      <c r="D8" s="69"/>
      <c r="E8" s="69"/>
      <c r="F8" s="69"/>
      <c r="G8" s="69"/>
      <c r="H8" s="69"/>
      <c r="I8" s="70"/>
      <c r="J8" s="71">
        <f>J6*(1-avans2)</f>
        <v>700000</v>
      </c>
      <c r="K8" s="71"/>
      <c r="L8" s="5"/>
      <c r="M8" s="5"/>
      <c r="N8" s="5"/>
      <c r="O8" s="5"/>
      <c r="P8" s="5"/>
      <c r="Q8" s="5"/>
      <c r="R8" s="5"/>
      <c r="S8" s="5"/>
      <c r="T8" s="5"/>
      <c r="U8" s="5"/>
      <c r="V8" s="5"/>
      <c r="W8" s="5"/>
      <c r="X8" s="5"/>
      <c r="Y8" s="5"/>
      <c r="Z8" s="5"/>
      <c r="AA8" s="5"/>
      <c r="AB8" s="5"/>
      <c r="AC8" s="5"/>
      <c r="AD8" s="7">
        <v>5.0000000000000001E-3</v>
      </c>
      <c r="AE8" s="3"/>
      <c r="AG8" s="2" t="s">
        <v>11</v>
      </c>
      <c r="AH8" s="8" t="s">
        <v>12</v>
      </c>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2" customFormat="1" ht="15" hidden="1" customHeight="1" x14ac:dyDescent="0.25">
      <c r="A9" s="72" t="s">
        <v>13</v>
      </c>
      <c r="B9" s="73"/>
      <c r="C9" s="73"/>
      <c r="D9" s="73"/>
      <c r="E9" s="73"/>
      <c r="F9" s="73"/>
      <c r="G9" s="73"/>
      <c r="H9" s="74"/>
      <c r="I9" s="40"/>
      <c r="J9" s="63">
        <v>100000</v>
      </c>
      <c r="K9" s="63"/>
      <c r="L9" s="5"/>
      <c r="M9" s="5"/>
      <c r="N9" s="5"/>
      <c r="O9" s="5"/>
      <c r="P9" s="5"/>
      <c r="Q9" s="5"/>
      <c r="R9" s="5"/>
      <c r="S9" s="5"/>
      <c r="T9" s="5"/>
      <c r="U9" s="5"/>
      <c r="V9" s="5"/>
      <c r="W9" s="5"/>
      <c r="X9" s="5"/>
      <c r="Y9" s="5"/>
      <c r="Z9" s="5"/>
      <c r="AA9" s="5"/>
      <c r="AB9" s="5"/>
      <c r="AC9" s="5"/>
      <c r="AD9" s="3"/>
      <c r="AE9" s="3"/>
      <c r="AH9" s="9"/>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2" customFormat="1" ht="15" hidden="1" customHeight="1" x14ac:dyDescent="0.25">
      <c r="A10" s="72" t="s">
        <v>14</v>
      </c>
      <c r="B10" s="73"/>
      <c r="C10" s="73"/>
      <c r="D10" s="73"/>
      <c r="E10" s="73"/>
      <c r="F10" s="73"/>
      <c r="G10" s="73"/>
      <c r="H10" s="74"/>
      <c r="I10" s="40"/>
      <c r="J10" s="63">
        <f>J9*J25</f>
        <v>0</v>
      </c>
      <c r="K10" s="63"/>
      <c r="L10" s="5"/>
      <c r="M10" s="5"/>
      <c r="N10" s="5"/>
      <c r="O10" s="5"/>
      <c r="P10" s="5"/>
      <c r="Q10" s="5"/>
      <c r="R10" s="5"/>
      <c r="S10" s="5"/>
      <c r="T10" s="5"/>
      <c r="U10" s="5"/>
      <c r="V10" s="5"/>
      <c r="W10" s="5"/>
      <c r="X10" s="5"/>
      <c r="Y10" s="5"/>
      <c r="Z10" s="5"/>
      <c r="AA10" s="5"/>
      <c r="AB10" s="5"/>
      <c r="AC10" s="5"/>
      <c r="AD10" s="3"/>
      <c r="AE10" s="3"/>
      <c r="AH10" s="9"/>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2" customFormat="1" ht="15" hidden="1" customHeight="1" x14ac:dyDescent="0.25">
      <c r="A11" s="75" t="s">
        <v>15</v>
      </c>
      <c r="B11" s="76"/>
      <c r="C11" s="76"/>
      <c r="D11" s="76"/>
      <c r="E11" s="76"/>
      <c r="F11" s="76"/>
      <c r="G11" s="76"/>
      <c r="H11" s="77"/>
      <c r="I11" s="41"/>
      <c r="J11" s="63">
        <v>0</v>
      </c>
      <c r="K11" s="63"/>
      <c r="L11" s="5"/>
      <c r="M11" s="5"/>
      <c r="N11" s="5"/>
      <c r="O11" s="5"/>
      <c r="P11" s="5"/>
      <c r="Q11" s="5"/>
      <c r="R11" s="5"/>
      <c r="S11" s="5"/>
      <c r="T11" s="5"/>
      <c r="U11" s="5"/>
      <c r="V11" s="5"/>
      <c r="W11" s="5"/>
      <c r="X11" s="5"/>
      <c r="Y11" s="5"/>
      <c r="Z11" s="5"/>
      <c r="AA11" s="5"/>
      <c r="AB11" s="5"/>
      <c r="AC11" s="5"/>
      <c r="AD11" s="3"/>
      <c r="AE11" s="3"/>
      <c r="AH11" s="9"/>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2" customFormat="1" ht="15" hidden="1" customHeight="1" x14ac:dyDescent="0.25">
      <c r="A12" s="75" t="s">
        <v>16</v>
      </c>
      <c r="B12" s="76"/>
      <c r="C12" s="76"/>
      <c r="D12" s="76"/>
      <c r="E12" s="76"/>
      <c r="F12" s="76"/>
      <c r="G12" s="76"/>
      <c r="H12" s="77"/>
      <c r="I12" s="41"/>
      <c r="J12" s="63">
        <v>0</v>
      </c>
      <c r="K12" s="63"/>
      <c r="L12" s="5"/>
      <c r="M12" s="5"/>
      <c r="N12" s="5"/>
      <c r="O12" s="5"/>
      <c r="P12" s="5"/>
      <c r="Q12" s="5"/>
      <c r="R12" s="5"/>
      <c r="S12" s="5"/>
      <c r="T12" s="5"/>
      <c r="U12" s="5"/>
      <c r="V12" s="5"/>
      <c r="W12" s="5"/>
      <c r="X12" s="5"/>
      <c r="Y12" s="5"/>
      <c r="Z12" s="5"/>
      <c r="AA12" s="5"/>
      <c r="AB12" s="5"/>
      <c r="AC12" s="5"/>
      <c r="AD12" s="3"/>
      <c r="AE12" s="3"/>
      <c r="AH12" s="9"/>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2" customFormat="1" ht="16.5" customHeight="1" x14ac:dyDescent="0.25">
      <c r="A13" s="78" t="s">
        <v>17</v>
      </c>
      <c r="B13" s="79"/>
      <c r="C13" s="79"/>
      <c r="D13" s="79"/>
      <c r="E13" s="79"/>
      <c r="F13" s="79"/>
      <c r="G13" s="79"/>
      <c r="H13" s="79"/>
      <c r="I13" s="80"/>
      <c r="J13" s="81">
        <v>240</v>
      </c>
      <c r="K13" s="82"/>
      <c r="L13" s="5"/>
      <c r="M13" s="5"/>
      <c r="N13" s="5"/>
      <c r="O13" s="5"/>
      <c r="P13" s="5"/>
      <c r="Q13" s="5"/>
      <c r="R13" s="5"/>
      <c r="S13" s="5"/>
      <c r="T13" s="5"/>
      <c r="U13" s="5"/>
      <c r="V13" s="5"/>
      <c r="W13" s="5"/>
      <c r="X13" s="5"/>
      <c r="Y13" s="5"/>
      <c r="Z13" s="5"/>
      <c r="AA13" s="5"/>
      <c r="AB13" s="5"/>
      <c r="AC13" s="5"/>
      <c r="AD13" s="3"/>
      <c r="AE13" s="3"/>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2" customFormat="1" ht="18.75" customHeight="1" x14ac:dyDescent="0.25">
      <c r="A14" s="83" t="s">
        <v>73</v>
      </c>
      <c r="B14" s="84"/>
      <c r="C14" s="84"/>
      <c r="D14" s="84"/>
      <c r="E14" s="84"/>
      <c r="F14" s="84"/>
      <c r="G14" s="84"/>
      <c r="H14" s="84"/>
      <c r="I14" s="85"/>
      <c r="J14" s="86">
        <v>8.7999999999999995E-2</v>
      </c>
      <c r="K14" s="87"/>
      <c r="L14" s="5"/>
      <c r="M14" s="5"/>
      <c r="N14" s="5"/>
      <c r="O14" s="5"/>
      <c r="P14" s="5"/>
      <c r="Q14" s="5"/>
      <c r="R14" s="5"/>
      <c r="S14" s="5"/>
      <c r="T14" s="5"/>
      <c r="U14" s="5"/>
      <c r="V14" s="5"/>
      <c r="W14" s="5"/>
      <c r="X14" s="5"/>
      <c r="Y14" s="5"/>
      <c r="Z14" s="5"/>
      <c r="AA14" s="5"/>
      <c r="AB14" s="5"/>
      <c r="AC14" s="5"/>
      <c r="AD14" s="3"/>
      <c r="AE14" s="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2" customFormat="1" ht="16.5" customHeight="1" x14ac:dyDescent="0.25">
      <c r="A15" s="92" t="s">
        <v>74</v>
      </c>
      <c r="B15" s="93"/>
      <c r="C15" s="93"/>
      <c r="D15" s="93"/>
      <c r="E15" s="93"/>
      <c r="F15" s="93"/>
      <c r="G15" s="93"/>
      <c r="H15" s="93"/>
      <c r="I15" s="94"/>
      <c r="J15" s="96">
        <v>12</v>
      </c>
      <c r="K15" s="97"/>
      <c r="L15" s="5"/>
      <c r="M15" s="5"/>
      <c r="N15" s="5"/>
      <c r="O15" s="5"/>
      <c r="P15" s="5"/>
      <c r="Q15" s="5"/>
      <c r="R15" s="5"/>
      <c r="S15" s="5"/>
      <c r="T15" s="5"/>
      <c r="U15" s="5"/>
      <c r="V15" s="5"/>
      <c r="W15" s="5"/>
      <c r="X15" s="5"/>
      <c r="Y15" s="5"/>
      <c r="Z15" s="5"/>
      <c r="AA15" s="5"/>
      <c r="AB15" s="5"/>
      <c r="AC15" s="5"/>
      <c r="AD15" s="3"/>
      <c r="AE15" s="3"/>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2" customFormat="1" ht="18.75" customHeight="1" x14ac:dyDescent="0.25">
      <c r="A16" s="83" t="s">
        <v>73</v>
      </c>
      <c r="B16" s="84"/>
      <c r="C16" s="84"/>
      <c r="D16" s="84"/>
      <c r="E16" s="84"/>
      <c r="F16" s="84"/>
      <c r="G16" s="84"/>
      <c r="H16" s="84"/>
      <c r="I16" s="85"/>
      <c r="J16" s="86">
        <v>0.1399</v>
      </c>
      <c r="K16" s="87"/>
      <c r="L16" s="5"/>
      <c r="M16" s="5"/>
      <c r="N16" s="5"/>
      <c r="O16" s="5"/>
      <c r="P16" s="5"/>
      <c r="Q16" s="5"/>
      <c r="R16" s="5"/>
      <c r="S16" s="5"/>
      <c r="T16" s="5"/>
      <c r="U16" s="5"/>
      <c r="V16" s="5"/>
      <c r="W16" s="5"/>
      <c r="X16" s="5"/>
      <c r="Y16" s="5"/>
      <c r="Z16" s="5"/>
      <c r="AA16" s="5"/>
      <c r="AB16" s="5"/>
      <c r="AC16" s="5"/>
      <c r="AD16" s="3"/>
      <c r="AE16" s="3"/>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2" customFormat="1" ht="15.75" customHeight="1" x14ac:dyDescent="0.25">
      <c r="A17" s="92" t="s">
        <v>74</v>
      </c>
      <c r="B17" s="93"/>
      <c r="C17" s="93"/>
      <c r="D17" s="93"/>
      <c r="E17" s="93"/>
      <c r="F17" s="93"/>
      <c r="G17" s="93"/>
      <c r="H17" s="93"/>
      <c r="I17" s="94"/>
      <c r="J17" s="96">
        <f>strok2-J15</f>
        <v>228</v>
      </c>
      <c r="K17" s="97"/>
      <c r="L17" s="5"/>
      <c r="M17" s="5"/>
      <c r="N17" s="5"/>
      <c r="O17" s="5"/>
      <c r="P17" s="5"/>
      <c r="Q17" s="5"/>
      <c r="R17" s="5"/>
      <c r="S17" s="5"/>
      <c r="T17" s="5"/>
      <c r="U17" s="5"/>
      <c r="V17" s="5"/>
      <c r="W17" s="5"/>
      <c r="X17" s="5"/>
      <c r="Y17" s="5"/>
      <c r="Z17" s="5"/>
      <c r="AA17" s="5"/>
      <c r="AB17" s="5"/>
      <c r="AC17" s="5"/>
      <c r="AD17" s="3"/>
      <c r="AE17" s="3"/>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2" customFormat="1" x14ac:dyDescent="0.25">
      <c r="A18" s="68" t="s">
        <v>18</v>
      </c>
      <c r="B18" s="69"/>
      <c r="C18" s="69"/>
      <c r="D18" s="69"/>
      <c r="E18" s="69"/>
      <c r="F18" s="69"/>
      <c r="G18" s="69"/>
      <c r="H18" s="69"/>
      <c r="I18" s="70"/>
      <c r="J18" s="98">
        <v>1</v>
      </c>
      <c r="K18" s="99"/>
      <c r="L18" s="5"/>
      <c r="M18" s="5"/>
      <c r="N18" s="5"/>
      <c r="O18" s="5"/>
      <c r="P18" s="5"/>
      <c r="Q18" s="5"/>
      <c r="R18" s="5"/>
      <c r="S18" s="5"/>
      <c r="T18" s="5"/>
      <c r="U18" s="5"/>
      <c r="V18" s="5"/>
      <c r="W18" s="5"/>
      <c r="X18" s="5"/>
      <c r="Y18" s="5"/>
      <c r="Z18" s="5"/>
      <c r="AA18" s="5"/>
      <c r="AB18" s="5"/>
      <c r="AC18" s="5"/>
      <c r="AD18" s="3"/>
      <c r="AE18" s="3"/>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2" customFormat="1" ht="15" hidden="1" customHeight="1" x14ac:dyDescent="0.25">
      <c r="A19" s="88" t="str">
        <f>CONCATENATE("Месячный платеж по кредиту, ",O36)</f>
        <v xml:space="preserve">Месячный платеж по кредиту, </v>
      </c>
      <c r="B19" s="89"/>
      <c r="C19" s="89"/>
      <c r="D19" s="89"/>
      <c r="E19" s="89"/>
      <c r="F19" s="89"/>
      <c r="G19" s="89"/>
      <c r="H19" s="10"/>
      <c r="I19" s="11"/>
      <c r="J19" s="100">
        <f>IF(data2=1,sumkred2/strok2,sumkred2*J14/100/((1-POWER(1+J14/1200,-strok2))*12))</f>
        <v>2916.6666666666665</v>
      </c>
      <c r="K19" s="101"/>
      <c r="L19" s="5"/>
      <c r="M19" s="5"/>
      <c r="N19" s="5"/>
      <c r="O19" s="5"/>
      <c r="P19" s="5"/>
      <c r="Q19" s="5"/>
      <c r="R19" s="5"/>
      <c r="S19" s="5"/>
      <c r="T19" s="5"/>
      <c r="U19" s="5"/>
      <c r="V19" s="5"/>
      <c r="W19" s="5"/>
      <c r="X19" s="5"/>
      <c r="Y19" s="5"/>
      <c r="Z19" s="5"/>
      <c r="AA19" s="5"/>
      <c r="AB19" s="5"/>
      <c r="AC19" s="5"/>
      <c r="AD19" s="3"/>
      <c r="AE19" s="3"/>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2" customFormat="1" ht="26.25" customHeight="1" x14ac:dyDescent="0.25">
      <c r="A20" s="102" t="s">
        <v>84</v>
      </c>
      <c r="B20" s="103"/>
      <c r="C20" s="103"/>
      <c r="D20" s="103"/>
      <c r="E20" s="103"/>
      <c r="F20" s="103"/>
      <c r="G20" s="103"/>
      <c r="H20" s="103"/>
      <c r="I20" s="103"/>
      <c r="J20" s="103"/>
      <c r="K20" s="104"/>
      <c r="L20" s="5"/>
      <c r="M20" s="5"/>
      <c r="N20" s="5"/>
      <c r="O20" s="5"/>
      <c r="P20" s="5"/>
      <c r="Q20" s="5"/>
      <c r="R20" s="5"/>
      <c r="S20" s="5"/>
      <c r="T20" s="5"/>
      <c r="U20" s="5"/>
      <c r="V20" s="5"/>
      <c r="W20" s="5"/>
      <c r="X20" s="5"/>
      <c r="Y20" s="5"/>
      <c r="Z20" s="5"/>
      <c r="AA20" s="5"/>
      <c r="AB20" s="5"/>
      <c r="AC20" s="5"/>
      <c r="AD20" s="3"/>
      <c r="AE20" s="3"/>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2" customFormat="1" x14ac:dyDescent="0.25">
      <c r="A21" s="88" t="s">
        <v>75</v>
      </c>
      <c r="B21" s="89"/>
      <c r="C21" s="89"/>
      <c r="D21" s="89"/>
      <c r="E21" s="89"/>
      <c r="F21" s="89"/>
      <c r="G21" s="89"/>
      <c r="H21" s="89"/>
      <c r="I21" s="90"/>
      <c r="J21" s="91">
        <v>1.0999999999999999E-2</v>
      </c>
      <c r="K21" s="91"/>
      <c r="L21" s="5"/>
      <c r="M21" s="5"/>
      <c r="N21" s="5"/>
      <c r="O21" s="5"/>
      <c r="P21" s="5"/>
      <c r="Q21" s="5"/>
      <c r="R21" s="5"/>
      <c r="S21" s="5"/>
      <c r="T21" s="5"/>
      <c r="U21" s="5"/>
      <c r="V21" s="5"/>
      <c r="W21" s="5"/>
      <c r="X21" s="5"/>
      <c r="Y21" s="5"/>
      <c r="Z21" s="5"/>
      <c r="AA21" s="5"/>
      <c r="AB21" s="5"/>
      <c r="AC21" s="5"/>
      <c r="AD21" s="3"/>
      <c r="AE21" s="3"/>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s="2" customFormat="1" ht="16.5" hidden="1" customHeight="1" x14ac:dyDescent="0.25">
      <c r="A22" s="88" t="s">
        <v>19</v>
      </c>
      <c r="B22" s="89"/>
      <c r="C22" s="89"/>
      <c r="D22" s="89"/>
      <c r="E22" s="89"/>
      <c r="F22" s="89"/>
      <c r="G22" s="89"/>
      <c r="H22" s="89"/>
      <c r="I22" s="90"/>
      <c r="J22" s="108">
        <v>0</v>
      </c>
      <c r="K22" s="109"/>
      <c r="L22" s="5"/>
      <c r="M22" s="5"/>
      <c r="N22" s="5"/>
      <c r="O22" s="5"/>
      <c r="P22" s="5"/>
      <c r="Q22" s="5"/>
      <c r="R22" s="5"/>
      <c r="S22" s="5"/>
      <c r="T22" s="5"/>
      <c r="U22" s="5"/>
      <c r="V22" s="5"/>
      <c r="W22" s="5"/>
      <c r="X22" s="5"/>
      <c r="Y22" s="5"/>
      <c r="Z22" s="5"/>
      <c r="AA22" s="5"/>
      <c r="AB22" s="5"/>
      <c r="AC22" s="5"/>
      <c r="AD22" s="3"/>
      <c r="AE22" s="3"/>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s="2" customFormat="1" ht="16.5" customHeight="1" x14ac:dyDescent="0.25">
      <c r="A23" s="88" t="s">
        <v>21</v>
      </c>
      <c r="B23" s="89"/>
      <c r="C23" s="89"/>
      <c r="D23" s="89"/>
      <c r="E23" s="89"/>
      <c r="F23" s="89"/>
      <c r="G23" s="89"/>
      <c r="H23" s="89"/>
      <c r="I23" s="90"/>
      <c r="J23" s="110" t="s">
        <v>22</v>
      </c>
      <c r="K23" s="111"/>
      <c r="L23" s="5"/>
      <c r="M23" s="5"/>
      <c r="N23" s="5"/>
      <c r="O23" s="5"/>
      <c r="P23" s="5"/>
      <c r="Q23" s="5"/>
      <c r="R23" s="5"/>
      <c r="S23" s="5"/>
      <c r="T23" s="5"/>
      <c r="U23" s="5"/>
      <c r="V23" s="5"/>
      <c r="W23" s="5"/>
      <c r="X23" s="5"/>
      <c r="Y23" s="5"/>
      <c r="Z23" s="5"/>
      <c r="AA23" s="5"/>
      <c r="AB23" s="5"/>
      <c r="AC23" s="5"/>
      <c r="AD23" s="3"/>
      <c r="AE23" s="3"/>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s="2" customFormat="1" ht="19.5" hidden="1" customHeight="1" x14ac:dyDescent="0.25">
      <c r="A24" s="88" t="s">
        <v>20</v>
      </c>
      <c r="B24" s="89"/>
      <c r="C24" s="89"/>
      <c r="D24" s="89"/>
      <c r="E24" s="89"/>
      <c r="F24" s="89"/>
      <c r="G24" s="89"/>
      <c r="H24" s="89"/>
      <c r="I24" s="90"/>
      <c r="J24" s="112">
        <v>0</v>
      </c>
      <c r="K24" s="113"/>
      <c r="L24" s="5"/>
      <c r="M24" s="5"/>
      <c r="N24" s="5"/>
      <c r="O24" s="5"/>
      <c r="P24" s="5"/>
      <c r="Q24" s="5"/>
      <c r="R24" s="5"/>
      <c r="S24" s="5"/>
      <c r="T24" s="5"/>
      <c r="U24" s="5"/>
      <c r="V24" s="5"/>
      <c r="W24" s="5"/>
      <c r="X24" s="5"/>
      <c r="Y24" s="5"/>
      <c r="Z24" s="5"/>
      <c r="AA24" s="5"/>
      <c r="AB24" s="5"/>
      <c r="AC24" s="5"/>
      <c r="AD24" s="3"/>
      <c r="AE24" s="3"/>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row>
    <row r="25" spans="1:247" s="2" customFormat="1" ht="32.25" customHeight="1" x14ac:dyDescent="0.25">
      <c r="A25" s="114" t="s">
        <v>85</v>
      </c>
      <c r="B25" s="115"/>
      <c r="C25" s="115"/>
      <c r="D25" s="115"/>
      <c r="E25" s="115"/>
      <c r="F25" s="115"/>
      <c r="G25" s="115"/>
      <c r="H25" s="115"/>
      <c r="I25" s="115"/>
      <c r="J25" s="115"/>
      <c r="K25" s="116"/>
      <c r="L25" s="5"/>
      <c r="M25" s="5"/>
      <c r="N25" s="5"/>
      <c r="O25" s="5"/>
      <c r="P25" s="5"/>
      <c r="Q25" s="5"/>
      <c r="R25" s="5"/>
      <c r="S25" s="5"/>
      <c r="T25" s="5"/>
      <c r="U25" s="5"/>
      <c r="V25" s="5"/>
      <c r="W25" s="5"/>
      <c r="X25" s="5"/>
      <c r="Y25" s="5"/>
      <c r="Z25" s="5"/>
      <c r="AA25" s="5"/>
      <c r="AB25" s="5"/>
      <c r="AC25" s="5"/>
      <c r="AD25" s="3"/>
      <c r="AE25" s="3"/>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row>
    <row r="26" spans="1:247" s="3" customFormat="1" x14ac:dyDescent="0.25">
      <c r="A26" s="117" t="s">
        <v>78</v>
      </c>
      <c r="B26" s="118"/>
      <c r="C26" s="118"/>
      <c r="D26" s="118"/>
      <c r="E26" s="118"/>
      <c r="F26" s="118"/>
      <c r="G26" s="118"/>
      <c r="H26" s="118"/>
      <c r="I26" s="119"/>
      <c r="J26" s="71">
        <v>12880</v>
      </c>
      <c r="K26" s="71"/>
      <c r="L26" s="5"/>
      <c r="M26" s="5"/>
      <c r="N26" s="5"/>
      <c r="O26" s="5"/>
      <c r="P26" s="5"/>
      <c r="Q26" s="5"/>
      <c r="R26" s="5"/>
      <c r="S26" s="5"/>
      <c r="T26" s="5"/>
      <c r="U26" s="5"/>
      <c r="V26" s="5"/>
      <c r="W26" s="5"/>
      <c r="X26" s="5"/>
      <c r="Y26" s="5"/>
      <c r="Z26" s="5"/>
      <c r="AA26" s="5"/>
      <c r="AB26" s="5"/>
      <c r="AC26" s="5"/>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1:247" s="3" customFormat="1" x14ac:dyDescent="0.25">
      <c r="A27" s="117" t="s">
        <v>23</v>
      </c>
      <c r="B27" s="106"/>
      <c r="C27" s="106"/>
      <c r="D27" s="106"/>
      <c r="E27" s="106"/>
      <c r="F27" s="106"/>
      <c r="G27" s="106"/>
      <c r="H27" s="106"/>
      <c r="I27" s="107"/>
      <c r="J27" s="91">
        <v>1E-3</v>
      </c>
      <c r="K27" s="91"/>
      <c r="L27" s="5"/>
      <c r="M27" s="5"/>
      <c r="N27" s="5"/>
      <c r="O27" s="5"/>
      <c r="P27" s="5"/>
      <c r="Q27" s="5"/>
      <c r="R27" s="5"/>
      <c r="S27" s="5"/>
      <c r="T27" s="5"/>
      <c r="U27" s="5"/>
      <c r="V27" s="5"/>
      <c r="W27" s="5"/>
      <c r="X27" s="5"/>
      <c r="Y27" s="5"/>
      <c r="Z27" s="5"/>
      <c r="AA27" s="5"/>
      <c r="AB27" s="5"/>
      <c r="AC27" s="5"/>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row>
    <row r="28" spans="1:247" s="3" customFormat="1" ht="30" customHeight="1" x14ac:dyDescent="0.25">
      <c r="A28" s="105" t="s">
        <v>79</v>
      </c>
      <c r="B28" s="106"/>
      <c r="C28" s="106"/>
      <c r="D28" s="106"/>
      <c r="E28" s="106"/>
      <c r="F28" s="106"/>
      <c r="G28" s="106"/>
      <c r="H28" s="106"/>
      <c r="I28" s="107"/>
      <c r="J28" s="91">
        <v>3.0000000000000001E-3</v>
      </c>
      <c r="K28" s="91"/>
      <c r="L28" s="5"/>
      <c r="M28" s="5"/>
      <c r="N28" s="5"/>
      <c r="O28" s="5"/>
      <c r="P28" s="5"/>
      <c r="Q28" s="5"/>
      <c r="R28" s="5"/>
      <c r="S28" s="5"/>
      <c r="T28" s="5"/>
      <c r="U28" s="5"/>
      <c r="V28" s="5"/>
      <c r="W28" s="5"/>
      <c r="X28" s="5"/>
      <c r="Y28" s="5"/>
      <c r="Z28" s="5"/>
      <c r="AA28" s="5"/>
      <c r="AB28" s="5"/>
      <c r="AC28" s="5"/>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row>
    <row r="29" spans="1:247" s="3" customFormat="1" x14ac:dyDescent="0.25">
      <c r="A29" s="117">
        <v>0.73</v>
      </c>
      <c r="B29" s="106"/>
      <c r="C29" s="106"/>
      <c r="D29" s="106"/>
      <c r="E29" s="106"/>
      <c r="F29" s="106"/>
      <c r="G29" s="106"/>
      <c r="H29" s="106"/>
      <c r="I29" s="107"/>
      <c r="J29" s="91">
        <v>7.3000000000000001E-3</v>
      </c>
      <c r="K29" s="91"/>
      <c r="L29" s="5"/>
      <c r="M29" s="5"/>
      <c r="N29" s="5"/>
      <c r="O29" s="5"/>
      <c r="P29" s="5"/>
      <c r="Q29" s="5"/>
      <c r="R29" s="5"/>
      <c r="S29" s="5"/>
      <c r="T29" s="5"/>
      <c r="U29" s="5"/>
      <c r="V29" s="5"/>
      <c r="W29" s="5"/>
      <c r="X29" s="5"/>
      <c r="Y29" s="5"/>
      <c r="Z29" s="5"/>
      <c r="AA29" s="5"/>
      <c r="AB29" s="5"/>
      <c r="AC29" s="5"/>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row>
    <row r="30" spans="1:247" s="3" customFormat="1" x14ac:dyDescent="0.25">
      <c r="A30" s="117" t="s">
        <v>81</v>
      </c>
      <c r="B30" s="106"/>
      <c r="C30" s="106"/>
      <c r="D30" s="106"/>
      <c r="E30" s="106"/>
      <c r="F30" s="106"/>
      <c r="G30" s="106"/>
      <c r="H30" s="106"/>
      <c r="I30" s="107"/>
      <c r="J30" s="71">
        <v>2800</v>
      </c>
      <c r="K30" s="71"/>
      <c r="L30" s="5"/>
      <c r="M30" s="5"/>
      <c r="N30" s="5"/>
      <c r="O30" s="5"/>
      <c r="P30" s="5"/>
      <c r="Q30" s="5"/>
      <c r="R30" s="5"/>
      <c r="S30" s="5"/>
      <c r="T30" s="5"/>
      <c r="U30" s="5"/>
      <c r="V30" s="5"/>
      <c r="W30" s="5"/>
      <c r="X30" s="5"/>
      <c r="Y30" s="5"/>
      <c r="Z30" s="5"/>
      <c r="AA30" s="5"/>
      <c r="AB30" s="5"/>
      <c r="AC30" s="5"/>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row>
    <row r="31" spans="1:247" s="3" customFormat="1" x14ac:dyDescent="0.25">
      <c r="A31" s="117" t="s">
        <v>82</v>
      </c>
      <c r="B31" s="106"/>
      <c r="C31" s="106"/>
      <c r="D31" s="106"/>
      <c r="E31" s="106"/>
      <c r="F31" s="106"/>
      <c r="G31" s="106"/>
      <c r="H31" s="106"/>
      <c r="I31" s="107"/>
      <c r="J31" s="71">
        <v>3430</v>
      </c>
      <c r="K31" s="71"/>
      <c r="L31" s="5"/>
      <c r="M31" s="5"/>
      <c r="N31" s="5"/>
      <c r="O31" s="5"/>
      <c r="P31" s="5"/>
      <c r="Q31" s="5"/>
      <c r="R31" s="5"/>
      <c r="S31" s="5"/>
      <c r="T31" s="5"/>
      <c r="U31" s="5"/>
      <c r="V31" s="5"/>
      <c r="W31" s="5"/>
      <c r="X31" s="5"/>
      <c r="Y31" s="5"/>
      <c r="Z31" s="5"/>
      <c r="AA31" s="5"/>
      <c r="AB31" s="5"/>
      <c r="AC31" s="5"/>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row>
    <row r="32" spans="1:247" s="2" customFormat="1" ht="15" hidden="1" customHeight="1" x14ac:dyDescent="0.25">
      <c r="A32" s="117"/>
      <c r="B32" s="106"/>
      <c r="C32" s="106"/>
      <c r="D32" s="106"/>
      <c r="E32" s="106"/>
      <c r="F32" s="106"/>
      <c r="G32" s="106"/>
      <c r="H32" s="106"/>
      <c r="I32" s="107"/>
      <c r="J32" s="42"/>
      <c r="K32" s="43"/>
      <c r="L32" s="5"/>
      <c r="M32" s="5"/>
      <c r="N32" s="5"/>
      <c r="O32" s="5"/>
      <c r="P32" s="5"/>
      <c r="Q32" s="5"/>
      <c r="R32" s="5"/>
      <c r="S32" s="5"/>
      <c r="T32" s="5"/>
      <c r="U32" s="5"/>
      <c r="V32" s="5"/>
      <c r="W32" s="5"/>
      <c r="X32" s="5"/>
      <c r="Y32" s="5"/>
      <c r="Z32" s="5"/>
      <c r="AA32" s="5"/>
      <c r="AB32" s="5"/>
      <c r="AC32" s="5"/>
      <c r="AD32" s="3"/>
      <c r="AE32" s="3"/>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row>
    <row r="33" spans="1:247" s="2" customFormat="1" ht="15" hidden="1" customHeight="1" x14ac:dyDescent="0.25">
      <c r="A33" s="125" t="s">
        <v>85</v>
      </c>
      <c r="B33" s="126"/>
      <c r="C33" s="126"/>
      <c r="D33" s="126"/>
      <c r="E33" s="126"/>
      <c r="F33" s="126"/>
      <c r="G33" s="126"/>
      <c r="H33" s="126"/>
      <c r="I33" s="127"/>
      <c r="J33" s="128">
        <v>0</v>
      </c>
      <c r="K33" s="128"/>
      <c r="L33" s="5"/>
      <c r="M33" s="5"/>
      <c r="N33" s="5"/>
      <c r="O33" s="5"/>
      <c r="P33" s="5"/>
      <c r="Q33" s="5"/>
      <c r="R33" s="5"/>
      <c r="S33" s="5"/>
      <c r="T33" s="5"/>
      <c r="U33" s="5"/>
      <c r="V33" s="5"/>
      <c r="W33" s="5"/>
      <c r="X33" s="5"/>
      <c r="Y33" s="5"/>
      <c r="Z33" s="5"/>
      <c r="AA33" s="5"/>
      <c r="AB33" s="5"/>
      <c r="AC33" s="5"/>
      <c r="AD33" s="3"/>
      <c r="AE33" s="3"/>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row>
    <row r="34" spans="1:247" s="2" customFormat="1" ht="15" hidden="1" customHeight="1" x14ac:dyDescent="0.25">
      <c r="A34" s="129" t="s">
        <v>24</v>
      </c>
      <c r="B34" s="118"/>
      <c r="C34" s="118"/>
      <c r="D34" s="118"/>
      <c r="E34" s="118"/>
      <c r="F34" s="118"/>
      <c r="G34" s="118"/>
      <c r="H34" s="118"/>
      <c r="I34" s="119"/>
      <c r="J34" s="130">
        <v>0</v>
      </c>
      <c r="K34" s="131"/>
      <c r="L34" s="5"/>
      <c r="M34" s="5"/>
      <c r="N34" s="5"/>
      <c r="O34" s="5"/>
      <c r="P34" s="5"/>
      <c r="Q34" s="5"/>
      <c r="R34" s="5"/>
      <c r="S34" s="5"/>
      <c r="T34" s="5"/>
      <c r="U34" s="5"/>
      <c r="V34" s="5"/>
      <c r="W34" s="5"/>
      <c r="X34" s="5"/>
      <c r="Y34" s="5"/>
      <c r="Z34" s="5"/>
      <c r="AA34" s="5"/>
      <c r="AB34" s="5"/>
      <c r="AC34" s="5"/>
      <c r="AD34" s="3"/>
      <c r="AE34" s="3"/>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row>
    <row r="35" spans="1:247" s="2" customFormat="1" ht="19.5" hidden="1" customHeight="1" x14ac:dyDescent="0.25">
      <c r="A35" s="120"/>
      <c r="B35" s="121"/>
      <c r="C35" s="121"/>
      <c r="D35" s="121"/>
      <c r="E35" s="121"/>
      <c r="F35" s="121"/>
      <c r="G35" s="121"/>
      <c r="H35" s="121"/>
      <c r="I35" s="122"/>
      <c r="J35" s="123"/>
      <c r="K35" s="124"/>
      <c r="L35" s="5"/>
      <c r="M35" s="5"/>
      <c r="N35" s="5"/>
      <c r="O35" s="5"/>
      <c r="P35" s="5"/>
      <c r="Q35" s="5"/>
      <c r="R35" s="5"/>
      <c r="S35" s="5"/>
      <c r="T35" s="5"/>
      <c r="U35" s="5"/>
      <c r="V35" s="5"/>
      <c r="W35" s="5"/>
      <c r="X35" s="5"/>
      <c r="Y35" s="5"/>
      <c r="Z35" s="5"/>
      <c r="AA35" s="5"/>
      <c r="AB35" s="5"/>
      <c r="AC35" s="5"/>
      <c r="AD35" s="3"/>
      <c r="AE35" s="3"/>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row>
    <row r="36" spans="1:247" s="2" customFormat="1" ht="15.75" thickBot="1" x14ac:dyDescent="0.3">
      <c r="A36" s="5">
        <v>2</v>
      </c>
      <c r="B36" s="5"/>
      <c r="C36" s="5"/>
      <c r="D36" s="5"/>
      <c r="E36" s="5"/>
      <c r="F36" s="5"/>
      <c r="G36" s="5"/>
      <c r="H36" s="5"/>
      <c r="I36" s="5"/>
      <c r="J36" s="5"/>
      <c r="K36" s="5"/>
      <c r="L36" s="5"/>
      <c r="M36" s="5"/>
      <c r="N36" s="5"/>
      <c r="O36" s="5"/>
      <c r="P36" s="5"/>
      <c r="Q36" s="5"/>
      <c r="R36" s="5"/>
      <c r="S36" s="5"/>
      <c r="T36" s="5"/>
      <c r="U36" s="5"/>
      <c r="V36" s="5"/>
      <c r="W36" s="5"/>
      <c r="X36" s="5"/>
      <c r="Y36" s="5"/>
      <c r="Z36" s="5"/>
      <c r="AA36" s="5"/>
      <c r="AB36" s="5" t="s">
        <v>25</v>
      </c>
      <c r="AC36" s="5"/>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row>
    <row r="37" spans="1:247" s="2" customFormat="1" ht="12.75" customHeight="1" thickBot="1" x14ac:dyDescent="0.3">
      <c r="A37" s="135" t="s">
        <v>26</v>
      </c>
      <c r="B37" s="132" t="s">
        <v>27</v>
      </c>
      <c r="C37" s="133"/>
      <c r="D37" s="133"/>
      <c r="E37" s="134"/>
      <c r="F37" s="132" t="s">
        <v>28</v>
      </c>
      <c r="G37" s="133"/>
      <c r="H37" s="133"/>
      <c r="I37" s="134"/>
      <c r="J37" s="132" t="s">
        <v>29</v>
      </c>
      <c r="K37" s="133"/>
      <c r="L37" s="133"/>
      <c r="M37" s="134"/>
      <c r="N37" s="132" t="s">
        <v>30</v>
      </c>
      <c r="O37" s="133"/>
      <c r="P37" s="133"/>
      <c r="Q37" s="134"/>
      <c r="R37" s="132" t="s">
        <v>31</v>
      </c>
      <c r="S37" s="133"/>
      <c r="T37" s="133"/>
      <c r="U37" s="134"/>
      <c r="V37" s="132" t="s">
        <v>32</v>
      </c>
      <c r="W37" s="133"/>
      <c r="X37" s="133"/>
      <c r="Y37" s="134"/>
      <c r="Z37" s="132" t="s">
        <v>33</v>
      </c>
      <c r="AA37" s="133"/>
      <c r="AB37" s="133"/>
      <c r="AC37" s="13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row>
    <row r="38" spans="1:247" s="2" customFormat="1" ht="75.75" thickBot="1" x14ac:dyDescent="0.3">
      <c r="A38" s="136"/>
      <c r="B38" s="13" t="s">
        <v>34</v>
      </c>
      <c r="C38" s="13" t="s">
        <v>35</v>
      </c>
      <c r="D38" s="13" t="s">
        <v>36</v>
      </c>
      <c r="E38" s="13" t="s">
        <v>37</v>
      </c>
      <c r="F38" s="13" t="s">
        <v>34</v>
      </c>
      <c r="G38" s="13" t="s">
        <v>35</v>
      </c>
      <c r="H38" s="13" t="s">
        <v>36</v>
      </c>
      <c r="I38" s="13" t="s">
        <v>37</v>
      </c>
      <c r="J38" s="13" t="s">
        <v>34</v>
      </c>
      <c r="K38" s="13" t="s">
        <v>35</v>
      </c>
      <c r="L38" s="13" t="s">
        <v>36</v>
      </c>
      <c r="M38" s="13" t="s">
        <v>37</v>
      </c>
      <c r="N38" s="13" t="s">
        <v>34</v>
      </c>
      <c r="O38" s="13" t="s">
        <v>35</v>
      </c>
      <c r="P38" s="13" t="s">
        <v>36</v>
      </c>
      <c r="Q38" s="13" t="s">
        <v>37</v>
      </c>
      <c r="R38" s="13" t="s">
        <v>34</v>
      </c>
      <c r="S38" s="13" t="s">
        <v>35</v>
      </c>
      <c r="T38" s="13" t="s">
        <v>36</v>
      </c>
      <c r="U38" s="13" t="s">
        <v>37</v>
      </c>
      <c r="V38" s="13" t="s">
        <v>34</v>
      </c>
      <c r="W38" s="13" t="s">
        <v>35</v>
      </c>
      <c r="X38" s="13" t="s">
        <v>36</v>
      </c>
      <c r="Y38" s="13" t="s">
        <v>37</v>
      </c>
      <c r="Z38" s="13" t="s">
        <v>34</v>
      </c>
      <c r="AA38" s="13" t="s">
        <v>35</v>
      </c>
      <c r="AB38" s="13" t="s">
        <v>36</v>
      </c>
      <c r="AC38" s="13" t="s">
        <v>37</v>
      </c>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row>
    <row r="39" spans="1:247" s="2" customFormat="1" ht="15.75" thickTop="1" x14ac:dyDescent="0.25">
      <c r="A39" s="14" t="s">
        <v>38</v>
      </c>
      <c r="B39" s="15">
        <f>sumkred2</f>
        <v>700000</v>
      </c>
      <c r="C39" s="15">
        <f t="shared" ref="C39:C50" si="0">IF(LEFT($A39,1)*1+LEFT(B$37,1)*12-12&lt;=$J$15,B39*($J$14/12),B39*($J$16/12))</f>
        <v>5133.333333333333</v>
      </c>
      <c r="D39" s="16">
        <f>IF($A39="1 міс.",$J$28*$J$6+$J$29*B39,0)+$J$21*sumkred2+$J$22+$J$24*sumkred2+$J$26+$J$30+J27*J6</f>
        <v>32490</v>
      </c>
      <c r="E39" s="16">
        <f>IF(data2=2,C39+D39,IF(data2=1,IF(C39&gt;0,C39+D39+sumproplat2,0),IF(B39&gt;sumproplat2*2,sumproplat2,B39+C39+D39)))</f>
        <v>40540</v>
      </c>
      <c r="F39" s="17">
        <f>IF(data2=1,IF((B50-sumproplat2)&gt;1,B50-sumproplat2,0),IF(B50-(sumproplat2-C50-D50)&gt;0,B50-(E50-C50-D50),0))</f>
        <v>665000.00000000047</v>
      </c>
      <c r="G39" s="15">
        <f t="shared" ref="G39:G50" si="1">IF(LEFT($A39,1)*1+LEFT(F$37,1)*12-12&lt;=$J$15,F39*($J$14/12),F39*($J$16/12))</f>
        <v>7752.7916666666715</v>
      </c>
      <c r="H39" s="16">
        <f t="shared" ref="H39:H50" si="2">IF(AND($A39="1 міс.",F39&gt;0),$J$28*$J$6+$J$29*F39,0)+IF(F39-IF(data2=1,IF(G39&gt;0.001,G39+sumproplat2,0),IF(F39&gt;sumproplat2*2,sumproplat2,F39+G39))&lt;0,$J$31,0)</f>
        <v>7854.5000000000036</v>
      </c>
      <c r="I39" s="16">
        <f t="shared" ref="I39:I50" si="3">IF(data2=1,IF(G39&gt;0.001,G39+H39+sumproplat2,0),IF(F39&gt;sumproplat2*2,sumproplat2+H39,F39+G39+H39))</f>
        <v>18523.958333333343</v>
      </c>
      <c r="J39" s="17">
        <f>IF(data2=1,IF((F50-sumproplat2)&gt;1,F50-sumproplat2,0),IF(F50-(sumproplat2-G50-H50)&gt;0,F50-(I50-G50-H50),0))</f>
        <v>630000.00000000093</v>
      </c>
      <c r="K39" s="15">
        <f t="shared" ref="K39:K50" si="4">IF(LEFT($A39,1)*1+LEFT(J$37,1)*12-12&lt;=$J$15,J39*($J$14/12),J39*($J$16/12))</f>
        <v>7344.7500000000109</v>
      </c>
      <c r="L39" s="16">
        <f t="shared" ref="L39:L50" si="5">IF(AND($A39="1 міс.",J39&gt;0),$J$28*$J$6+$J$29*J39,0)+IF(J39-IF(data2=1,IF(K39&gt;0.001,K39+sumproplat2,0),IF(J39&gt;sumproplat2*2,sumproplat2,J39+K39))&lt;0,$J$31,0)</f>
        <v>7599.0000000000073</v>
      </c>
      <c r="M39" s="16">
        <f t="shared" ref="M39:M50" si="6">IF(data2=1,IF(K39&gt;0.001,K39+L39+sumproplat2,0),IF(J39&gt;sumproplat2*2,sumproplat2+L39,J39+K39+L39))</f>
        <v>17860.416666666686</v>
      </c>
      <c r="N39" s="17">
        <f>IF(data2=1,IF((J50-sumproplat2)&gt;1,J50-sumproplat2,0),IF(J50-(sumproplat2-K50-L50)&gt;0,J50-(M50-K50-L50),0))</f>
        <v>595000.0000000014</v>
      </c>
      <c r="O39" s="15">
        <f t="shared" ref="O39:O50" si="7">IF(LEFT($A39,1)*1+LEFT(N$37,1)*12-12&lt;=$J$15,N39*($J$14/12),N39*($J$16/12))</f>
        <v>6936.7083333333494</v>
      </c>
      <c r="P39" s="16">
        <f t="shared" ref="P39:P50" si="8">IF(AND($A39="1 міс.",N39&gt;0),$J$28*$J$6+$J$29*N39,0)+IF(N39-IF(data2=1,IF(O39&gt;0.001,O39+sumproplat2,0),IF(N39&gt;sumproplat2*2,sumproplat2,N39+O39))&lt;0,$J$31,0)</f>
        <v>7343.50000000001</v>
      </c>
      <c r="Q39" s="16">
        <f t="shared" ref="Q39:Q50" si="9">IF(data2=1,IF(O39&gt;0.001,O39+P39+sumproplat2,0),IF(N39&gt;sumproplat2*2,sumproplat2+P39,N39+O39+P39))</f>
        <v>17196.875000000025</v>
      </c>
      <c r="R39" s="17">
        <f>IF(data2=1,IF((N50-sumproplat2)&gt;1,N50-sumproplat2,0),IF(N50-(sumproplat2-O50-P50)&gt;0,N50-(Q50-O50-P50),0))</f>
        <v>560000.00000000186</v>
      </c>
      <c r="S39" s="15">
        <f t="shared" ref="S39:S50" si="10">IF(LEFT($A39,1)*1+LEFT(R$37,1)*12-12&lt;=$J$15,R39*($J$14/12),R39*($J$16/12))</f>
        <v>6528.6666666666879</v>
      </c>
      <c r="T39" s="16">
        <f t="shared" ref="T39:T50" si="11">IF(AND($A39="1 міс.",R39&gt;0),$J$28*$J$6+$J$29*R39,0)+IF(R39-IF(data2=1,IF(S39&gt;0.001,S39+sumproplat2,0),IF(R39&gt;sumproplat2*2,sumproplat2,R39+S39))&lt;0,$J$31,0)</f>
        <v>7088.0000000000136</v>
      </c>
      <c r="U39" s="16">
        <f t="shared" ref="U39:U50" si="12">IF(data2=1,IF(S39&gt;0.001,S39+T39+sumproplat2,0),IF(R39&gt;sumproplat2*2,sumproplat2+T39,R39+S39+T39))</f>
        <v>16533.333333333369</v>
      </c>
      <c r="V39" s="17">
        <f>IF(data2=1,IF((R50-sumproplat2)&gt;1,R50-sumproplat2,0),IF(R50-(sumproplat2-S50-T50)&gt;0,R50-(U50-S50-T50),0))</f>
        <v>525000.00000000233</v>
      </c>
      <c r="W39" s="15">
        <f t="shared" ref="W39:W50" si="13">IF(LEFT($A39,1)*1+LEFT(V$37,1)*12-12&lt;=$J$15,V39*($J$14/12),V39*($J$16/12))</f>
        <v>6120.6250000000273</v>
      </c>
      <c r="X39" s="16">
        <f t="shared" ref="X39:X50" si="14">IF(AND($A39="1 міс.",V39&gt;0),$J$28*$J$6+$J$29*V39,0)+IF(V39-IF(data2=1,IF(W39&gt;0.001,W39+sumproplat2,0),IF(V39&gt;sumproplat2*2,sumproplat2,V39+W39))&lt;0,$J$31,0)</f>
        <v>6832.5000000000164</v>
      </c>
      <c r="Y39" s="16">
        <f t="shared" ref="Y39:Y50" si="15">IF(data2=1,IF(W39&gt;0.001,W39+X39+sumproplat2,0),IF(V39&gt;sumproplat2*2,sumproplat2+X39,V39+W39+X39))</f>
        <v>15869.79166666671</v>
      </c>
      <c r="Z39" s="17">
        <f>IF(data2=1,IF((V50-sumproplat2)&gt;1,V50-sumproplat2,0),IF(V50-(sumproplat2-W50-X50)&gt;0,V50-(Y50-W50-X50),0))</f>
        <v>490000.0000000021</v>
      </c>
      <c r="AA39" s="15">
        <f t="shared" ref="AA39:AA50" si="16">IF(LEFT($A39,1)*1+LEFT(Z$37,1)*12-12&lt;=$J$15,Z39*($J$14/12),Z39*($J$16/12))</f>
        <v>5712.5833333333576</v>
      </c>
      <c r="AB39" s="16">
        <f t="shared" ref="AB39:AB50" si="17">IF(AND($A39="1 міс.",Z39&gt;0),$J$28*$J$6+$J$29*Z39,0)+IF(Z39-IF(data2=1,IF(AA39&gt;0.001,AA39+sumproplat2,0),IF(Z39&gt;sumproplat2*2,sumproplat2,Z39+AA39))&lt;0,$J$31,0)</f>
        <v>6577.0000000000155</v>
      </c>
      <c r="AC39" s="16">
        <f t="shared" ref="AC39:AC50" si="18">IF(data2=1,IF(AA39&gt;0.001,AA39+AB39+sumproplat2,0),IF(Z39&gt;sumproplat2*2,sumproplat2+AB39,Z39+AA39+AB39))</f>
        <v>15206.250000000038</v>
      </c>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row>
    <row r="40" spans="1:247" s="2" customFormat="1" x14ac:dyDescent="0.25">
      <c r="A40" s="14" t="s">
        <v>39</v>
      </c>
      <c r="B40" s="17">
        <f t="shared" ref="B40:B50" si="19">IF(data2=1,IF((B39-sumproplat2)&gt;1,B39-sumproplat2,0),IF(B39-(sumproplat2-C39-D39)&gt;0,B39-(E39-C39-D39),0))</f>
        <v>697083.33333333337</v>
      </c>
      <c r="C40" s="15">
        <f t="shared" si="0"/>
        <v>5111.9444444444443</v>
      </c>
      <c r="D40" s="16">
        <f t="shared" ref="D40:D50" si="20">IF($A40="1 міс.",$J$28*$J$6+$J$29*B40,0)+IF(B40-IF(data2=1,IF(C40&gt;0.001,C40+sumproplat2,0),IF(B40&gt;sumproplat2*2,sumproplat2,B40+C40))&lt;0,$J$31,0)</f>
        <v>0</v>
      </c>
      <c r="E40" s="16">
        <f t="shared" ref="E40:E50" si="21">IF(data2=1,IF(C40&gt;0.001,C40+D40+sumproplat2,0),IF(B40&gt;sumproplat2*2,sumproplat2+D40,B40+C40+D40))</f>
        <v>8028.6111111111113</v>
      </c>
      <c r="F40" s="17">
        <f t="shared" ref="F40:F50" si="22">IF(data2=1,IF((F39-sumproplat2)&gt;1,F39-sumproplat2,0),IF(F39-(sumproplat2-G39-H39)&gt;0,F39-(I39-G39-H39),0))</f>
        <v>662083.33333333384</v>
      </c>
      <c r="G40" s="15">
        <f t="shared" si="1"/>
        <v>7718.7881944444498</v>
      </c>
      <c r="H40" s="16">
        <f t="shared" si="2"/>
        <v>0</v>
      </c>
      <c r="I40" s="16">
        <f t="shared" si="3"/>
        <v>10635.454861111117</v>
      </c>
      <c r="J40" s="17">
        <f t="shared" ref="J40:J50" si="23">IF(data2=1,IF((J39-sumproplat2)&gt;1,J39-sumproplat2,0),IF(J39-(sumproplat2-K39-L39)&gt;0,J39-(M39-K39-L39),0))</f>
        <v>627083.3333333343</v>
      </c>
      <c r="K40" s="15">
        <f t="shared" si="4"/>
        <v>7310.7465277777892</v>
      </c>
      <c r="L40" s="16">
        <f t="shared" si="5"/>
        <v>0</v>
      </c>
      <c r="M40" s="16">
        <f t="shared" si="6"/>
        <v>10227.413194444456</v>
      </c>
      <c r="N40" s="17">
        <f t="shared" ref="N40:N50" si="24">IF(data2=1,IF((N39-sumproplat2)&gt;1,N39-sumproplat2,0),IF(N39-(sumproplat2-O39-P39)&gt;0,N39-(Q39-O39-P39),0))</f>
        <v>592083.33333333477</v>
      </c>
      <c r="O40" s="15">
        <f t="shared" si="7"/>
        <v>6902.7048611111277</v>
      </c>
      <c r="P40" s="16">
        <f t="shared" si="8"/>
        <v>0</v>
      </c>
      <c r="Q40" s="16">
        <f t="shared" si="9"/>
        <v>9819.3715277777937</v>
      </c>
      <c r="R40" s="17">
        <f t="shared" ref="R40:R50" si="25">IF(data2=1,IF((R39-sumproplat2)&gt;1,R39-sumproplat2,0),IF(R39-(sumproplat2-S39-T39)&gt;0,R39-(U39-S39-T39),0))</f>
        <v>557083.33333333523</v>
      </c>
      <c r="S40" s="15">
        <f t="shared" si="10"/>
        <v>6494.6631944444662</v>
      </c>
      <c r="T40" s="16">
        <f t="shared" si="11"/>
        <v>0</v>
      </c>
      <c r="U40" s="16">
        <f t="shared" si="12"/>
        <v>9411.3298611111331</v>
      </c>
      <c r="V40" s="17">
        <f t="shared" ref="V40:V50" si="26">IF(data2=1,IF((V39-sumproplat2)&gt;1,V39-sumproplat2,0),IF(V39-(sumproplat2-W39-X39)&gt;0,V39-(Y39-W39-X39),0))</f>
        <v>522083.33333333564</v>
      </c>
      <c r="W40" s="15">
        <f t="shared" si="13"/>
        <v>6086.6215277778047</v>
      </c>
      <c r="X40" s="16">
        <f t="shared" si="14"/>
        <v>0</v>
      </c>
      <c r="Y40" s="16">
        <f t="shared" si="15"/>
        <v>9003.2881944444707</v>
      </c>
      <c r="Z40" s="17">
        <f t="shared" ref="Z40:Z50" si="27">IF(data2=1,IF((Z39-sumproplat2)&gt;1,Z39-sumproplat2,0),IF(Z39-(sumproplat2-AA39-AB39)&gt;0,Z39-(AC39-AA39-AB39),0))</f>
        <v>487083.33333333541</v>
      </c>
      <c r="AA40" s="15">
        <f t="shared" si="16"/>
        <v>5678.579861111135</v>
      </c>
      <c r="AB40" s="16">
        <f t="shared" si="17"/>
        <v>0</v>
      </c>
      <c r="AC40" s="16">
        <f t="shared" si="18"/>
        <v>8595.246527777801</v>
      </c>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row>
    <row r="41" spans="1:247" s="2" customFormat="1" x14ac:dyDescent="0.25">
      <c r="A41" s="14" t="s">
        <v>40</v>
      </c>
      <c r="B41" s="17">
        <f t="shared" si="19"/>
        <v>694166.66666666674</v>
      </c>
      <c r="C41" s="15">
        <f t="shared" si="0"/>
        <v>5090.5555555555557</v>
      </c>
      <c r="D41" s="16">
        <f t="shared" si="20"/>
        <v>0</v>
      </c>
      <c r="E41" s="16">
        <f t="shared" si="21"/>
        <v>8007.2222222222226</v>
      </c>
      <c r="F41" s="17">
        <f t="shared" si="22"/>
        <v>659166.66666666721</v>
      </c>
      <c r="G41" s="15">
        <f t="shared" si="1"/>
        <v>7684.7847222222281</v>
      </c>
      <c r="H41" s="16">
        <f t="shared" si="2"/>
        <v>0</v>
      </c>
      <c r="I41" s="16">
        <f t="shared" si="3"/>
        <v>10601.451388888894</v>
      </c>
      <c r="J41" s="17">
        <f t="shared" si="23"/>
        <v>624166.66666666768</v>
      </c>
      <c r="K41" s="15">
        <f t="shared" si="4"/>
        <v>7276.7430555555675</v>
      </c>
      <c r="L41" s="16">
        <f t="shared" si="5"/>
        <v>0</v>
      </c>
      <c r="M41" s="16">
        <f t="shared" si="6"/>
        <v>10193.409722222234</v>
      </c>
      <c r="N41" s="17">
        <f t="shared" si="24"/>
        <v>589166.66666666814</v>
      </c>
      <c r="O41" s="15">
        <f t="shared" si="7"/>
        <v>6868.701388888906</v>
      </c>
      <c r="P41" s="16">
        <f t="shared" si="8"/>
        <v>0</v>
      </c>
      <c r="Q41" s="16">
        <f t="shared" si="9"/>
        <v>9785.3680555555729</v>
      </c>
      <c r="R41" s="17">
        <f t="shared" si="25"/>
        <v>554166.66666666861</v>
      </c>
      <c r="S41" s="15">
        <f t="shared" si="10"/>
        <v>6460.6597222222445</v>
      </c>
      <c r="T41" s="16">
        <f t="shared" si="11"/>
        <v>0</v>
      </c>
      <c r="U41" s="16">
        <f t="shared" si="12"/>
        <v>9377.3263888889105</v>
      </c>
      <c r="V41" s="17">
        <f t="shared" si="26"/>
        <v>519166.66666666896</v>
      </c>
      <c r="W41" s="15">
        <f t="shared" si="13"/>
        <v>6052.618055555582</v>
      </c>
      <c r="X41" s="16">
        <f t="shared" si="14"/>
        <v>0</v>
      </c>
      <c r="Y41" s="16">
        <f t="shared" si="15"/>
        <v>8969.2847222222481</v>
      </c>
      <c r="Z41" s="17">
        <f t="shared" si="27"/>
        <v>484166.66666666872</v>
      </c>
      <c r="AA41" s="15">
        <f t="shared" si="16"/>
        <v>5644.5763888889123</v>
      </c>
      <c r="AB41" s="16">
        <f t="shared" si="17"/>
        <v>0</v>
      </c>
      <c r="AC41" s="16">
        <f t="shared" si="18"/>
        <v>8561.2430555555784</v>
      </c>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row>
    <row r="42" spans="1:247" s="2" customFormat="1" x14ac:dyDescent="0.25">
      <c r="A42" s="14" t="s">
        <v>41</v>
      </c>
      <c r="B42" s="17">
        <f t="shared" si="19"/>
        <v>691250.00000000012</v>
      </c>
      <c r="C42" s="15">
        <f t="shared" si="0"/>
        <v>5069.1666666666679</v>
      </c>
      <c r="D42" s="16">
        <f t="shared" si="20"/>
        <v>0</v>
      </c>
      <c r="E42" s="16">
        <f t="shared" si="21"/>
        <v>7985.8333333333339</v>
      </c>
      <c r="F42" s="17">
        <f t="shared" si="22"/>
        <v>656250.00000000058</v>
      </c>
      <c r="G42" s="15">
        <f t="shared" si="1"/>
        <v>7650.7812500000064</v>
      </c>
      <c r="H42" s="16">
        <f t="shared" si="2"/>
        <v>0</v>
      </c>
      <c r="I42" s="16">
        <f t="shared" si="3"/>
        <v>10567.447916666673</v>
      </c>
      <c r="J42" s="17">
        <f t="shared" si="23"/>
        <v>621250.00000000105</v>
      </c>
      <c r="K42" s="15">
        <f t="shared" si="4"/>
        <v>7242.7395833333458</v>
      </c>
      <c r="L42" s="16">
        <f t="shared" si="5"/>
        <v>0</v>
      </c>
      <c r="M42" s="16">
        <f t="shared" si="6"/>
        <v>10159.406250000013</v>
      </c>
      <c r="N42" s="17">
        <f t="shared" si="24"/>
        <v>586250.00000000151</v>
      </c>
      <c r="O42" s="15">
        <f t="shared" si="7"/>
        <v>6834.6979166666843</v>
      </c>
      <c r="P42" s="16">
        <f t="shared" si="8"/>
        <v>0</v>
      </c>
      <c r="Q42" s="16">
        <f t="shared" si="9"/>
        <v>9751.3645833333503</v>
      </c>
      <c r="R42" s="17">
        <f t="shared" si="25"/>
        <v>551250.00000000198</v>
      </c>
      <c r="S42" s="15">
        <f t="shared" si="10"/>
        <v>6426.6562500000227</v>
      </c>
      <c r="T42" s="16">
        <f t="shared" si="11"/>
        <v>0</v>
      </c>
      <c r="U42" s="16">
        <f t="shared" si="12"/>
        <v>9343.3229166666897</v>
      </c>
      <c r="V42" s="17">
        <f t="shared" si="26"/>
        <v>516250.00000000227</v>
      </c>
      <c r="W42" s="15">
        <f t="shared" si="13"/>
        <v>6018.6145833333594</v>
      </c>
      <c r="X42" s="16">
        <f t="shared" si="14"/>
        <v>0</v>
      </c>
      <c r="Y42" s="16">
        <f t="shared" si="15"/>
        <v>8935.2812500000255</v>
      </c>
      <c r="Z42" s="17">
        <f t="shared" si="27"/>
        <v>481250.00000000204</v>
      </c>
      <c r="AA42" s="15">
        <f t="shared" si="16"/>
        <v>5610.5729166666906</v>
      </c>
      <c r="AB42" s="16">
        <f t="shared" si="17"/>
        <v>0</v>
      </c>
      <c r="AC42" s="16">
        <f t="shared" si="18"/>
        <v>8527.2395833333576</v>
      </c>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row>
    <row r="43" spans="1:247" s="2" customFormat="1" x14ac:dyDescent="0.25">
      <c r="A43" s="14" t="s">
        <v>42</v>
      </c>
      <c r="B43" s="17">
        <f t="shared" si="19"/>
        <v>688333.33333333349</v>
      </c>
      <c r="C43" s="15">
        <f>IF(LEFT($A43,1)*1+LEFT(B$37,1)*12-12&lt;=$J$15,B43*($J$14/12),B43*($J$16/12))</f>
        <v>5047.7777777777792</v>
      </c>
      <c r="D43" s="16">
        <f t="shared" si="20"/>
        <v>0</v>
      </c>
      <c r="E43" s="16">
        <f t="shared" si="21"/>
        <v>7964.4444444444453</v>
      </c>
      <c r="F43" s="17">
        <f t="shared" si="22"/>
        <v>653333.33333333395</v>
      </c>
      <c r="G43" s="15">
        <f t="shared" si="1"/>
        <v>7616.7777777777846</v>
      </c>
      <c r="H43" s="16">
        <f t="shared" si="2"/>
        <v>0</v>
      </c>
      <c r="I43" s="16">
        <f t="shared" si="3"/>
        <v>10533.444444444451</v>
      </c>
      <c r="J43" s="17">
        <f t="shared" si="23"/>
        <v>618333.33333333442</v>
      </c>
      <c r="K43" s="15">
        <f t="shared" si="4"/>
        <v>7208.736111111124</v>
      </c>
      <c r="L43" s="16">
        <f t="shared" si="5"/>
        <v>0</v>
      </c>
      <c r="M43" s="16">
        <f t="shared" si="6"/>
        <v>10125.40277777779</v>
      </c>
      <c r="N43" s="17">
        <f t="shared" si="24"/>
        <v>583333.33333333489</v>
      </c>
      <c r="O43" s="15">
        <f t="shared" si="7"/>
        <v>6800.6944444444625</v>
      </c>
      <c r="P43" s="16">
        <f t="shared" si="8"/>
        <v>0</v>
      </c>
      <c r="Q43" s="16">
        <f t="shared" si="9"/>
        <v>9717.3611111111295</v>
      </c>
      <c r="R43" s="17">
        <f t="shared" si="25"/>
        <v>548333.33333333535</v>
      </c>
      <c r="S43" s="15">
        <f t="shared" si="10"/>
        <v>6392.652777777801</v>
      </c>
      <c r="T43" s="16">
        <f t="shared" si="11"/>
        <v>0</v>
      </c>
      <c r="U43" s="16">
        <f t="shared" si="12"/>
        <v>9309.3194444444671</v>
      </c>
      <c r="V43" s="17">
        <f t="shared" si="26"/>
        <v>513333.33333333558</v>
      </c>
      <c r="W43" s="15">
        <f t="shared" si="13"/>
        <v>5984.6111111111368</v>
      </c>
      <c r="X43" s="16">
        <f t="shared" si="14"/>
        <v>0</v>
      </c>
      <c r="Y43" s="16">
        <f t="shared" si="15"/>
        <v>8901.2777777778028</v>
      </c>
      <c r="Z43" s="17">
        <f t="shared" si="27"/>
        <v>478333.33333333535</v>
      </c>
      <c r="AA43" s="15">
        <f t="shared" si="16"/>
        <v>5576.569444444468</v>
      </c>
      <c r="AB43" s="16">
        <f t="shared" si="17"/>
        <v>0</v>
      </c>
      <c r="AC43" s="16">
        <f t="shared" si="18"/>
        <v>8493.236111111135</v>
      </c>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row>
    <row r="44" spans="1:247" s="2" customFormat="1" x14ac:dyDescent="0.25">
      <c r="A44" s="14" t="s">
        <v>43</v>
      </c>
      <c r="B44" s="17">
        <f t="shared" si="19"/>
        <v>685416.66666666686</v>
      </c>
      <c r="C44" s="15">
        <f t="shared" si="0"/>
        <v>5026.3888888888905</v>
      </c>
      <c r="D44" s="16">
        <f t="shared" si="20"/>
        <v>0</v>
      </c>
      <c r="E44" s="16">
        <f t="shared" si="21"/>
        <v>7943.0555555555566</v>
      </c>
      <c r="F44" s="17">
        <f t="shared" si="22"/>
        <v>650416.66666666733</v>
      </c>
      <c r="G44" s="15">
        <f t="shared" si="1"/>
        <v>7582.7743055555629</v>
      </c>
      <c r="H44" s="16">
        <f t="shared" si="2"/>
        <v>0</v>
      </c>
      <c r="I44" s="16">
        <f t="shared" si="3"/>
        <v>10499.44097222223</v>
      </c>
      <c r="J44" s="17">
        <f t="shared" si="23"/>
        <v>615416.66666666779</v>
      </c>
      <c r="K44" s="15">
        <f t="shared" si="4"/>
        <v>7174.7326388889014</v>
      </c>
      <c r="L44" s="16">
        <f t="shared" si="5"/>
        <v>0</v>
      </c>
      <c r="M44" s="16">
        <f t="shared" si="6"/>
        <v>10091.399305555567</v>
      </c>
      <c r="N44" s="17">
        <f t="shared" si="24"/>
        <v>580416.66666666826</v>
      </c>
      <c r="O44" s="15">
        <f t="shared" si="7"/>
        <v>6766.6909722222408</v>
      </c>
      <c r="P44" s="16">
        <f t="shared" si="8"/>
        <v>0</v>
      </c>
      <c r="Q44" s="16">
        <f t="shared" si="9"/>
        <v>9683.3576388889069</v>
      </c>
      <c r="R44" s="17">
        <f t="shared" si="25"/>
        <v>545416.66666666872</v>
      </c>
      <c r="S44" s="15">
        <f t="shared" si="10"/>
        <v>6358.6493055555793</v>
      </c>
      <c r="T44" s="16">
        <f t="shared" si="11"/>
        <v>0</v>
      </c>
      <c r="U44" s="16">
        <f t="shared" si="12"/>
        <v>9275.3159722222463</v>
      </c>
      <c r="V44" s="17">
        <f t="shared" si="26"/>
        <v>510416.6666666689</v>
      </c>
      <c r="W44" s="15">
        <f t="shared" si="13"/>
        <v>5950.6076388889151</v>
      </c>
      <c r="X44" s="16">
        <f t="shared" si="14"/>
        <v>0</v>
      </c>
      <c r="Y44" s="16">
        <f t="shared" si="15"/>
        <v>8867.274305555582</v>
      </c>
      <c r="Z44" s="17">
        <f t="shared" si="27"/>
        <v>475416.66666666867</v>
      </c>
      <c r="AA44" s="15">
        <f t="shared" si="16"/>
        <v>5542.5659722222454</v>
      </c>
      <c r="AB44" s="16">
        <f t="shared" si="17"/>
        <v>0</v>
      </c>
      <c r="AC44" s="16">
        <f t="shared" si="18"/>
        <v>8459.2326388889123</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row>
    <row r="45" spans="1:247" s="2" customFormat="1" ht="14.25" customHeight="1" x14ac:dyDescent="0.25">
      <c r="A45" s="14" t="s">
        <v>44</v>
      </c>
      <c r="B45" s="17">
        <f t="shared" si="19"/>
        <v>682500.00000000023</v>
      </c>
      <c r="C45" s="15">
        <f t="shared" si="0"/>
        <v>5005.0000000000018</v>
      </c>
      <c r="D45" s="16">
        <f t="shared" si="20"/>
        <v>0</v>
      </c>
      <c r="E45" s="16">
        <f t="shared" si="21"/>
        <v>7921.6666666666679</v>
      </c>
      <c r="F45" s="17">
        <f t="shared" si="22"/>
        <v>647500.0000000007</v>
      </c>
      <c r="G45" s="15">
        <f t="shared" si="1"/>
        <v>7548.7708333333412</v>
      </c>
      <c r="H45" s="16">
        <f t="shared" si="2"/>
        <v>0</v>
      </c>
      <c r="I45" s="16">
        <f t="shared" si="3"/>
        <v>10465.437500000007</v>
      </c>
      <c r="J45" s="17">
        <f t="shared" si="23"/>
        <v>612500.00000000116</v>
      </c>
      <c r="K45" s="15">
        <f t="shared" si="4"/>
        <v>7140.7291666666797</v>
      </c>
      <c r="L45" s="16">
        <f t="shared" si="5"/>
        <v>0</v>
      </c>
      <c r="M45" s="16">
        <f t="shared" si="6"/>
        <v>10057.395833333347</v>
      </c>
      <c r="N45" s="17">
        <f t="shared" si="24"/>
        <v>577500.00000000163</v>
      </c>
      <c r="O45" s="15">
        <f t="shared" si="7"/>
        <v>6732.6875000000191</v>
      </c>
      <c r="P45" s="16">
        <f t="shared" si="8"/>
        <v>0</v>
      </c>
      <c r="Q45" s="16">
        <f t="shared" si="9"/>
        <v>9649.3541666666861</v>
      </c>
      <c r="R45" s="17">
        <f t="shared" si="25"/>
        <v>542500.0000000021</v>
      </c>
      <c r="S45" s="15">
        <f t="shared" si="10"/>
        <v>6324.6458333333576</v>
      </c>
      <c r="T45" s="16">
        <f t="shared" si="11"/>
        <v>0</v>
      </c>
      <c r="U45" s="16">
        <f t="shared" si="12"/>
        <v>9241.3125000000236</v>
      </c>
      <c r="V45" s="17">
        <f t="shared" si="26"/>
        <v>507500.00000000221</v>
      </c>
      <c r="W45" s="15">
        <f t="shared" si="13"/>
        <v>5916.6041666666924</v>
      </c>
      <c r="X45" s="16">
        <f t="shared" si="14"/>
        <v>0</v>
      </c>
      <c r="Y45" s="16">
        <f t="shared" si="15"/>
        <v>8833.2708333333594</v>
      </c>
      <c r="Z45" s="17">
        <f t="shared" si="27"/>
        <v>472500.00000000198</v>
      </c>
      <c r="AA45" s="15">
        <f t="shared" si="16"/>
        <v>5508.5625000000227</v>
      </c>
      <c r="AB45" s="16">
        <f t="shared" si="17"/>
        <v>0</v>
      </c>
      <c r="AC45" s="16">
        <f t="shared" si="18"/>
        <v>8425.2291666666897</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row>
    <row r="46" spans="1:247" s="2" customFormat="1" x14ac:dyDescent="0.25">
      <c r="A46" s="14" t="s">
        <v>45</v>
      </c>
      <c r="B46" s="17">
        <f t="shared" si="19"/>
        <v>679583.3333333336</v>
      </c>
      <c r="C46" s="15">
        <f t="shared" si="0"/>
        <v>4983.6111111111131</v>
      </c>
      <c r="D46" s="16">
        <f t="shared" si="20"/>
        <v>0</v>
      </c>
      <c r="E46" s="16">
        <f t="shared" si="21"/>
        <v>7900.2777777777792</v>
      </c>
      <c r="F46" s="17">
        <f t="shared" si="22"/>
        <v>644583.33333333407</v>
      </c>
      <c r="G46" s="15">
        <f t="shared" si="1"/>
        <v>7514.7673611111195</v>
      </c>
      <c r="H46" s="16">
        <f t="shared" si="2"/>
        <v>0</v>
      </c>
      <c r="I46" s="16">
        <f t="shared" si="3"/>
        <v>10431.434027777786</v>
      </c>
      <c r="J46" s="17">
        <f t="shared" si="23"/>
        <v>609583.33333333454</v>
      </c>
      <c r="K46" s="15">
        <f t="shared" si="4"/>
        <v>7106.725694444458</v>
      </c>
      <c r="L46" s="16">
        <f t="shared" si="5"/>
        <v>0</v>
      </c>
      <c r="M46" s="16">
        <f t="shared" si="6"/>
        <v>10023.392361111124</v>
      </c>
      <c r="N46" s="17">
        <f t="shared" si="24"/>
        <v>574583.333333335</v>
      </c>
      <c r="O46" s="15">
        <f t="shared" si="7"/>
        <v>6698.6840277777974</v>
      </c>
      <c r="P46" s="16">
        <f t="shared" si="8"/>
        <v>0</v>
      </c>
      <c r="Q46" s="16">
        <f t="shared" si="9"/>
        <v>9615.3506944444634</v>
      </c>
      <c r="R46" s="17">
        <f t="shared" si="25"/>
        <v>539583.33333333547</v>
      </c>
      <c r="S46" s="15">
        <f t="shared" si="10"/>
        <v>6290.6423611111359</v>
      </c>
      <c r="T46" s="16">
        <f t="shared" si="11"/>
        <v>0</v>
      </c>
      <c r="U46" s="16">
        <f t="shared" si="12"/>
        <v>9207.3090277778028</v>
      </c>
      <c r="V46" s="17">
        <f t="shared" si="26"/>
        <v>504583.33333333553</v>
      </c>
      <c r="W46" s="15">
        <f t="shared" si="13"/>
        <v>5882.6006944444698</v>
      </c>
      <c r="X46" s="16">
        <f t="shared" si="14"/>
        <v>0</v>
      </c>
      <c r="Y46" s="16">
        <f t="shared" si="15"/>
        <v>8799.2673611111368</v>
      </c>
      <c r="Z46" s="17">
        <f t="shared" si="27"/>
        <v>469583.33333333529</v>
      </c>
      <c r="AA46" s="15">
        <f t="shared" si="16"/>
        <v>5474.5590277778001</v>
      </c>
      <c r="AB46" s="16">
        <f t="shared" si="17"/>
        <v>0</v>
      </c>
      <c r="AC46" s="16">
        <f t="shared" si="18"/>
        <v>8391.2256944444671</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row>
    <row r="47" spans="1:247" s="2" customFormat="1" x14ac:dyDescent="0.25">
      <c r="A47" s="14" t="s">
        <v>46</v>
      </c>
      <c r="B47" s="17">
        <f t="shared" si="19"/>
        <v>676666.66666666698</v>
      </c>
      <c r="C47" s="15">
        <f t="shared" si="0"/>
        <v>4962.2222222222244</v>
      </c>
      <c r="D47" s="16">
        <f t="shared" si="20"/>
        <v>0</v>
      </c>
      <c r="E47" s="16">
        <f t="shared" si="21"/>
        <v>7878.8888888888905</v>
      </c>
      <c r="F47" s="17">
        <f t="shared" si="22"/>
        <v>641666.66666666744</v>
      </c>
      <c r="G47" s="15">
        <f t="shared" si="1"/>
        <v>7480.7638888888978</v>
      </c>
      <c r="H47" s="16">
        <f t="shared" si="2"/>
        <v>0</v>
      </c>
      <c r="I47" s="16">
        <f t="shared" si="3"/>
        <v>10397.430555555564</v>
      </c>
      <c r="J47" s="17">
        <f t="shared" si="23"/>
        <v>606666.66666666791</v>
      </c>
      <c r="K47" s="15">
        <f t="shared" si="4"/>
        <v>7072.7222222222363</v>
      </c>
      <c r="L47" s="16">
        <f t="shared" si="5"/>
        <v>0</v>
      </c>
      <c r="M47" s="16">
        <f t="shared" si="6"/>
        <v>9989.3888888889032</v>
      </c>
      <c r="N47" s="17">
        <f t="shared" si="24"/>
        <v>571666.66666666837</v>
      </c>
      <c r="O47" s="15">
        <f t="shared" si="7"/>
        <v>6664.6805555555757</v>
      </c>
      <c r="P47" s="16">
        <f t="shared" si="8"/>
        <v>0</v>
      </c>
      <c r="Q47" s="16">
        <f t="shared" si="9"/>
        <v>9581.3472222222426</v>
      </c>
      <c r="R47" s="17">
        <f t="shared" si="25"/>
        <v>536666.66666666884</v>
      </c>
      <c r="S47" s="15">
        <f t="shared" si="10"/>
        <v>6256.6388888889142</v>
      </c>
      <c r="T47" s="16">
        <f t="shared" si="11"/>
        <v>0</v>
      </c>
      <c r="U47" s="16">
        <f t="shared" si="12"/>
        <v>9173.3055555555802</v>
      </c>
      <c r="V47" s="17">
        <f t="shared" si="26"/>
        <v>501666.66666666884</v>
      </c>
      <c r="W47" s="15">
        <f t="shared" si="13"/>
        <v>5848.5972222222472</v>
      </c>
      <c r="X47" s="16">
        <f t="shared" si="14"/>
        <v>0</v>
      </c>
      <c r="Y47" s="16">
        <f t="shared" si="15"/>
        <v>8765.2638888889142</v>
      </c>
      <c r="Z47" s="17">
        <f t="shared" si="27"/>
        <v>466666.66666666861</v>
      </c>
      <c r="AA47" s="15">
        <f t="shared" si="16"/>
        <v>5440.5555555555784</v>
      </c>
      <c r="AB47" s="16">
        <f t="shared" si="17"/>
        <v>0</v>
      </c>
      <c r="AC47" s="16">
        <f t="shared" si="18"/>
        <v>8357.2222222222445</v>
      </c>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row>
    <row r="48" spans="1:247" s="2" customFormat="1" x14ac:dyDescent="0.25">
      <c r="A48" s="14" t="s">
        <v>47</v>
      </c>
      <c r="B48" s="17">
        <f t="shared" si="19"/>
        <v>673750.00000000035</v>
      </c>
      <c r="C48" s="15">
        <f t="shared" si="0"/>
        <v>4940.8333333333358</v>
      </c>
      <c r="D48" s="16">
        <f t="shared" si="20"/>
        <v>0</v>
      </c>
      <c r="E48" s="16">
        <f t="shared" si="21"/>
        <v>7857.5000000000018</v>
      </c>
      <c r="F48" s="17">
        <f t="shared" si="22"/>
        <v>638750.00000000081</v>
      </c>
      <c r="G48" s="15">
        <f t="shared" si="1"/>
        <v>7446.7604166666761</v>
      </c>
      <c r="H48" s="16">
        <f t="shared" si="2"/>
        <v>0</v>
      </c>
      <c r="I48" s="16">
        <f t="shared" si="3"/>
        <v>10363.427083333343</v>
      </c>
      <c r="J48" s="17">
        <f t="shared" si="23"/>
        <v>603750.00000000128</v>
      </c>
      <c r="K48" s="15">
        <f t="shared" si="4"/>
        <v>7038.7187500000146</v>
      </c>
      <c r="L48" s="16">
        <f t="shared" si="5"/>
        <v>0</v>
      </c>
      <c r="M48" s="16">
        <f t="shared" si="6"/>
        <v>9955.3854166666806</v>
      </c>
      <c r="N48" s="17">
        <f t="shared" si="24"/>
        <v>568750.00000000175</v>
      </c>
      <c r="O48" s="15">
        <f t="shared" si="7"/>
        <v>6630.6770833333539</v>
      </c>
      <c r="P48" s="16">
        <f t="shared" si="8"/>
        <v>0</v>
      </c>
      <c r="Q48" s="16">
        <f t="shared" si="9"/>
        <v>9547.34375000002</v>
      </c>
      <c r="R48" s="17">
        <f t="shared" si="25"/>
        <v>533750.00000000221</v>
      </c>
      <c r="S48" s="15">
        <f t="shared" si="10"/>
        <v>6222.6354166666924</v>
      </c>
      <c r="T48" s="16">
        <f t="shared" si="11"/>
        <v>0</v>
      </c>
      <c r="U48" s="16">
        <f t="shared" si="12"/>
        <v>9139.3020833333594</v>
      </c>
      <c r="V48" s="17">
        <f t="shared" si="26"/>
        <v>498750.00000000215</v>
      </c>
      <c r="W48" s="15">
        <f t="shared" si="13"/>
        <v>5814.5937500000246</v>
      </c>
      <c r="X48" s="16">
        <f t="shared" si="14"/>
        <v>0</v>
      </c>
      <c r="Y48" s="16">
        <f t="shared" si="15"/>
        <v>8731.2604166666915</v>
      </c>
      <c r="Z48" s="17">
        <f t="shared" si="27"/>
        <v>463750.00000000192</v>
      </c>
      <c r="AA48" s="15">
        <f t="shared" si="16"/>
        <v>5406.5520833333558</v>
      </c>
      <c r="AB48" s="16">
        <f t="shared" si="17"/>
        <v>0</v>
      </c>
      <c r="AC48" s="16">
        <f t="shared" si="18"/>
        <v>8323.2187500000218</v>
      </c>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row>
    <row r="49" spans="1:247" s="2" customFormat="1" x14ac:dyDescent="0.25">
      <c r="A49" s="14" t="s">
        <v>48</v>
      </c>
      <c r="B49" s="17">
        <f t="shared" si="19"/>
        <v>670833.33333333372</v>
      </c>
      <c r="C49" s="15">
        <f t="shared" si="0"/>
        <v>4919.4444444444471</v>
      </c>
      <c r="D49" s="16">
        <f t="shared" si="20"/>
        <v>0</v>
      </c>
      <c r="E49" s="16">
        <f t="shared" si="21"/>
        <v>7836.1111111111131</v>
      </c>
      <c r="F49" s="17">
        <f t="shared" si="22"/>
        <v>635833.33333333419</v>
      </c>
      <c r="G49" s="15">
        <f t="shared" si="1"/>
        <v>7412.7569444444543</v>
      </c>
      <c r="H49" s="16">
        <f t="shared" si="2"/>
        <v>0</v>
      </c>
      <c r="I49" s="16">
        <f t="shared" si="3"/>
        <v>10329.42361111112</v>
      </c>
      <c r="J49" s="17">
        <f t="shared" si="23"/>
        <v>600833.33333333465</v>
      </c>
      <c r="K49" s="15">
        <f t="shared" si="4"/>
        <v>7004.7152777777928</v>
      </c>
      <c r="L49" s="16">
        <f t="shared" si="5"/>
        <v>0</v>
      </c>
      <c r="M49" s="16">
        <f t="shared" si="6"/>
        <v>9921.3819444444598</v>
      </c>
      <c r="N49" s="17">
        <f t="shared" si="24"/>
        <v>565833.33333333512</v>
      </c>
      <c r="O49" s="15">
        <f t="shared" si="7"/>
        <v>6596.6736111111313</v>
      </c>
      <c r="P49" s="16">
        <f t="shared" si="8"/>
        <v>0</v>
      </c>
      <c r="Q49" s="16">
        <f t="shared" si="9"/>
        <v>9513.3402777777974</v>
      </c>
      <c r="R49" s="17">
        <f t="shared" si="25"/>
        <v>530833.33333333558</v>
      </c>
      <c r="S49" s="15">
        <f t="shared" si="10"/>
        <v>6188.6319444444707</v>
      </c>
      <c r="T49" s="16">
        <f t="shared" si="11"/>
        <v>0</v>
      </c>
      <c r="U49" s="16">
        <f t="shared" si="12"/>
        <v>9105.2986111111368</v>
      </c>
      <c r="V49" s="17">
        <f t="shared" si="26"/>
        <v>495833.33333333547</v>
      </c>
      <c r="W49" s="15">
        <f t="shared" si="13"/>
        <v>5780.5902777778028</v>
      </c>
      <c r="X49" s="16">
        <f t="shared" si="14"/>
        <v>0</v>
      </c>
      <c r="Y49" s="16">
        <f t="shared" si="15"/>
        <v>8697.2569444444689</v>
      </c>
      <c r="Z49" s="17">
        <f t="shared" si="27"/>
        <v>460833.33333333523</v>
      </c>
      <c r="AA49" s="15">
        <f t="shared" si="16"/>
        <v>5372.5486111111331</v>
      </c>
      <c r="AB49" s="16">
        <f t="shared" si="17"/>
        <v>0</v>
      </c>
      <c r="AC49" s="16">
        <f t="shared" si="18"/>
        <v>8289.2152777777992</v>
      </c>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row>
    <row r="50" spans="1:247" s="2" customFormat="1" x14ac:dyDescent="0.25">
      <c r="A50" s="14" t="s">
        <v>49</v>
      </c>
      <c r="B50" s="17">
        <f t="shared" si="19"/>
        <v>667916.66666666709</v>
      </c>
      <c r="C50" s="15">
        <f t="shared" si="0"/>
        <v>4898.0555555555584</v>
      </c>
      <c r="D50" s="16">
        <f t="shared" si="20"/>
        <v>0</v>
      </c>
      <c r="E50" s="16">
        <f t="shared" si="21"/>
        <v>7814.7222222222244</v>
      </c>
      <c r="F50" s="17">
        <f t="shared" si="22"/>
        <v>632916.66666666756</v>
      </c>
      <c r="G50" s="15">
        <f t="shared" si="1"/>
        <v>7378.7534722222326</v>
      </c>
      <c r="H50" s="16">
        <f t="shared" si="2"/>
        <v>0</v>
      </c>
      <c r="I50" s="16">
        <f t="shared" si="3"/>
        <v>10295.4201388889</v>
      </c>
      <c r="J50" s="17">
        <f t="shared" si="23"/>
        <v>597916.66666666802</v>
      </c>
      <c r="K50" s="15">
        <f t="shared" si="4"/>
        <v>6970.7118055555711</v>
      </c>
      <c r="L50" s="16">
        <f t="shared" si="5"/>
        <v>0</v>
      </c>
      <c r="M50" s="16">
        <f t="shared" si="6"/>
        <v>9887.3784722222372</v>
      </c>
      <c r="N50" s="17">
        <f t="shared" si="24"/>
        <v>562916.66666666849</v>
      </c>
      <c r="O50" s="15">
        <f t="shared" si="7"/>
        <v>6562.6701388889096</v>
      </c>
      <c r="P50" s="16">
        <f t="shared" si="8"/>
        <v>0</v>
      </c>
      <c r="Q50" s="16">
        <f t="shared" si="9"/>
        <v>9479.3368055555766</v>
      </c>
      <c r="R50" s="17">
        <f t="shared" si="25"/>
        <v>527916.66666666896</v>
      </c>
      <c r="S50" s="15">
        <f t="shared" si="10"/>
        <v>6154.628472222249</v>
      </c>
      <c r="T50" s="16">
        <f t="shared" si="11"/>
        <v>0</v>
      </c>
      <c r="U50" s="16">
        <f t="shared" si="12"/>
        <v>9071.295138888916</v>
      </c>
      <c r="V50" s="17">
        <f t="shared" si="26"/>
        <v>492916.66666666878</v>
      </c>
      <c r="W50" s="15">
        <f t="shared" si="13"/>
        <v>5746.5868055555802</v>
      </c>
      <c r="X50" s="16">
        <f t="shared" si="14"/>
        <v>0</v>
      </c>
      <c r="Y50" s="16">
        <f t="shared" si="15"/>
        <v>8663.2534722222463</v>
      </c>
      <c r="Z50" s="17">
        <f t="shared" si="27"/>
        <v>457916.66666666855</v>
      </c>
      <c r="AA50" s="15">
        <f t="shared" si="16"/>
        <v>5338.5451388889105</v>
      </c>
      <c r="AB50" s="16">
        <f t="shared" si="17"/>
        <v>0</v>
      </c>
      <c r="AC50" s="16">
        <f t="shared" si="18"/>
        <v>8255.2118055555766</v>
      </c>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row>
    <row r="51" spans="1:247" s="2" customFormat="1" ht="15.75" thickBot="1" x14ac:dyDescent="0.3">
      <c r="A51" s="18" t="s">
        <v>50</v>
      </c>
      <c r="B51" s="19"/>
      <c r="C51" s="20">
        <f>SUM(C39:C50)</f>
        <v>60188.333333333343</v>
      </c>
      <c r="D51" s="21">
        <f>SUM(D39:D50)</f>
        <v>32490</v>
      </c>
      <c r="E51" s="21">
        <f>SUM(E39:E50)</f>
        <v>127678.33333333334</v>
      </c>
      <c r="F51" s="19"/>
      <c r="G51" s="20">
        <f>SUM(G39:G50)</f>
        <v>90789.270833333416</v>
      </c>
      <c r="H51" s="21">
        <f>SUM(H39:H50)</f>
        <v>7854.5000000000036</v>
      </c>
      <c r="I51" s="21">
        <f>SUM(I39:I50)</f>
        <v>133643.77083333343</v>
      </c>
      <c r="J51" s="19"/>
      <c r="K51" s="20">
        <f>SUM(K39:K50)</f>
        <v>85892.770833333503</v>
      </c>
      <c r="L51" s="21">
        <f>SUM(L39:L50)</f>
        <v>7599.0000000000073</v>
      </c>
      <c r="M51" s="21">
        <f>SUM(M39:M50)</f>
        <v>128491.7708333335</v>
      </c>
      <c r="N51" s="19"/>
      <c r="O51" s="20">
        <f>SUM(O39:O50)</f>
        <v>80996.270833333547</v>
      </c>
      <c r="P51" s="21">
        <f>SUM(P39:P50)</f>
        <v>7343.50000000001</v>
      </c>
      <c r="Q51" s="21">
        <f>SUM(Q39:Q50)</f>
        <v>123339.77083333356</v>
      </c>
      <c r="R51" s="19"/>
      <c r="S51" s="20">
        <f>SUM(S39:S50)</f>
        <v>76099.77083333362</v>
      </c>
      <c r="T51" s="21">
        <f>SUM(T39:T50)</f>
        <v>7088.0000000000136</v>
      </c>
      <c r="U51" s="21">
        <f>SUM(U39:U50)</f>
        <v>118187.77083333363</v>
      </c>
      <c r="V51" s="19"/>
      <c r="W51" s="20">
        <f>SUM(W39:W50)</f>
        <v>71203.270833333634</v>
      </c>
      <c r="X51" s="21">
        <f>SUM(X39:X50)</f>
        <v>6832.5000000000164</v>
      </c>
      <c r="Y51" s="21">
        <f>SUM(Y39:Y50)</f>
        <v>113035.77083333366</v>
      </c>
      <c r="Z51" s="19"/>
      <c r="AA51" s="20">
        <f>SUM(AA39:AA50)</f>
        <v>66306.770833333605</v>
      </c>
      <c r="AB51" s="21">
        <f>SUM(AB39:AB50)</f>
        <v>6577.0000000000155</v>
      </c>
      <c r="AC51" s="21">
        <f>SUM(AC39:AC50)</f>
        <v>107883.77083333363</v>
      </c>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row>
    <row r="52" spans="1:247" s="2" customFormat="1" ht="12.75" customHeight="1" thickBot="1" x14ac:dyDescent="0.3">
      <c r="A52" s="135" t="s">
        <v>26</v>
      </c>
      <c r="B52" s="132" t="s">
        <v>51</v>
      </c>
      <c r="C52" s="133"/>
      <c r="D52" s="134"/>
      <c r="E52" s="44"/>
      <c r="F52" s="132" t="s">
        <v>52</v>
      </c>
      <c r="G52" s="133"/>
      <c r="H52" s="133"/>
      <c r="I52" s="134"/>
      <c r="J52" s="132" t="s">
        <v>53</v>
      </c>
      <c r="K52" s="133"/>
      <c r="L52" s="133"/>
      <c r="M52" s="134"/>
      <c r="N52" s="132" t="s">
        <v>54</v>
      </c>
      <c r="O52" s="133"/>
      <c r="P52" s="133"/>
      <c r="Q52" s="134"/>
      <c r="R52" s="132" t="s">
        <v>55</v>
      </c>
      <c r="S52" s="133"/>
      <c r="T52" s="133"/>
      <c r="U52" s="134"/>
      <c r="V52" s="132" t="s">
        <v>56</v>
      </c>
      <c r="W52" s="133"/>
      <c r="X52" s="133"/>
      <c r="Y52" s="134"/>
      <c r="Z52" s="132" t="s">
        <v>57</v>
      </c>
      <c r="AA52" s="133"/>
      <c r="AB52" s="133"/>
      <c r="AC52" s="13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row>
    <row r="53" spans="1:247" s="2" customFormat="1" ht="75.75" thickBot="1" x14ac:dyDescent="0.3">
      <c r="A53" s="136"/>
      <c r="B53" s="13" t="s">
        <v>34</v>
      </c>
      <c r="C53" s="13" t="s">
        <v>35</v>
      </c>
      <c r="D53" s="13" t="s">
        <v>36</v>
      </c>
      <c r="E53" s="13" t="s">
        <v>37</v>
      </c>
      <c r="F53" s="13" t="s">
        <v>34</v>
      </c>
      <c r="G53" s="13" t="s">
        <v>35</v>
      </c>
      <c r="H53" s="13" t="s">
        <v>36</v>
      </c>
      <c r="I53" s="13" t="s">
        <v>37</v>
      </c>
      <c r="J53" s="13" t="s">
        <v>34</v>
      </c>
      <c r="K53" s="13" t="s">
        <v>35</v>
      </c>
      <c r="L53" s="13" t="s">
        <v>36</v>
      </c>
      <c r="M53" s="13" t="s">
        <v>37</v>
      </c>
      <c r="N53" s="13" t="s">
        <v>34</v>
      </c>
      <c r="O53" s="13" t="s">
        <v>35</v>
      </c>
      <c r="P53" s="13" t="s">
        <v>36</v>
      </c>
      <c r="Q53" s="13" t="s">
        <v>37</v>
      </c>
      <c r="R53" s="13" t="s">
        <v>34</v>
      </c>
      <c r="S53" s="13" t="s">
        <v>35</v>
      </c>
      <c r="T53" s="13" t="s">
        <v>36</v>
      </c>
      <c r="U53" s="13" t="s">
        <v>37</v>
      </c>
      <c r="V53" s="13" t="s">
        <v>34</v>
      </c>
      <c r="W53" s="13" t="s">
        <v>35</v>
      </c>
      <c r="X53" s="13" t="s">
        <v>36</v>
      </c>
      <c r="Y53" s="13" t="s">
        <v>37</v>
      </c>
      <c r="Z53" s="13" t="s">
        <v>34</v>
      </c>
      <c r="AA53" s="13" t="s">
        <v>35</v>
      </c>
      <c r="AB53" s="13" t="s">
        <v>36</v>
      </c>
      <c r="AC53" s="13" t="s">
        <v>37</v>
      </c>
      <c r="AD53" s="37"/>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row>
    <row r="54" spans="1:247" s="2" customFormat="1" ht="15.75" thickTop="1" x14ac:dyDescent="0.25">
      <c r="A54" s="14" t="s">
        <v>38</v>
      </c>
      <c r="B54" s="17">
        <f>IF(data2=1,IF((Z50-sumproplat2)&gt;1,Z50-sumproplat2,0),IF(Z50-(sumproplat2-AA50-AB50)&gt;0,Z50-(AC50-AA50-AB50),0))</f>
        <v>455000.00000000186</v>
      </c>
      <c r="C54" s="15">
        <f t="shared" ref="C54:C65" si="28">IF(LEFT($A54,1)*1+LEFT(B$52,1)*12-12&lt;=$J$15,B54*($J$14/12),B54*($J$16/12))</f>
        <v>5304.5416666666879</v>
      </c>
      <c r="D54" s="16">
        <f t="shared" ref="D54:D65" si="29">IF(AND($A54="1 міс.",B54&gt;0),$J$28*$J$6+$J$29*B54,0)+IF(B54-IF(data2=1,IF(C54&gt;0.001,C54+sumproplat2,0),IF(B54&gt;sumproplat2*2,sumproplat2,B54+C54))&lt;0,$J$31,0)</f>
        <v>6321.5000000000136</v>
      </c>
      <c r="E54" s="16">
        <f t="shared" ref="E54:E65" si="30">IF(data2=1,IF(C54&gt;0.001,C54+D54+sumproplat2,0),IF(B54&gt;sumproplat2*2,sumproplat2+D54,B54+C54+D54))</f>
        <v>14542.708333333367</v>
      </c>
      <c r="F54" s="17">
        <f>IF(data2=1,IF((B65-sumproplat2)&gt;1,B65-sumproplat2,0),IF(B65-(sumproplat2-C65-D65)&gt;0,B65-(E65-C65-D65),0))</f>
        <v>420000.00000000163</v>
      </c>
      <c r="G54" s="15">
        <f>IF(LEFT($A54,1)*1+LEFT(F$52,1)*12-12&lt;=$J$15,F54*($J$14/12),F54*($J$16/12))</f>
        <v>4896.5000000000191</v>
      </c>
      <c r="H54" s="16">
        <f t="shared" ref="H54:H65" si="31">IF(AND($A54="1 міс.",F54&gt;0),$J$28*$J$6+$J$29*F54,0)+IF(F54-IF(data2=1,IF(G54&gt;0.001,G54+sumproplat2,0),IF(F54&gt;sumproplat2*2,sumproplat2,F54+G54))&lt;0,$J$31,0)</f>
        <v>6066.0000000000118</v>
      </c>
      <c r="I54" s="16">
        <f t="shared" ref="I54:I65" si="32">IF(data2=1,IF(G54&gt;0.001,G54+H54+sumproplat2,0),IF(F54&gt;sumproplat2*2,sumproplat2+H54,F54+G54+H54))</f>
        <v>13879.166666666697</v>
      </c>
      <c r="J54" s="17">
        <f>IF(data2=1,IF((F65-sumproplat2)&gt;1,F65-sumproplat2,0),IF(F65-(sumproplat2-G65-H65)&gt;0,F65-(I65-G65-H65),0))</f>
        <v>385000.0000000014</v>
      </c>
      <c r="K54" s="15">
        <f>IF(LEFT($A54,1)*1+LEFT(J$52,2)*12-12&lt;=$J$15,J54*($J$14/12),J54*($J$16/12))</f>
        <v>4488.4583333333494</v>
      </c>
      <c r="L54" s="16">
        <f t="shared" ref="L54:L65" si="33">IF(AND($A54="1 міс.",J54&gt;0),$J$28*$J$6+$J$29*J54,0)+IF(J54-IF(data2=1,IF(K54&gt;0.001,K54+sumproplat2,0),IF(J54&gt;sumproplat2*2,sumproplat2,J54+K54))&lt;0,$J$31,0)</f>
        <v>5810.50000000001</v>
      </c>
      <c r="M54" s="16">
        <f t="shared" ref="M54:M65" si="34">IF(data2=1,IF(K54&gt;0.001,K54+L54+sumproplat2,0),IF(J54&gt;sumproplat2*2,sumproplat2+L54,J54+K54+L54))</f>
        <v>13215.625000000025</v>
      </c>
      <c r="N54" s="17">
        <f>IF(data2=1,IF((J65-sumproplat2)&gt;1,J65-sumproplat2,0),IF(J65-(sumproplat2-K65-L65)&gt;0,J65-(M65-K65-L65),0))</f>
        <v>350000.00000000116</v>
      </c>
      <c r="O54" s="15">
        <f>IF(LEFT($A54,1)*1+LEFT(N$52,2)*12-12&lt;=$J$15,N54*($J$14/12),N54*($J$16/12))</f>
        <v>4080.4166666666802</v>
      </c>
      <c r="P54" s="16">
        <f t="shared" ref="P54:P65" si="35">IF(AND($A54="1 міс.",N54&gt;0),$J$28*$J$6+$J$29*N54,0)+IF(N54-IF(data2=1,IF(O54&gt;0.001,O54+sumproplat2,0),IF(N54&gt;sumproplat2*2,sumproplat2,N54+O54))&lt;0,$J$31,0)</f>
        <v>5555.0000000000091</v>
      </c>
      <c r="Q54" s="16">
        <f t="shared" ref="Q54:Q65" si="36">IF(data2=1,IF(O54&gt;0.001,O54+P54+sumproplat2,0),IF(N54&gt;sumproplat2*2,sumproplat2+P54,N54+O54+P54))</f>
        <v>12552.083333333356</v>
      </c>
      <c r="R54" s="17">
        <f>IF(data2=1,IF((N65-sumproplat2)&gt;1,N65-sumproplat2,0),IF(N65-(sumproplat2-O65-P65)&gt;0,N65-(Q65-O65-P65),0))</f>
        <v>315000.00000000093</v>
      </c>
      <c r="S54" s="15">
        <f>IF(LEFT($A54,1)*1+LEFT(R$52,2)*12-12&lt;=$J$15,R54*($J$14/12),R54*($J$16/12))</f>
        <v>3672.3750000000109</v>
      </c>
      <c r="T54" s="16">
        <f t="shared" ref="T54:T65" si="37">IF(AND($A54="1 міс.",R54&gt;0),$J$28*$J$6+$J$29*R54,0)+IF(R54-IF(data2=1,IF(S54&gt;0.001,S54+sumproplat2,0),IF(R54&gt;sumproplat2*2,sumproplat2,R54+S54))&lt;0,$J$31,0)</f>
        <v>5299.5000000000073</v>
      </c>
      <c r="U54" s="16">
        <f t="shared" ref="U54:U65" si="38">IF(data2=1,IF(S54&gt;0.001,S54+T54+sumproplat2,0),IF(R54&gt;sumproplat2*2,sumproplat2+T54,R54+S54+T54))</f>
        <v>11888.541666666684</v>
      </c>
      <c r="V54" s="17">
        <f>IF(data2=1,IF((R65-sumproplat2)&gt;1,R65-sumproplat2,0),IF(R65-(sumproplat2-S65-T65)&gt;0,R65-(U65-S65-T65),0))</f>
        <v>280000.0000000007</v>
      </c>
      <c r="W54" s="15">
        <f>IF(LEFT($A54,1)*1+LEFT(V$52,2)*12-12&lt;=$J$15,V54*($J$14/12),V54*($J$16/12))</f>
        <v>3264.3333333333412</v>
      </c>
      <c r="X54" s="16">
        <f t="shared" ref="X54:X65" si="39">IF(AND($A54="1 міс.",V54&gt;0),$J$28*$J$6+$J$29*V54,0)+IF(V54-IF(data2=1,IF(W54&gt;0.001,W54+sumproplat2,0),IF(V54&gt;sumproplat2*2,sumproplat2,V54+W54))&lt;0,$J$31,0)</f>
        <v>5044.0000000000055</v>
      </c>
      <c r="Y54" s="16">
        <f t="shared" ref="Y54:Y65" si="40">IF(data2=1,IF(W54&gt;0.001,W54+X54+sumproplat2,0),IF(V54&gt;sumproplat2*2,sumproplat2+X54,V54+W54+X54))</f>
        <v>11225.000000000013</v>
      </c>
      <c r="Z54" s="17">
        <f>IF(data2=1,IF((V65-sumproplat2)&gt;1,V65-sumproplat2,0),IF(V65-(sumproplat2-W65-X65)&gt;0,V65-(Y65-W65-X65),0))</f>
        <v>245000.00000000064</v>
      </c>
      <c r="AA54" s="15">
        <f>IF(LEFT($A54,1)*1+LEFT(Z$52,2)*12-12&lt;=$J$15,Z54*($J$14/12),Z54*($J$16/12))</f>
        <v>2856.2916666666742</v>
      </c>
      <c r="AB54" s="16">
        <f t="shared" ref="AB54:AB65" si="41">IF(AND($A54="1 міс.",Z54&gt;0),$J$28*$J$6+$J$29*Z54,0)+IF(Z54-IF(data2=1,IF(AA54&gt;0.001,AA54+sumproplat2,0),IF(Z54&gt;sumproplat2*2,sumproplat2,Z54+AA54))&lt;0,$J$31,0)</f>
        <v>4788.5000000000045</v>
      </c>
      <c r="AC54" s="16">
        <f t="shared" ref="AC54:AC65" si="42">IF(data2=1,IF(AA54&gt;0.001,AA54+AB54+sumproplat2,0),IF(Z54&gt;sumproplat2*2,sumproplat2+AB54,Z54+AA54+AB54))</f>
        <v>10561.458333333345</v>
      </c>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row>
    <row r="55" spans="1:247" s="2" customFormat="1" x14ac:dyDescent="0.25">
      <c r="A55" s="14" t="s">
        <v>39</v>
      </c>
      <c r="B55" s="17">
        <f t="shared" ref="B55:B65" si="43">IF(data2=1,IF((B54-sumproplat2)&gt;1,B54-sumproplat2,0),IF(B54-(sumproplat2-C54-D54)&gt;0,B54-(E54-C54-D54),0))</f>
        <v>452083.33333333518</v>
      </c>
      <c r="C55" s="15">
        <f t="shared" si="28"/>
        <v>5270.5381944444662</v>
      </c>
      <c r="D55" s="16">
        <f t="shared" si="29"/>
        <v>0</v>
      </c>
      <c r="E55" s="16">
        <f t="shared" si="30"/>
        <v>8187.2048611111331</v>
      </c>
      <c r="F55" s="17">
        <f t="shared" ref="F55:F65" si="44">IF(data2=1,IF((F54-sumproplat2)&gt;1,F54-sumproplat2,0),IF(F54-(sumproplat2-G54-H54)&gt;0,F54-(I54-G54-H54),0))</f>
        <v>417083.33333333494</v>
      </c>
      <c r="G55" s="15">
        <f t="shared" ref="G55:G64" si="45">IF(LEFT($A55,1)*1+LEFT(F$52,1)*12-12&lt;=$J$15,F55*($J$14/12),F55*($J$16/12))</f>
        <v>4862.4965277777965</v>
      </c>
      <c r="H55" s="16">
        <f t="shared" si="31"/>
        <v>0</v>
      </c>
      <c r="I55" s="16">
        <f t="shared" si="32"/>
        <v>7779.1631944444634</v>
      </c>
      <c r="J55" s="17">
        <f t="shared" ref="J55:J65" si="46">IF(data2=1,IF((J54-sumproplat2)&gt;1,J54-sumproplat2,0),IF(J54-(sumproplat2-K54-L54)&gt;0,J54-(M54-K54-L54),0))</f>
        <v>382083.33333333471</v>
      </c>
      <c r="K55" s="15">
        <f t="shared" ref="K55:K65" si="47">IF(LEFT($A55,1)*1+LEFT(J$52,2)*12-12&lt;=$J$15,J55*($J$14/12),J55*($J$16/12))</f>
        <v>4454.4548611111268</v>
      </c>
      <c r="L55" s="16">
        <f t="shared" si="33"/>
        <v>0</v>
      </c>
      <c r="M55" s="16">
        <f t="shared" si="34"/>
        <v>7371.1215277777937</v>
      </c>
      <c r="N55" s="17">
        <f t="shared" ref="N55:N65" si="48">IF(data2=1,IF((N54-sumproplat2)&gt;1,N54-sumproplat2,0),IF(N54-(sumproplat2-O54-P54)&gt;0,N54-(Q54-O54-P54),0))</f>
        <v>347083.33333333448</v>
      </c>
      <c r="O55" s="15">
        <f t="shared" ref="O55:O65" si="49">IF(LEFT($A55,1)*1+LEFT(N$52,2)*12-12&lt;=$J$15,N55*($J$14/12),N55*($J$16/12))</f>
        <v>4046.4131944444575</v>
      </c>
      <c r="P55" s="16">
        <f t="shared" si="35"/>
        <v>0</v>
      </c>
      <c r="Q55" s="16">
        <f t="shared" si="36"/>
        <v>6963.079861111124</v>
      </c>
      <c r="R55" s="17">
        <f t="shared" ref="R55:R65" si="50">IF(data2=1,IF((R54-sumproplat2)&gt;1,R54-sumproplat2,0),IF(R54-(sumproplat2-S54-T54)&gt;0,R54-(U54-S54-T54),0))</f>
        <v>312083.33333333425</v>
      </c>
      <c r="S55" s="15">
        <f t="shared" ref="S55:S65" si="51">IF(LEFT($A55,1)*1+LEFT(R$52,2)*12-12&lt;=$J$15,R55*($J$14/12),R55*($J$16/12))</f>
        <v>3638.3715277777883</v>
      </c>
      <c r="T55" s="16">
        <f t="shared" si="37"/>
        <v>0</v>
      </c>
      <c r="U55" s="16">
        <f t="shared" si="38"/>
        <v>6555.0381944444543</v>
      </c>
      <c r="V55" s="17">
        <f t="shared" ref="V55:V65" si="52">IF(data2=1,IF((V54-sumproplat2)&gt;1,V54-sumproplat2,0),IF(V54-(sumproplat2-W54-X54)&gt;0,V54-(Y54-W54-X54),0))</f>
        <v>277083.33333333401</v>
      </c>
      <c r="W55" s="15">
        <f t="shared" ref="W55:W65" si="53">IF(LEFT($A55,1)*1+LEFT(V$52,2)*12-12&lt;=$J$15,V55*($J$14/12),V55*($J$16/12))</f>
        <v>3230.329861111119</v>
      </c>
      <c r="X55" s="16">
        <f t="shared" si="39"/>
        <v>0</v>
      </c>
      <c r="Y55" s="16">
        <f t="shared" si="40"/>
        <v>6146.9965277777856</v>
      </c>
      <c r="Z55" s="17">
        <f t="shared" ref="Z55:Z65" si="54">IF(data2=1,IF((Z54-sumproplat2)&gt;1,Z54-sumproplat2,0),IF(Z54-(sumproplat2-AA54-AB54)&gt;0,Z54-(AC54-AA54-AB54),0))</f>
        <v>242083.33333333398</v>
      </c>
      <c r="AA55" s="15">
        <f t="shared" ref="AA55:AA65" si="55">IF(LEFT($A55,1)*1+LEFT(Z$52,2)*12-12&lt;=$J$15,Z55*($J$14/12),Z55*($J$16/12))</f>
        <v>2822.2881944444521</v>
      </c>
      <c r="AB55" s="16">
        <f t="shared" si="41"/>
        <v>0</v>
      </c>
      <c r="AC55" s="16">
        <f t="shared" si="42"/>
        <v>5738.9548611111186</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row>
    <row r="56" spans="1:247" s="2" customFormat="1" x14ac:dyDescent="0.25">
      <c r="A56" s="14" t="s">
        <v>40</v>
      </c>
      <c r="B56" s="17">
        <f t="shared" si="43"/>
        <v>449166.66666666849</v>
      </c>
      <c r="C56" s="15">
        <f t="shared" si="28"/>
        <v>5236.5347222222435</v>
      </c>
      <c r="D56" s="16">
        <f t="shared" si="29"/>
        <v>0</v>
      </c>
      <c r="E56" s="16">
        <f t="shared" si="30"/>
        <v>8153.2013888889105</v>
      </c>
      <c r="F56" s="17">
        <f t="shared" si="44"/>
        <v>414166.66666666826</v>
      </c>
      <c r="G56" s="15">
        <f t="shared" si="45"/>
        <v>4828.4930555555738</v>
      </c>
      <c r="H56" s="16">
        <f t="shared" si="31"/>
        <v>0</v>
      </c>
      <c r="I56" s="16">
        <f t="shared" si="32"/>
        <v>7745.1597222222408</v>
      </c>
      <c r="J56" s="17">
        <f t="shared" si="46"/>
        <v>379166.66666666802</v>
      </c>
      <c r="K56" s="15">
        <f t="shared" si="47"/>
        <v>4420.4513888889051</v>
      </c>
      <c r="L56" s="16">
        <f t="shared" si="33"/>
        <v>0</v>
      </c>
      <c r="M56" s="16">
        <f t="shared" si="34"/>
        <v>7337.1180555555711</v>
      </c>
      <c r="N56" s="17">
        <f t="shared" si="48"/>
        <v>344166.66666666779</v>
      </c>
      <c r="O56" s="15">
        <f t="shared" si="49"/>
        <v>4012.4097222222354</v>
      </c>
      <c r="P56" s="16">
        <f t="shared" si="35"/>
        <v>0</v>
      </c>
      <c r="Q56" s="16">
        <f t="shared" si="36"/>
        <v>6929.0763888889014</v>
      </c>
      <c r="R56" s="17">
        <f t="shared" si="50"/>
        <v>309166.66666666756</v>
      </c>
      <c r="S56" s="15">
        <f t="shared" si="51"/>
        <v>3604.3680555555657</v>
      </c>
      <c r="T56" s="16">
        <f t="shared" si="37"/>
        <v>0</v>
      </c>
      <c r="U56" s="16">
        <f t="shared" si="38"/>
        <v>6521.0347222222317</v>
      </c>
      <c r="V56" s="17">
        <f t="shared" si="52"/>
        <v>274166.66666666733</v>
      </c>
      <c r="W56" s="15">
        <f t="shared" si="53"/>
        <v>3196.3263888888964</v>
      </c>
      <c r="X56" s="16">
        <f t="shared" si="39"/>
        <v>0</v>
      </c>
      <c r="Y56" s="16">
        <f t="shared" si="40"/>
        <v>6112.9930555555629</v>
      </c>
      <c r="Z56" s="17">
        <f t="shared" si="54"/>
        <v>239166.66666666733</v>
      </c>
      <c r="AA56" s="15">
        <f t="shared" si="55"/>
        <v>2788.2847222222299</v>
      </c>
      <c r="AB56" s="16">
        <f t="shared" si="41"/>
        <v>0</v>
      </c>
      <c r="AC56" s="16">
        <f t="shared" si="42"/>
        <v>5704.951388888896</v>
      </c>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row>
    <row r="57" spans="1:247" s="2" customFormat="1" x14ac:dyDescent="0.25">
      <c r="A57" s="14" t="s">
        <v>41</v>
      </c>
      <c r="B57" s="17">
        <f t="shared" si="43"/>
        <v>446250.0000000018</v>
      </c>
      <c r="C57" s="15">
        <f t="shared" si="28"/>
        <v>5202.5312500000209</v>
      </c>
      <c r="D57" s="16">
        <f t="shared" si="29"/>
        <v>0</v>
      </c>
      <c r="E57" s="16">
        <f t="shared" si="30"/>
        <v>8119.1979166666879</v>
      </c>
      <c r="F57" s="17">
        <f t="shared" si="44"/>
        <v>411250.00000000157</v>
      </c>
      <c r="G57" s="15">
        <f t="shared" si="45"/>
        <v>4794.4895833333512</v>
      </c>
      <c r="H57" s="16">
        <f t="shared" si="31"/>
        <v>0</v>
      </c>
      <c r="I57" s="16">
        <f t="shared" si="32"/>
        <v>7711.1562500000182</v>
      </c>
      <c r="J57" s="17">
        <f t="shared" si="46"/>
        <v>376250.00000000134</v>
      </c>
      <c r="K57" s="15">
        <f t="shared" si="47"/>
        <v>4386.4479166666824</v>
      </c>
      <c r="L57" s="16">
        <f t="shared" si="33"/>
        <v>0</v>
      </c>
      <c r="M57" s="16">
        <f t="shared" si="34"/>
        <v>7303.1145833333485</v>
      </c>
      <c r="N57" s="17">
        <f t="shared" si="48"/>
        <v>341250.00000000111</v>
      </c>
      <c r="O57" s="15">
        <f t="shared" si="49"/>
        <v>3978.4062500000127</v>
      </c>
      <c r="P57" s="16">
        <f t="shared" si="35"/>
        <v>0</v>
      </c>
      <c r="Q57" s="16">
        <f t="shared" si="36"/>
        <v>6895.0729166666788</v>
      </c>
      <c r="R57" s="17">
        <f t="shared" si="50"/>
        <v>306250.00000000087</v>
      </c>
      <c r="S57" s="15">
        <f t="shared" si="51"/>
        <v>3570.3645833333435</v>
      </c>
      <c r="T57" s="16">
        <f t="shared" si="37"/>
        <v>0</v>
      </c>
      <c r="U57" s="16">
        <f t="shared" si="38"/>
        <v>6487.03125000001</v>
      </c>
      <c r="V57" s="17">
        <f t="shared" si="52"/>
        <v>271250.00000000064</v>
      </c>
      <c r="W57" s="15">
        <f t="shared" si="53"/>
        <v>3162.3229166666742</v>
      </c>
      <c r="X57" s="16">
        <f t="shared" si="39"/>
        <v>0</v>
      </c>
      <c r="Y57" s="16">
        <f t="shared" si="40"/>
        <v>6078.9895833333412</v>
      </c>
      <c r="Z57" s="17">
        <f t="shared" si="54"/>
        <v>236250.00000000067</v>
      </c>
      <c r="AA57" s="15">
        <f t="shared" si="55"/>
        <v>2754.2812500000077</v>
      </c>
      <c r="AB57" s="16">
        <f t="shared" si="41"/>
        <v>0</v>
      </c>
      <c r="AC57" s="16">
        <f t="shared" si="42"/>
        <v>5670.9479166666742</v>
      </c>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row>
    <row r="58" spans="1:247" s="2" customFormat="1" x14ac:dyDescent="0.25">
      <c r="A58" s="14" t="s">
        <v>42</v>
      </c>
      <c r="B58" s="17">
        <f t="shared" si="43"/>
        <v>443333.33333333512</v>
      </c>
      <c r="C58" s="15">
        <f t="shared" si="28"/>
        <v>5168.5277777777983</v>
      </c>
      <c r="D58" s="16">
        <f t="shared" si="29"/>
        <v>0</v>
      </c>
      <c r="E58" s="16">
        <f t="shared" si="30"/>
        <v>8085.1944444444653</v>
      </c>
      <c r="F58" s="17">
        <f t="shared" si="44"/>
        <v>408333.33333333489</v>
      </c>
      <c r="G58" s="15">
        <f t="shared" si="45"/>
        <v>4760.4861111111295</v>
      </c>
      <c r="H58" s="16">
        <f t="shared" si="31"/>
        <v>0</v>
      </c>
      <c r="I58" s="16">
        <f t="shared" si="32"/>
        <v>7677.1527777777956</v>
      </c>
      <c r="J58" s="17">
        <f t="shared" si="46"/>
        <v>373333.33333333465</v>
      </c>
      <c r="K58" s="15">
        <f t="shared" si="47"/>
        <v>4352.4444444444598</v>
      </c>
      <c r="L58" s="16">
        <f t="shared" si="33"/>
        <v>0</v>
      </c>
      <c r="M58" s="16">
        <f t="shared" si="34"/>
        <v>7269.1111111111259</v>
      </c>
      <c r="N58" s="17">
        <f t="shared" si="48"/>
        <v>338333.33333333442</v>
      </c>
      <c r="O58" s="15">
        <f t="shared" si="49"/>
        <v>3944.4027777777906</v>
      </c>
      <c r="P58" s="16">
        <f t="shared" si="35"/>
        <v>0</v>
      </c>
      <c r="Q58" s="16">
        <f t="shared" si="36"/>
        <v>6861.0694444444571</v>
      </c>
      <c r="R58" s="17">
        <f t="shared" si="50"/>
        <v>303333.33333333419</v>
      </c>
      <c r="S58" s="15">
        <f t="shared" si="51"/>
        <v>3536.3611111111209</v>
      </c>
      <c r="T58" s="16">
        <f t="shared" si="37"/>
        <v>0</v>
      </c>
      <c r="U58" s="16">
        <f t="shared" si="38"/>
        <v>6453.0277777777874</v>
      </c>
      <c r="V58" s="17">
        <f t="shared" si="52"/>
        <v>268333.33333333395</v>
      </c>
      <c r="W58" s="15">
        <f t="shared" si="53"/>
        <v>3128.3194444444516</v>
      </c>
      <c r="X58" s="16">
        <f t="shared" si="39"/>
        <v>0</v>
      </c>
      <c r="Y58" s="16">
        <f t="shared" si="40"/>
        <v>6044.9861111111186</v>
      </c>
      <c r="Z58" s="17">
        <f t="shared" si="54"/>
        <v>233333.33333333401</v>
      </c>
      <c r="AA58" s="15">
        <f t="shared" si="55"/>
        <v>2720.2777777777856</v>
      </c>
      <c r="AB58" s="16">
        <f t="shared" si="41"/>
        <v>0</v>
      </c>
      <c r="AC58" s="16">
        <f t="shared" si="42"/>
        <v>5636.9444444444525</v>
      </c>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row>
    <row r="59" spans="1:247" s="2" customFormat="1" x14ac:dyDescent="0.25">
      <c r="A59" s="14" t="s">
        <v>43</v>
      </c>
      <c r="B59" s="17">
        <f t="shared" si="43"/>
        <v>440416.66666666843</v>
      </c>
      <c r="C59" s="15">
        <f t="shared" si="28"/>
        <v>5134.5243055555757</v>
      </c>
      <c r="D59" s="16">
        <f t="shared" si="29"/>
        <v>0</v>
      </c>
      <c r="E59" s="16">
        <f t="shared" si="30"/>
        <v>8051.1909722222426</v>
      </c>
      <c r="F59" s="17">
        <f t="shared" si="44"/>
        <v>405416.6666666682</v>
      </c>
      <c r="G59" s="15">
        <f t="shared" si="45"/>
        <v>4726.4826388889069</v>
      </c>
      <c r="H59" s="16">
        <f t="shared" si="31"/>
        <v>0</v>
      </c>
      <c r="I59" s="16">
        <f t="shared" si="32"/>
        <v>7643.1493055555729</v>
      </c>
      <c r="J59" s="17">
        <f t="shared" si="46"/>
        <v>370416.66666666797</v>
      </c>
      <c r="K59" s="15">
        <f t="shared" si="47"/>
        <v>4318.4409722222372</v>
      </c>
      <c r="L59" s="16">
        <f t="shared" si="33"/>
        <v>0</v>
      </c>
      <c r="M59" s="16">
        <f t="shared" si="34"/>
        <v>7235.1076388889032</v>
      </c>
      <c r="N59" s="17">
        <f t="shared" si="48"/>
        <v>335416.66666666773</v>
      </c>
      <c r="O59" s="15">
        <f t="shared" si="49"/>
        <v>3910.3993055555679</v>
      </c>
      <c r="P59" s="16">
        <f t="shared" si="35"/>
        <v>0</v>
      </c>
      <c r="Q59" s="16">
        <f t="shared" si="36"/>
        <v>6827.0659722222344</v>
      </c>
      <c r="R59" s="17">
        <f t="shared" si="50"/>
        <v>300416.6666666675</v>
      </c>
      <c r="S59" s="15">
        <f t="shared" si="51"/>
        <v>3502.3576388888987</v>
      </c>
      <c r="T59" s="16">
        <f t="shared" si="37"/>
        <v>0</v>
      </c>
      <c r="U59" s="16">
        <f t="shared" si="38"/>
        <v>6419.0243055555657</v>
      </c>
      <c r="V59" s="17">
        <f t="shared" si="52"/>
        <v>265416.66666666727</v>
      </c>
      <c r="W59" s="15">
        <f t="shared" si="53"/>
        <v>3094.315972222229</v>
      </c>
      <c r="X59" s="16">
        <f t="shared" si="39"/>
        <v>0</v>
      </c>
      <c r="Y59" s="16">
        <f t="shared" si="40"/>
        <v>6010.982638888896</v>
      </c>
      <c r="Z59" s="17">
        <f t="shared" si="54"/>
        <v>230416.66666666736</v>
      </c>
      <c r="AA59" s="15">
        <f t="shared" si="55"/>
        <v>2686.2743055555634</v>
      </c>
      <c r="AB59" s="16">
        <f t="shared" si="41"/>
        <v>0</v>
      </c>
      <c r="AC59" s="16">
        <f t="shared" si="42"/>
        <v>5602.9409722222299</v>
      </c>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row>
    <row r="60" spans="1:247" s="2" customFormat="1" x14ac:dyDescent="0.25">
      <c r="A60" s="14" t="s">
        <v>44</v>
      </c>
      <c r="B60" s="17">
        <f t="shared" si="43"/>
        <v>437500.00000000175</v>
      </c>
      <c r="C60" s="15">
        <f t="shared" si="28"/>
        <v>5100.5208333333539</v>
      </c>
      <c r="D60" s="16">
        <f t="shared" si="29"/>
        <v>0</v>
      </c>
      <c r="E60" s="16">
        <f t="shared" si="30"/>
        <v>8017.18750000002</v>
      </c>
      <c r="F60" s="17">
        <f t="shared" si="44"/>
        <v>402500.00000000151</v>
      </c>
      <c r="G60" s="15">
        <f t="shared" si="45"/>
        <v>4692.4791666666843</v>
      </c>
      <c r="H60" s="16">
        <f t="shared" si="31"/>
        <v>0</v>
      </c>
      <c r="I60" s="16">
        <f t="shared" si="32"/>
        <v>7609.1458333333503</v>
      </c>
      <c r="J60" s="17">
        <f t="shared" si="46"/>
        <v>367500.00000000128</v>
      </c>
      <c r="K60" s="15">
        <f t="shared" si="47"/>
        <v>4284.4375000000146</v>
      </c>
      <c r="L60" s="16">
        <f t="shared" si="33"/>
        <v>0</v>
      </c>
      <c r="M60" s="16">
        <f t="shared" si="34"/>
        <v>7201.1041666666806</v>
      </c>
      <c r="N60" s="17">
        <f t="shared" si="48"/>
        <v>332500.00000000105</v>
      </c>
      <c r="O60" s="15">
        <f t="shared" si="49"/>
        <v>3876.3958333333453</v>
      </c>
      <c r="P60" s="16">
        <f t="shared" si="35"/>
        <v>0</v>
      </c>
      <c r="Q60" s="16">
        <f t="shared" si="36"/>
        <v>6793.0625000000118</v>
      </c>
      <c r="R60" s="17">
        <f t="shared" si="50"/>
        <v>297500.00000000081</v>
      </c>
      <c r="S60" s="15">
        <f t="shared" si="51"/>
        <v>3468.3541666666761</v>
      </c>
      <c r="T60" s="16">
        <f t="shared" si="37"/>
        <v>0</v>
      </c>
      <c r="U60" s="16">
        <f t="shared" si="38"/>
        <v>6385.020833333343</v>
      </c>
      <c r="V60" s="17">
        <f t="shared" si="52"/>
        <v>262500.00000000058</v>
      </c>
      <c r="W60" s="15">
        <f t="shared" si="53"/>
        <v>3060.3125000000068</v>
      </c>
      <c r="X60" s="16">
        <f t="shared" si="39"/>
        <v>0</v>
      </c>
      <c r="Y60" s="16">
        <f t="shared" si="40"/>
        <v>5976.9791666666733</v>
      </c>
      <c r="Z60" s="17">
        <f t="shared" si="54"/>
        <v>227500.0000000007</v>
      </c>
      <c r="AA60" s="15">
        <f t="shared" si="55"/>
        <v>2652.2708333333412</v>
      </c>
      <c r="AB60" s="16">
        <f t="shared" si="41"/>
        <v>0</v>
      </c>
      <c r="AC60" s="16">
        <f t="shared" si="42"/>
        <v>5568.9375000000073</v>
      </c>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row>
    <row r="61" spans="1:247" s="2" customFormat="1" x14ac:dyDescent="0.25">
      <c r="A61" s="14" t="s">
        <v>45</v>
      </c>
      <c r="B61" s="17">
        <f t="shared" si="43"/>
        <v>434583.33333333506</v>
      </c>
      <c r="C61" s="15">
        <f t="shared" si="28"/>
        <v>5066.5173611111313</v>
      </c>
      <c r="D61" s="16">
        <f t="shared" si="29"/>
        <v>0</v>
      </c>
      <c r="E61" s="16">
        <f t="shared" si="30"/>
        <v>7983.1840277777974</v>
      </c>
      <c r="F61" s="17">
        <f t="shared" si="44"/>
        <v>399583.33333333483</v>
      </c>
      <c r="G61" s="15">
        <f t="shared" si="45"/>
        <v>4658.4756944444616</v>
      </c>
      <c r="H61" s="16">
        <f t="shared" si="31"/>
        <v>0</v>
      </c>
      <c r="I61" s="16">
        <f t="shared" si="32"/>
        <v>7575.1423611111277</v>
      </c>
      <c r="J61" s="17">
        <f t="shared" si="46"/>
        <v>364583.33333333459</v>
      </c>
      <c r="K61" s="15">
        <f t="shared" si="47"/>
        <v>4250.4340277777919</v>
      </c>
      <c r="L61" s="16">
        <f t="shared" si="33"/>
        <v>0</v>
      </c>
      <c r="M61" s="16">
        <f t="shared" si="34"/>
        <v>7167.100694444458</v>
      </c>
      <c r="N61" s="17">
        <f t="shared" si="48"/>
        <v>329583.33333333436</v>
      </c>
      <c r="O61" s="15">
        <f t="shared" si="49"/>
        <v>3842.3923611111231</v>
      </c>
      <c r="P61" s="16">
        <f t="shared" si="35"/>
        <v>0</v>
      </c>
      <c r="Q61" s="16">
        <f t="shared" si="36"/>
        <v>6759.0590277777901</v>
      </c>
      <c r="R61" s="17">
        <f t="shared" si="50"/>
        <v>294583.33333333413</v>
      </c>
      <c r="S61" s="15">
        <f t="shared" si="51"/>
        <v>3434.3506944444534</v>
      </c>
      <c r="T61" s="16">
        <f t="shared" si="37"/>
        <v>0</v>
      </c>
      <c r="U61" s="16">
        <f t="shared" si="38"/>
        <v>6351.0173611111204</v>
      </c>
      <c r="V61" s="17">
        <f t="shared" si="52"/>
        <v>259583.33333333393</v>
      </c>
      <c r="W61" s="15">
        <f t="shared" si="53"/>
        <v>3026.3090277777846</v>
      </c>
      <c r="X61" s="16">
        <f t="shared" si="39"/>
        <v>0</v>
      </c>
      <c r="Y61" s="16">
        <f t="shared" si="40"/>
        <v>5942.9756944444507</v>
      </c>
      <c r="Z61" s="17">
        <f t="shared" si="54"/>
        <v>224583.33333333404</v>
      </c>
      <c r="AA61" s="15">
        <f t="shared" si="55"/>
        <v>2618.2673611111195</v>
      </c>
      <c r="AB61" s="16">
        <f t="shared" si="41"/>
        <v>0</v>
      </c>
      <c r="AC61" s="16">
        <f t="shared" si="42"/>
        <v>5534.9340277777865</v>
      </c>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row>
    <row r="62" spans="1:247" s="2" customFormat="1" x14ac:dyDescent="0.25">
      <c r="A62" s="14" t="s">
        <v>46</v>
      </c>
      <c r="B62" s="17">
        <f t="shared" si="43"/>
        <v>431666.66666666837</v>
      </c>
      <c r="C62" s="15">
        <f t="shared" si="28"/>
        <v>5032.5138888889087</v>
      </c>
      <c r="D62" s="16">
        <f t="shared" si="29"/>
        <v>0</v>
      </c>
      <c r="E62" s="16">
        <f t="shared" si="30"/>
        <v>7949.1805555555748</v>
      </c>
      <c r="F62" s="17">
        <f t="shared" si="44"/>
        <v>396666.66666666814</v>
      </c>
      <c r="G62" s="15">
        <f t="shared" si="45"/>
        <v>4624.472222222239</v>
      </c>
      <c r="H62" s="16">
        <f t="shared" si="31"/>
        <v>0</v>
      </c>
      <c r="I62" s="16">
        <f t="shared" si="32"/>
        <v>7541.1388888889051</v>
      </c>
      <c r="J62" s="17">
        <f t="shared" si="46"/>
        <v>361666.66666666791</v>
      </c>
      <c r="K62" s="15">
        <f t="shared" si="47"/>
        <v>4216.4305555555702</v>
      </c>
      <c r="L62" s="16">
        <f t="shared" si="33"/>
        <v>0</v>
      </c>
      <c r="M62" s="16">
        <f t="shared" si="34"/>
        <v>7133.0972222222372</v>
      </c>
      <c r="N62" s="17">
        <f t="shared" si="48"/>
        <v>326666.66666666768</v>
      </c>
      <c r="O62" s="15">
        <f t="shared" si="49"/>
        <v>3808.3888888889005</v>
      </c>
      <c r="P62" s="16">
        <f t="shared" si="35"/>
        <v>0</v>
      </c>
      <c r="Q62" s="16">
        <f t="shared" si="36"/>
        <v>6725.0555555555675</v>
      </c>
      <c r="R62" s="17">
        <f t="shared" si="50"/>
        <v>291666.66666666744</v>
      </c>
      <c r="S62" s="15">
        <f t="shared" si="51"/>
        <v>3400.3472222222313</v>
      </c>
      <c r="T62" s="16">
        <f t="shared" si="37"/>
        <v>0</v>
      </c>
      <c r="U62" s="16">
        <f t="shared" si="38"/>
        <v>6317.0138888888978</v>
      </c>
      <c r="V62" s="17">
        <f t="shared" si="52"/>
        <v>256666.66666666727</v>
      </c>
      <c r="W62" s="15">
        <f t="shared" si="53"/>
        <v>2992.3055555555625</v>
      </c>
      <c r="X62" s="16">
        <f t="shared" si="39"/>
        <v>0</v>
      </c>
      <c r="Y62" s="16">
        <f t="shared" si="40"/>
        <v>5908.972222222229</v>
      </c>
      <c r="Z62" s="17">
        <f t="shared" si="54"/>
        <v>221666.66666666738</v>
      </c>
      <c r="AA62" s="15">
        <f t="shared" si="55"/>
        <v>2584.2638888888973</v>
      </c>
      <c r="AB62" s="16">
        <f t="shared" si="41"/>
        <v>0</v>
      </c>
      <c r="AC62" s="16">
        <f t="shared" si="42"/>
        <v>5500.9305555555638</v>
      </c>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row>
    <row r="63" spans="1:247" s="2" customFormat="1" x14ac:dyDescent="0.25">
      <c r="A63" s="14" t="s">
        <v>47</v>
      </c>
      <c r="B63" s="17">
        <f t="shared" si="43"/>
        <v>428750.00000000169</v>
      </c>
      <c r="C63" s="15">
        <f t="shared" si="28"/>
        <v>4998.5104166666861</v>
      </c>
      <c r="D63" s="16">
        <f t="shared" si="29"/>
        <v>0</v>
      </c>
      <c r="E63" s="16">
        <f t="shared" si="30"/>
        <v>7915.1770833333521</v>
      </c>
      <c r="F63" s="17">
        <f t="shared" si="44"/>
        <v>393750.00000000146</v>
      </c>
      <c r="G63" s="15">
        <f t="shared" si="45"/>
        <v>4590.4687500000173</v>
      </c>
      <c r="H63" s="16">
        <f t="shared" si="31"/>
        <v>0</v>
      </c>
      <c r="I63" s="16">
        <f t="shared" si="32"/>
        <v>7507.1354166666843</v>
      </c>
      <c r="J63" s="17">
        <f t="shared" si="46"/>
        <v>358750.00000000122</v>
      </c>
      <c r="K63" s="15">
        <f t="shared" si="47"/>
        <v>4182.4270833333476</v>
      </c>
      <c r="L63" s="16">
        <f t="shared" si="33"/>
        <v>0</v>
      </c>
      <c r="M63" s="16">
        <f t="shared" si="34"/>
        <v>7099.0937500000146</v>
      </c>
      <c r="N63" s="17">
        <f t="shared" si="48"/>
        <v>323750.00000000099</v>
      </c>
      <c r="O63" s="15">
        <f t="shared" si="49"/>
        <v>3774.3854166666779</v>
      </c>
      <c r="P63" s="16">
        <f t="shared" si="35"/>
        <v>0</v>
      </c>
      <c r="Q63" s="16">
        <f t="shared" si="36"/>
        <v>6691.0520833333449</v>
      </c>
      <c r="R63" s="17">
        <f t="shared" si="50"/>
        <v>288750.00000000076</v>
      </c>
      <c r="S63" s="15">
        <f t="shared" si="51"/>
        <v>3366.3437500000086</v>
      </c>
      <c r="T63" s="16">
        <f t="shared" si="37"/>
        <v>0</v>
      </c>
      <c r="U63" s="16">
        <f t="shared" si="38"/>
        <v>6283.0104166666752</v>
      </c>
      <c r="V63" s="17">
        <f t="shared" si="52"/>
        <v>253750.00000000061</v>
      </c>
      <c r="W63" s="15">
        <f t="shared" si="53"/>
        <v>2958.3020833333403</v>
      </c>
      <c r="X63" s="16">
        <f t="shared" si="39"/>
        <v>0</v>
      </c>
      <c r="Y63" s="16">
        <f t="shared" si="40"/>
        <v>5874.9687500000073</v>
      </c>
      <c r="Z63" s="17">
        <f t="shared" si="54"/>
        <v>218750.00000000073</v>
      </c>
      <c r="AA63" s="15">
        <f t="shared" si="55"/>
        <v>2550.2604166666752</v>
      </c>
      <c r="AB63" s="16">
        <f t="shared" si="41"/>
        <v>0</v>
      </c>
      <c r="AC63" s="16">
        <f t="shared" si="42"/>
        <v>5466.9270833333412</v>
      </c>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row>
    <row r="64" spans="1:247" s="2" customFormat="1" x14ac:dyDescent="0.25">
      <c r="A64" s="14" t="s">
        <v>48</v>
      </c>
      <c r="B64" s="17">
        <f t="shared" si="43"/>
        <v>425833.333333335</v>
      </c>
      <c r="C64" s="15">
        <f t="shared" si="28"/>
        <v>4964.5069444444634</v>
      </c>
      <c r="D64" s="16">
        <f t="shared" si="29"/>
        <v>0</v>
      </c>
      <c r="E64" s="16">
        <f t="shared" si="30"/>
        <v>7881.1736111111295</v>
      </c>
      <c r="F64" s="17">
        <f t="shared" si="44"/>
        <v>390833.33333333477</v>
      </c>
      <c r="G64" s="15">
        <f t="shared" si="45"/>
        <v>4556.4652777777947</v>
      </c>
      <c r="H64" s="16">
        <f t="shared" si="31"/>
        <v>0</v>
      </c>
      <c r="I64" s="16">
        <f t="shared" si="32"/>
        <v>7473.1319444444616</v>
      </c>
      <c r="J64" s="17">
        <f t="shared" si="46"/>
        <v>355833.33333333454</v>
      </c>
      <c r="K64" s="15">
        <f t="shared" si="47"/>
        <v>4148.423611111125</v>
      </c>
      <c r="L64" s="16">
        <f t="shared" si="33"/>
        <v>0</v>
      </c>
      <c r="M64" s="16">
        <f t="shared" si="34"/>
        <v>7065.0902777777919</v>
      </c>
      <c r="N64" s="17">
        <f t="shared" si="48"/>
        <v>320833.3333333343</v>
      </c>
      <c r="O64" s="15">
        <f t="shared" si="49"/>
        <v>3740.3819444444557</v>
      </c>
      <c r="P64" s="16">
        <f t="shared" si="35"/>
        <v>0</v>
      </c>
      <c r="Q64" s="16">
        <f t="shared" si="36"/>
        <v>6657.0486111111222</v>
      </c>
      <c r="R64" s="17">
        <f t="shared" si="50"/>
        <v>285833.33333333407</v>
      </c>
      <c r="S64" s="15">
        <f t="shared" si="51"/>
        <v>3332.3402777777865</v>
      </c>
      <c r="T64" s="16">
        <f t="shared" si="37"/>
        <v>0</v>
      </c>
      <c r="U64" s="16">
        <f t="shared" si="38"/>
        <v>6249.0069444444525</v>
      </c>
      <c r="V64" s="17">
        <f t="shared" si="52"/>
        <v>250833.33333333395</v>
      </c>
      <c r="W64" s="15">
        <f t="shared" si="53"/>
        <v>2924.2986111111181</v>
      </c>
      <c r="X64" s="16">
        <f t="shared" si="39"/>
        <v>0</v>
      </c>
      <c r="Y64" s="16">
        <f t="shared" si="40"/>
        <v>5840.9652777777846</v>
      </c>
      <c r="Z64" s="17">
        <f t="shared" si="54"/>
        <v>215833.33333333407</v>
      </c>
      <c r="AA64" s="15">
        <f t="shared" si="55"/>
        <v>2516.256944444453</v>
      </c>
      <c r="AB64" s="16">
        <f t="shared" si="41"/>
        <v>0</v>
      </c>
      <c r="AC64" s="16">
        <f t="shared" si="42"/>
        <v>5432.9236111111195</v>
      </c>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row>
    <row r="65" spans="1:247" s="2" customFormat="1" x14ac:dyDescent="0.25">
      <c r="A65" s="14" t="s">
        <v>49</v>
      </c>
      <c r="B65" s="17">
        <f t="shared" si="43"/>
        <v>422916.66666666832</v>
      </c>
      <c r="C65" s="15">
        <f t="shared" si="28"/>
        <v>4930.5034722222417</v>
      </c>
      <c r="D65" s="16">
        <f t="shared" si="29"/>
        <v>0</v>
      </c>
      <c r="E65" s="16">
        <f t="shared" si="30"/>
        <v>7847.1701388889087</v>
      </c>
      <c r="F65" s="17">
        <f t="shared" si="44"/>
        <v>387916.66666666808</v>
      </c>
      <c r="G65" s="15">
        <f>IF(LEFT($A65,1)*1+LEFT(F$52,1)*12-12&lt;=$J$15,F65*($J$14/12),F65*($J$16/12))</f>
        <v>4522.461805555572</v>
      </c>
      <c r="H65" s="16">
        <f t="shared" si="31"/>
        <v>0</v>
      </c>
      <c r="I65" s="16">
        <f t="shared" si="32"/>
        <v>7439.128472222239</v>
      </c>
      <c r="J65" s="17">
        <f t="shared" si="46"/>
        <v>352916.66666666785</v>
      </c>
      <c r="K65" s="15">
        <f t="shared" si="47"/>
        <v>4114.4201388889023</v>
      </c>
      <c r="L65" s="16">
        <f t="shared" si="33"/>
        <v>0</v>
      </c>
      <c r="M65" s="16">
        <f t="shared" si="34"/>
        <v>7031.0868055555693</v>
      </c>
      <c r="N65" s="17">
        <f t="shared" si="48"/>
        <v>317916.66666666762</v>
      </c>
      <c r="O65" s="15">
        <f t="shared" si="49"/>
        <v>3706.3784722222331</v>
      </c>
      <c r="P65" s="16">
        <f t="shared" si="35"/>
        <v>0</v>
      </c>
      <c r="Q65" s="16">
        <f t="shared" si="36"/>
        <v>6623.0451388888996</v>
      </c>
      <c r="R65" s="17">
        <f t="shared" si="50"/>
        <v>282916.66666666738</v>
      </c>
      <c r="S65" s="15">
        <f t="shared" si="51"/>
        <v>3298.3368055555638</v>
      </c>
      <c r="T65" s="16">
        <f t="shared" si="37"/>
        <v>0</v>
      </c>
      <c r="U65" s="16">
        <f t="shared" si="38"/>
        <v>6215.0034722222299</v>
      </c>
      <c r="V65" s="17">
        <f t="shared" si="52"/>
        <v>247916.6666666673</v>
      </c>
      <c r="W65" s="15">
        <f t="shared" si="53"/>
        <v>2890.295138888896</v>
      </c>
      <c r="X65" s="16">
        <f t="shared" si="39"/>
        <v>0</v>
      </c>
      <c r="Y65" s="16">
        <f t="shared" si="40"/>
        <v>5806.961805555562</v>
      </c>
      <c r="Z65" s="17">
        <f t="shared" si="54"/>
        <v>212916.66666666741</v>
      </c>
      <c r="AA65" s="15">
        <f t="shared" si="55"/>
        <v>2482.2534722222308</v>
      </c>
      <c r="AB65" s="16">
        <f t="shared" si="41"/>
        <v>0</v>
      </c>
      <c r="AC65" s="16">
        <f t="shared" si="42"/>
        <v>5398.9201388888978</v>
      </c>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row>
    <row r="66" spans="1:247" s="2" customFormat="1" ht="15.75" thickBot="1" x14ac:dyDescent="0.3">
      <c r="A66" s="18" t="s">
        <v>50</v>
      </c>
      <c r="B66" s="19"/>
      <c r="C66" s="20">
        <f>SUM(C54:C65)</f>
        <v>61410.270833333583</v>
      </c>
      <c r="D66" s="21">
        <f>SUM(D54:D65)</f>
        <v>6321.5000000000136</v>
      </c>
      <c r="E66" s="21">
        <f>SUM(E54:E65)</f>
        <v>102731.77083333359</v>
      </c>
      <c r="F66" s="19"/>
      <c r="G66" s="20">
        <f>SUM(G54:G65)</f>
        <v>56513.770833333539</v>
      </c>
      <c r="H66" s="21">
        <f>SUM(H54:H65)</f>
        <v>6066.0000000000118</v>
      </c>
      <c r="I66" s="21">
        <f>SUM(I54:I65)</f>
        <v>97579.770833333561</v>
      </c>
      <c r="J66" s="19"/>
      <c r="K66" s="20">
        <f>SUM(K54:K65)</f>
        <v>51617.270833333518</v>
      </c>
      <c r="L66" s="21">
        <f>SUM(L54:L65)</f>
        <v>5810.50000000001</v>
      </c>
      <c r="M66" s="21">
        <f>SUM(M54:M65)</f>
        <v>92427.770833333518</v>
      </c>
      <c r="N66" s="19"/>
      <c r="O66" s="20">
        <f>SUM(O54:O65)</f>
        <v>46720.770833333481</v>
      </c>
      <c r="P66" s="21">
        <f>SUM(P54:P65)</f>
        <v>5555.0000000000091</v>
      </c>
      <c r="Q66" s="21">
        <f>SUM(Q54:Q65)</f>
        <v>87275.770833333489</v>
      </c>
      <c r="R66" s="19"/>
      <c r="S66" s="20">
        <f>SUM(S54:S65)</f>
        <v>41824.270833333445</v>
      </c>
      <c r="T66" s="21">
        <f>SUM(T54:T65)</f>
        <v>5299.5000000000073</v>
      </c>
      <c r="U66" s="21">
        <f>SUM(U54:U65)</f>
        <v>82123.770833333459</v>
      </c>
      <c r="V66" s="19"/>
      <c r="W66" s="20">
        <f>SUM(W54:W65)</f>
        <v>36927.770833333423</v>
      </c>
      <c r="X66" s="21">
        <f>SUM(X54:X65)</f>
        <v>5044.0000000000055</v>
      </c>
      <c r="Y66" s="21">
        <f>SUM(Y54:Y65)</f>
        <v>76971.770833333416</v>
      </c>
      <c r="Z66" s="19"/>
      <c r="AA66" s="20">
        <f>SUM(AA54:AA65)</f>
        <v>32031.270833333427</v>
      </c>
      <c r="AB66" s="21">
        <f>SUM(AB54:AB65)</f>
        <v>4788.5000000000045</v>
      </c>
      <c r="AC66" s="21">
        <f>SUM(AC54:AC65)</f>
        <v>71819.77083333343</v>
      </c>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row>
    <row r="67" spans="1:247" s="2" customFormat="1" ht="12.75" customHeight="1" thickBot="1" x14ac:dyDescent="0.3">
      <c r="A67" s="135" t="s">
        <v>26</v>
      </c>
      <c r="B67" s="132" t="s">
        <v>58</v>
      </c>
      <c r="C67" s="133"/>
      <c r="D67" s="133"/>
      <c r="E67" s="134"/>
      <c r="F67" s="132" t="s">
        <v>59</v>
      </c>
      <c r="G67" s="133"/>
      <c r="H67" s="134"/>
      <c r="I67" s="44"/>
      <c r="J67" s="132" t="s">
        <v>60</v>
      </c>
      <c r="K67" s="133"/>
      <c r="L67" s="133"/>
      <c r="M67" s="134"/>
      <c r="N67" s="132" t="s">
        <v>61</v>
      </c>
      <c r="O67" s="133"/>
      <c r="P67" s="133"/>
      <c r="Q67" s="134"/>
      <c r="R67" s="132" t="s">
        <v>62</v>
      </c>
      <c r="S67" s="133"/>
      <c r="T67" s="133"/>
      <c r="U67" s="134"/>
      <c r="V67" s="132" t="s">
        <v>63</v>
      </c>
      <c r="W67" s="133"/>
      <c r="X67" s="133"/>
      <c r="Y67" s="134"/>
      <c r="Z67" s="132" t="s">
        <v>64</v>
      </c>
      <c r="AA67" s="133"/>
      <c r="AB67" s="133"/>
      <c r="AC67" s="134"/>
      <c r="AD67" s="23"/>
      <c r="AE67" s="23"/>
      <c r="AF67" s="23"/>
      <c r="AG67" s="23"/>
      <c r="AH67" s="23"/>
      <c r="AI67" s="23"/>
      <c r="AJ67" s="23"/>
      <c r="AK67" s="23"/>
      <c r="AL67" s="23"/>
      <c r="AM67" s="23"/>
      <c r="AN67" s="23"/>
      <c r="AO67" s="23"/>
      <c r="AP67" s="23"/>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row>
    <row r="68" spans="1:247" s="2" customFormat="1" ht="75.75" thickBot="1" x14ac:dyDescent="0.3">
      <c r="A68" s="136"/>
      <c r="B68" s="13" t="s">
        <v>34</v>
      </c>
      <c r="C68" s="13" t="s">
        <v>35</v>
      </c>
      <c r="D68" s="13" t="s">
        <v>36</v>
      </c>
      <c r="E68" s="13" t="s">
        <v>37</v>
      </c>
      <c r="F68" s="13" t="s">
        <v>34</v>
      </c>
      <c r="G68" s="13" t="s">
        <v>35</v>
      </c>
      <c r="H68" s="13" t="s">
        <v>36</v>
      </c>
      <c r="I68" s="13" t="s">
        <v>37</v>
      </c>
      <c r="J68" s="13" t="s">
        <v>34</v>
      </c>
      <c r="K68" s="13" t="s">
        <v>35</v>
      </c>
      <c r="L68" s="13" t="s">
        <v>36</v>
      </c>
      <c r="M68" s="13" t="s">
        <v>37</v>
      </c>
      <c r="N68" s="13" t="s">
        <v>34</v>
      </c>
      <c r="O68" s="13" t="s">
        <v>35</v>
      </c>
      <c r="P68" s="13" t="s">
        <v>36</v>
      </c>
      <c r="Q68" s="13" t="s">
        <v>37</v>
      </c>
      <c r="R68" s="13" t="s">
        <v>34</v>
      </c>
      <c r="S68" s="13" t="s">
        <v>35</v>
      </c>
      <c r="T68" s="13" t="s">
        <v>36</v>
      </c>
      <c r="U68" s="13" t="s">
        <v>37</v>
      </c>
      <c r="V68" s="13" t="s">
        <v>34</v>
      </c>
      <c r="W68" s="13" t="s">
        <v>35</v>
      </c>
      <c r="X68" s="13" t="s">
        <v>36</v>
      </c>
      <c r="Y68" s="13" t="s">
        <v>37</v>
      </c>
      <c r="Z68" s="13" t="s">
        <v>34</v>
      </c>
      <c r="AA68" s="13" t="s">
        <v>35</v>
      </c>
      <c r="AB68" s="13" t="s">
        <v>36</v>
      </c>
      <c r="AC68" s="13" t="s">
        <v>37</v>
      </c>
      <c r="AD68" s="23"/>
      <c r="AE68" s="23"/>
      <c r="AF68" s="23"/>
      <c r="AG68" s="23"/>
      <c r="AH68" s="23"/>
      <c r="AI68" s="23"/>
      <c r="AJ68" s="23"/>
      <c r="AK68" s="23"/>
      <c r="AL68" s="23"/>
      <c r="AM68" s="23"/>
      <c r="AN68" s="23"/>
      <c r="AO68" s="23"/>
      <c r="AP68" s="23"/>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row>
    <row r="69" spans="1:247" s="2" customFormat="1" ht="15.75" thickTop="1" x14ac:dyDescent="0.25">
      <c r="A69" s="14" t="s">
        <v>38</v>
      </c>
      <c r="B69" s="17">
        <f>IF(data2=1,IF((Z65-sumproplat2)&gt;1,Z65-sumproplat2,0),IF(Z65-(sumproplat2-AA65-AB65)&gt;0,Z65-(AC65-AA65-AB65),0))</f>
        <v>210000.00000000076</v>
      </c>
      <c r="C69" s="15">
        <f>IF(LEFT($A69,1)*1+LEFT(B$52,2)*12-12&lt;=$J$15,B69*($J$14/12),B69*($J$16/12))</f>
        <v>2448.2500000000086</v>
      </c>
      <c r="D69" s="16">
        <f t="shared" ref="D69:D80" si="56">IF(AND($A69="1 міс.",B69&gt;0),$J$28*$J$6+$J$29*B69,0)+IF(B69-IF(data2=1,IF(C69&gt;0.001,C69+sumproplat2,0),IF(B69&gt;sumproplat2*2,sumproplat2,B69+C69))&lt;0,$J$31,0)</f>
        <v>4533.0000000000055</v>
      </c>
      <c r="E69" s="16">
        <f t="shared" ref="E69:E80" si="57">IF(data2=1,IF(C69&gt;0.001,C69+D69+sumproplat2,0),IF(B69&gt;sumproplat2*2,sumproplat2+D69,B69+C69+D69))</f>
        <v>9897.9166666666806</v>
      </c>
      <c r="F69" s="17">
        <f>IF(data2=1,IF((B80-sumproplat2)&gt;1,B80-sumproplat2,0),IF(B80-(sumproplat2-C80-D80)&gt;0,B80-(E80-C80-D80),0))</f>
        <v>175000.00000000087</v>
      </c>
      <c r="G69" s="15">
        <f>IF(LEFT($A69,1)*1+LEFT(F$52,2)*12-12&lt;=$J$15,F69*($J$14/12),F69*($J$16/12))</f>
        <v>2040.2083333333435</v>
      </c>
      <c r="H69" s="16">
        <f t="shared" ref="H69:H80" si="58">IF(AND($A69="1 міс.",F69&gt;0),$J$28*$J$6+$J$29*F69,0)+IF(F69-IF(data2=1,IF(G69&gt;0.001,G69+sumproplat2,0),IF(F69&gt;sumproplat2*2,sumproplat2,F69+G69))&lt;0,$J$31,0)</f>
        <v>4277.5000000000064</v>
      </c>
      <c r="I69" s="16">
        <f t="shared" ref="I69:I80" si="59">IF(data2=1,IF(G69&gt;0.001,G69+H69+sumproplat2,0),IF(F69&gt;sumproplat2*2,sumproplat2+H69,F69+G69+H69))</f>
        <v>9234.3750000000164</v>
      </c>
      <c r="J69" s="17">
        <f>IF(data2=1,IF((F80-sumproplat2)&gt;1,F80-sumproplat2,0),IF(F80-(sumproplat2-G80-H80)&gt;0,F80-(I80-G80-H80),0))</f>
        <v>140000.00000000099</v>
      </c>
      <c r="K69" s="15">
        <f>IF(LEFT($A69,1)*1+LEFT(J$52,2)*12-12&lt;=$J$15,J69*($J$14/12),J69*($J$16/12))</f>
        <v>1632.1666666666781</v>
      </c>
      <c r="L69" s="16">
        <f t="shared" ref="L69:L80" si="60">IF(AND($A69="1 міс.",J69&gt;0),$J$28*$J$6+$J$29*J69,0)+IF(J69-IF(data2=1,IF(K69&gt;0.001,K69+sumproplat2,0),IF(J69&gt;sumproplat2*2,sumproplat2,J69+K69))&lt;0,$J$31,0)</f>
        <v>4022.0000000000073</v>
      </c>
      <c r="M69" s="16">
        <f t="shared" ref="M69:M80" si="61">IF(data2=1,IF(K69&gt;0.001,K69+L69+sumproplat2,0),IF(J69&gt;sumproplat2*2,sumproplat2+L69,J69+K69+L69))</f>
        <v>8570.8333333333521</v>
      </c>
      <c r="N69" s="17">
        <f>IF(data2=1,IF((J80-sumproplat2)&gt;1,J80-sumproplat2,0),IF(J80-(sumproplat2-K80-L80)&gt;0,J80-(M80-K80-L80),0))</f>
        <v>105000.00000000097</v>
      </c>
      <c r="O69" s="15">
        <f>IF(LEFT($A69,1)*1+LEFT(N$52,2)*12-12&lt;=$J$15,N69*($J$14/12),N69*($J$16/12))</f>
        <v>1224.1250000000114</v>
      </c>
      <c r="P69" s="16">
        <f t="shared" ref="P69:P80" si="62">IF(AND($A69="1 міс.",N69&gt;0),$J$28*$J$6+$J$29*N69,0)+IF(N69-IF(data2=1,IF(O69&gt;0.001,O69+sumproplat2,0),IF(N69&gt;sumproplat2*2,sumproplat2,N69+O69))&lt;0,$J$31,0)</f>
        <v>3766.5000000000073</v>
      </c>
      <c r="Q69" s="16">
        <f t="shared" ref="Q69:Q80" si="63">IF(data2=1,IF(O69&gt;0.001,O69+P69+sumproplat2,0),IF(N69&gt;sumproplat2*2,sumproplat2+P69,N69+O69+P69))</f>
        <v>7907.2916666666843</v>
      </c>
      <c r="R69" s="17">
        <f>IF(data2=1,IF((N80-sumproplat2)&gt;1,N80-sumproplat2,0),IF(N80-(sumproplat2-O80-P80)&gt;0,N80-(Q80-O80-P80),0))</f>
        <v>70000.000000000917</v>
      </c>
      <c r="S69" s="15">
        <f>IF(LEFT($A69,1)*1+LEFT(R$52,2)*12-12&lt;=$J$15,R69*($J$14/12),R69*($J$16/12))</f>
        <v>816.08333333334406</v>
      </c>
      <c r="T69" s="16">
        <f t="shared" ref="T69:T80" si="64">IF(AND($A69="1 міс.",R69&gt;0),$J$28*$J$6+$J$29*R69,0)+IF(R69-IF(data2=1,IF(S69&gt;0.001,S69+sumproplat2,0),IF(R69&gt;sumproplat2*2,sumproplat2,R69+S69))&lt;0,$J$31,0)</f>
        <v>3511.0000000000068</v>
      </c>
      <c r="U69" s="16">
        <f t="shared" ref="U69:U80" si="65">IF(data2=1,IF(S69&gt;0.001,S69+T69+sumproplat2,0),IF(R69&gt;sumproplat2*2,sumproplat2+T69,R69+S69+T69))</f>
        <v>7243.7500000000182</v>
      </c>
      <c r="V69" s="17">
        <f>IF(data2=1,IF((R80-sumproplat2)&gt;1,R80-sumproplat2,0),IF(R80-(sumproplat2-S80-T80)&gt;0,R80-(U80-S80-T80),0))</f>
        <v>35000.000000000939</v>
      </c>
      <c r="W69" s="15">
        <f>IF(LEFT($A69,1)*1+LEFT(V$52,2)*12-12&lt;=$J$15,V69*($J$14/12),V69*($J$16/12))</f>
        <v>408.0416666666776</v>
      </c>
      <c r="X69" s="16">
        <f t="shared" ref="X69:X80" si="66">IF(AND($A69="1 міс.",V69&gt;0),$J$28*$J$6+$J$29*V69,0)+IF(V69-IF(data2=1,IF(W69&gt;0.001,W69+sumproplat2,0),IF(V69&gt;sumproplat2*2,sumproplat2,V69+W69))&lt;0,$J$31,0)</f>
        <v>3255.5000000000068</v>
      </c>
      <c r="Y69" s="16">
        <f t="shared" ref="Y69:Y80" si="67">IF(data2=1,IF(W69&gt;0.001,W69+X69+sumproplat2,0),IF(V69&gt;sumproplat2*2,sumproplat2+X69,V69+W69+X69))</f>
        <v>6580.2083333333503</v>
      </c>
      <c r="Z69" s="17">
        <f>IF(data2=1,IF((V80-sumproplat2)&gt;1,V80-sumproplat2,0),IF(V80-(sumproplat2-W80-X80)&gt;0,V80-(Y80-W80-X80),0))</f>
        <v>0</v>
      </c>
      <c r="AA69" s="15">
        <f>IF(LEFT($A69,1)*1+LEFT(Z$52,2)*12-12&lt;=$J$15,Z69*($J$14/12),Z69*($J$16/12))</f>
        <v>0</v>
      </c>
      <c r="AB69" s="16">
        <f t="shared" ref="AB69:AB80" si="68">IF(AND($A69="1 міс.",Z69&gt;0),$J$28*$J$6+$J$29*Z69,0)+IF(Z69-IF(data2=1,IF(AA69&gt;0.001,AA69+sumproplat2,0),IF(Z69&gt;sumproplat2*2,sumproplat2,Z69+AA69))&lt;0,$J$31,0)</f>
        <v>0</v>
      </c>
      <c r="AC69" s="16">
        <f t="shared" ref="AC69:AC80" si="69">IF(data2=1,IF(AA69&gt;0.001,AA69+AB69+sumproplat2,0),IF(Z69&gt;sumproplat2*2,sumproplat2+AB69,Z69+AA69+AB69))</f>
        <v>0</v>
      </c>
      <c r="AD69" s="23"/>
      <c r="AE69" s="23"/>
      <c r="AF69" s="23"/>
      <c r="AG69" s="23"/>
      <c r="AH69" s="23"/>
      <c r="AI69" s="23"/>
      <c r="AJ69" s="23"/>
      <c r="AK69" s="23"/>
      <c r="AL69" s="23"/>
      <c r="AM69" s="23"/>
      <c r="AN69" s="23"/>
      <c r="AO69" s="23"/>
      <c r="AP69" s="23"/>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row>
    <row r="70" spans="1:247" s="2" customFormat="1" x14ac:dyDescent="0.25">
      <c r="A70" s="14" t="s">
        <v>39</v>
      </c>
      <c r="B70" s="17">
        <f t="shared" ref="B70:B80" si="70">IF(data2=1,IF((B69-sumproplat2)&gt;1,B69-sumproplat2,0),IF(B69-(sumproplat2-C69-D69)&gt;0,B69-(E69-C69-D69),0))</f>
        <v>207083.3333333341</v>
      </c>
      <c r="C70" s="15">
        <f t="shared" ref="C70:C80" si="71">IF(LEFT($A70,1)*1+LEFT(B$52,2)*12-12&lt;=$J$15,B70*($J$14/12),B70*($J$16/12))</f>
        <v>2414.2465277777865</v>
      </c>
      <c r="D70" s="16">
        <f t="shared" si="56"/>
        <v>0</v>
      </c>
      <c r="E70" s="16">
        <f t="shared" si="57"/>
        <v>5330.9131944444525</v>
      </c>
      <c r="F70" s="17">
        <f t="shared" ref="F70:F80" si="72">IF(data2=1,IF((F69-sumproplat2)&gt;1,F69-sumproplat2,0),IF(F69-(sumproplat2-G69-H69)&gt;0,F69-(I69-G69-H69),0))</f>
        <v>172083.33333333422</v>
      </c>
      <c r="G70" s="15">
        <f t="shared" ref="G70:G80" si="73">IF(LEFT($A70,1)*1+LEFT(F$52,2)*12-12&lt;=$J$15,F70*($J$14/12),F70*($J$16/12))</f>
        <v>2006.2048611111213</v>
      </c>
      <c r="H70" s="16">
        <f t="shared" si="58"/>
        <v>0</v>
      </c>
      <c r="I70" s="16">
        <f t="shared" si="59"/>
        <v>4922.8715277777883</v>
      </c>
      <c r="J70" s="17">
        <f t="shared" ref="J70:J80" si="74">IF(data2=1,IF((J69-sumproplat2)&gt;1,J69-sumproplat2,0),IF(J69-(sumproplat2-K69-L69)&gt;0,J69-(M69-K69-L69),0))</f>
        <v>137083.33333333433</v>
      </c>
      <c r="K70" s="15">
        <f t="shared" ref="K70:K80" si="75">IF(LEFT($A70,1)*1+LEFT(J$52,2)*12-12&lt;=$J$15,J70*($J$14/12),J70*($J$16/12))</f>
        <v>1598.1631944444562</v>
      </c>
      <c r="L70" s="16">
        <f t="shared" si="60"/>
        <v>0</v>
      </c>
      <c r="M70" s="16">
        <f t="shared" si="61"/>
        <v>4514.8298611111222</v>
      </c>
      <c r="N70" s="17">
        <f t="shared" ref="N70:N80" si="76">IF(data2=1,IF((N69-sumproplat2)&gt;1,N69-sumproplat2,0),IF(N69-(sumproplat2-O69-P69)&gt;0,N69-(Q69-O69-P69),0))</f>
        <v>102083.3333333343</v>
      </c>
      <c r="O70" s="15">
        <f t="shared" ref="O70:O80" si="77">IF(LEFT($A70,1)*1+LEFT(N$52,2)*12-12&lt;=$J$15,N70*($J$14/12),N70*($J$16/12))</f>
        <v>1190.121527777789</v>
      </c>
      <c r="P70" s="16">
        <f t="shared" si="62"/>
        <v>0</v>
      </c>
      <c r="Q70" s="16">
        <f t="shared" si="63"/>
        <v>4106.7881944444553</v>
      </c>
      <c r="R70" s="17">
        <f t="shared" ref="R70:R80" si="78">IF(data2=1,IF((R69-sumproplat2)&gt;1,R69-sumproplat2,0),IF(R69-(sumproplat2-S69-T69)&gt;0,R69-(U69-S69-T69),0))</f>
        <v>67083.333333334245</v>
      </c>
      <c r="S70" s="15">
        <f t="shared" ref="S70:S80" si="79">IF(LEFT($A70,1)*1+LEFT(R$52,2)*12-12&lt;=$J$15,R70*($J$14/12),R70*($J$16/12))</f>
        <v>782.07986111112177</v>
      </c>
      <c r="T70" s="16">
        <f t="shared" si="64"/>
        <v>0</v>
      </c>
      <c r="U70" s="16">
        <f t="shared" si="65"/>
        <v>3698.7465277777883</v>
      </c>
      <c r="V70" s="17">
        <f t="shared" ref="V70:V80" si="80">IF(data2=1,IF((V69-sumproplat2)&gt;1,V69-sumproplat2,0),IF(V69-(sumproplat2-W69-X69)&gt;0,V69-(Y69-W69-X69),0))</f>
        <v>32083.333333334271</v>
      </c>
      <c r="W70" s="15">
        <f t="shared" ref="W70:W80" si="81">IF(LEFT($A70,1)*1+LEFT(V$52,2)*12-12&lt;=$J$15,V70*($J$14/12),V70*($J$16/12))</f>
        <v>374.03819444445537</v>
      </c>
      <c r="X70" s="16">
        <f t="shared" si="66"/>
        <v>0</v>
      </c>
      <c r="Y70" s="16">
        <f t="shared" si="67"/>
        <v>3290.7048611111218</v>
      </c>
      <c r="Z70" s="17">
        <f t="shared" ref="Z70:Z80" si="82">IF(data2=1,IF((Z69-sumproplat2)&gt;1,Z69-sumproplat2,0),IF(Z69-(sumproplat2-AA69-AB69)&gt;0,Z69-(AC69-AA69-AB69),0))</f>
        <v>0</v>
      </c>
      <c r="AA70" s="15">
        <f t="shared" ref="AA70:AA80" si="83">IF(LEFT($A70,1)*1+LEFT(Z$52,2)*12-12&lt;=$J$15,Z70*($J$14/12),Z70*($J$16/12))</f>
        <v>0</v>
      </c>
      <c r="AB70" s="16">
        <f t="shared" si="68"/>
        <v>0</v>
      </c>
      <c r="AC70" s="16">
        <f t="shared" si="69"/>
        <v>0</v>
      </c>
      <c r="AD70" s="23"/>
      <c r="AE70" s="23"/>
      <c r="AF70" s="23"/>
      <c r="AG70" s="23"/>
      <c r="AH70" s="23"/>
      <c r="AI70" s="23"/>
      <c r="AJ70" s="23"/>
      <c r="AK70" s="23"/>
      <c r="AL70" s="23"/>
      <c r="AM70" s="23"/>
      <c r="AN70" s="23"/>
      <c r="AO70" s="23"/>
      <c r="AP70" s="23"/>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row>
    <row r="71" spans="1:247" s="2" customFormat="1" x14ac:dyDescent="0.25">
      <c r="A71" s="14" t="s">
        <v>40</v>
      </c>
      <c r="B71" s="17">
        <f t="shared" si="70"/>
        <v>204166.66666666744</v>
      </c>
      <c r="C71" s="15">
        <f t="shared" si="71"/>
        <v>2380.2430555555648</v>
      </c>
      <c r="D71" s="16">
        <f t="shared" si="56"/>
        <v>0</v>
      </c>
      <c r="E71" s="16">
        <f t="shared" si="57"/>
        <v>5296.9097222222317</v>
      </c>
      <c r="F71" s="17">
        <f t="shared" si="72"/>
        <v>169166.66666666756</v>
      </c>
      <c r="G71" s="15">
        <f t="shared" si="73"/>
        <v>1972.2013888888991</v>
      </c>
      <c r="H71" s="16">
        <f t="shared" si="58"/>
        <v>0</v>
      </c>
      <c r="I71" s="16">
        <f t="shared" si="59"/>
        <v>4888.8680555555657</v>
      </c>
      <c r="J71" s="17">
        <f t="shared" si="74"/>
        <v>134166.66666666768</v>
      </c>
      <c r="K71" s="15">
        <f t="shared" si="75"/>
        <v>1564.159722222234</v>
      </c>
      <c r="L71" s="16">
        <f t="shared" si="60"/>
        <v>0</v>
      </c>
      <c r="M71" s="16">
        <f t="shared" si="61"/>
        <v>4480.8263888889005</v>
      </c>
      <c r="N71" s="17">
        <f t="shared" si="76"/>
        <v>99166.666666667632</v>
      </c>
      <c r="O71" s="15">
        <f t="shared" si="77"/>
        <v>1156.1180555555668</v>
      </c>
      <c r="P71" s="16">
        <f t="shared" si="62"/>
        <v>0</v>
      </c>
      <c r="Q71" s="16">
        <f t="shared" si="63"/>
        <v>4072.7847222222335</v>
      </c>
      <c r="R71" s="17">
        <f t="shared" si="78"/>
        <v>64166.666666667581</v>
      </c>
      <c r="S71" s="15">
        <f t="shared" si="79"/>
        <v>748.07638888889949</v>
      </c>
      <c r="T71" s="16">
        <f t="shared" si="64"/>
        <v>0</v>
      </c>
      <c r="U71" s="16">
        <f t="shared" si="65"/>
        <v>3664.7430555555661</v>
      </c>
      <c r="V71" s="17">
        <f t="shared" si="80"/>
        <v>29166.666666667603</v>
      </c>
      <c r="W71" s="15">
        <f t="shared" si="81"/>
        <v>340.03472222223314</v>
      </c>
      <c r="X71" s="16">
        <f t="shared" si="66"/>
        <v>0</v>
      </c>
      <c r="Y71" s="16">
        <f t="shared" si="67"/>
        <v>3256.7013888888996</v>
      </c>
      <c r="Z71" s="17">
        <f t="shared" si="82"/>
        <v>0</v>
      </c>
      <c r="AA71" s="15">
        <f t="shared" si="83"/>
        <v>0</v>
      </c>
      <c r="AB71" s="16">
        <f t="shared" si="68"/>
        <v>0</v>
      </c>
      <c r="AC71" s="16">
        <f t="shared" si="69"/>
        <v>0</v>
      </c>
      <c r="AD71" s="23"/>
      <c r="AE71" s="23"/>
      <c r="AF71" s="23"/>
      <c r="AG71" s="23"/>
      <c r="AH71" s="23"/>
      <c r="AI71" s="23"/>
      <c r="AJ71" s="23"/>
      <c r="AK71" s="23"/>
      <c r="AL71" s="23"/>
      <c r="AM71" s="23"/>
      <c r="AN71" s="23"/>
      <c r="AO71" s="23"/>
      <c r="AP71" s="23"/>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row>
    <row r="72" spans="1:247" s="2" customFormat="1" x14ac:dyDescent="0.25">
      <c r="A72" s="14" t="s">
        <v>41</v>
      </c>
      <c r="B72" s="17">
        <f t="shared" si="70"/>
        <v>201250.00000000079</v>
      </c>
      <c r="C72" s="15">
        <f t="shared" si="71"/>
        <v>2346.2395833333426</v>
      </c>
      <c r="D72" s="16">
        <f t="shared" si="56"/>
        <v>0</v>
      </c>
      <c r="E72" s="16">
        <f t="shared" si="57"/>
        <v>5262.9062500000091</v>
      </c>
      <c r="F72" s="17">
        <f t="shared" si="72"/>
        <v>166250.0000000009</v>
      </c>
      <c r="G72" s="15">
        <f t="shared" si="73"/>
        <v>1938.1979166666772</v>
      </c>
      <c r="H72" s="16">
        <f t="shared" si="58"/>
        <v>0</v>
      </c>
      <c r="I72" s="16">
        <f t="shared" si="59"/>
        <v>4854.8645833333439</v>
      </c>
      <c r="J72" s="17">
        <f t="shared" si="74"/>
        <v>131250.00000000102</v>
      </c>
      <c r="K72" s="15">
        <f t="shared" si="75"/>
        <v>1530.1562500000118</v>
      </c>
      <c r="L72" s="16">
        <f t="shared" si="60"/>
        <v>0</v>
      </c>
      <c r="M72" s="16">
        <f t="shared" si="61"/>
        <v>4446.8229166666788</v>
      </c>
      <c r="N72" s="17">
        <f t="shared" si="76"/>
        <v>96250.00000000096</v>
      </c>
      <c r="O72" s="15">
        <f t="shared" si="77"/>
        <v>1122.1145833333444</v>
      </c>
      <c r="P72" s="16">
        <f t="shared" si="62"/>
        <v>0</v>
      </c>
      <c r="Q72" s="16">
        <f t="shared" si="63"/>
        <v>4038.7812500000109</v>
      </c>
      <c r="R72" s="17">
        <f t="shared" si="78"/>
        <v>61250.000000000917</v>
      </c>
      <c r="S72" s="15">
        <f t="shared" si="79"/>
        <v>714.07291666667732</v>
      </c>
      <c r="T72" s="16">
        <f t="shared" si="64"/>
        <v>0</v>
      </c>
      <c r="U72" s="16">
        <f t="shared" si="65"/>
        <v>3630.7395833333439</v>
      </c>
      <c r="V72" s="17">
        <f t="shared" si="80"/>
        <v>26250.000000000935</v>
      </c>
      <c r="W72" s="15">
        <f t="shared" si="81"/>
        <v>306.03125000001091</v>
      </c>
      <c r="X72" s="16">
        <f t="shared" si="66"/>
        <v>0</v>
      </c>
      <c r="Y72" s="16">
        <f t="shared" si="67"/>
        <v>3222.6979166666774</v>
      </c>
      <c r="Z72" s="17">
        <f t="shared" si="82"/>
        <v>0</v>
      </c>
      <c r="AA72" s="15">
        <f t="shared" si="83"/>
        <v>0</v>
      </c>
      <c r="AB72" s="16">
        <f t="shared" si="68"/>
        <v>0</v>
      </c>
      <c r="AC72" s="16">
        <f t="shared" si="69"/>
        <v>0</v>
      </c>
      <c r="AD72" s="23"/>
      <c r="AE72" s="23"/>
      <c r="AF72" s="23"/>
      <c r="AG72" s="23"/>
      <c r="AH72" s="23"/>
      <c r="AI72" s="23"/>
      <c r="AJ72" s="23"/>
      <c r="AK72" s="23"/>
      <c r="AL72" s="23"/>
      <c r="AM72" s="23"/>
      <c r="AN72" s="23"/>
      <c r="AO72" s="23"/>
      <c r="AP72" s="23"/>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row>
    <row r="73" spans="1:247" s="2" customFormat="1" x14ac:dyDescent="0.25">
      <c r="A73" s="14" t="s">
        <v>42</v>
      </c>
      <c r="B73" s="17">
        <f t="shared" si="70"/>
        <v>198333.33333333413</v>
      </c>
      <c r="C73" s="15">
        <f t="shared" si="71"/>
        <v>2312.2361111111204</v>
      </c>
      <c r="D73" s="16">
        <f t="shared" si="56"/>
        <v>0</v>
      </c>
      <c r="E73" s="16">
        <f t="shared" si="57"/>
        <v>5228.9027777777865</v>
      </c>
      <c r="F73" s="17">
        <f t="shared" si="72"/>
        <v>163333.33333333425</v>
      </c>
      <c r="G73" s="15">
        <f t="shared" si="73"/>
        <v>1904.194444444455</v>
      </c>
      <c r="H73" s="16">
        <f t="shared" si="58"/>
        <v>0</v>
      </c>
      <c r="I73" s="16">
        <f t="shared" si="59"/>
        <v>4820.8611111111213</v>
      </c>
      <c r="J73" s="17">
        <f t="shared" si="74"/>
        <v>128333.33333333435</v>
      </c>
      <c r="K73" s="15">
        <f t="shared" si="75"/>
        <v>1496.1527777777897</v>
      </c>
      <c r="L73" s="16">
        <f t="shared" si="60"/>
        <v>0</v>
      </c>
      <c r="M73" s="16">
        <f t="shared" si="61"/>
        <v>4412.8194444444562</v>
      </c>
      <c r="N73" s="17">
        <f t="shared" si="76"/>
        <v>93333.333333334289</v>
      </c>
      <c r="O73" s="15">
        <f t="shared" si="77"/>
        <v>1088.1111111111222</v>
      </c>
      <c r="P73" s="16">
        <f t="shared" si="62"/>
        <v>0</v>
      </c>
      <c r="Q73" s="16">
        <f t="shared" si="63"/>
        <v>4004.7777777777887</v>
      </c>
      <c r="R73" s="17">
        <f t="shared" si="78"/>
        <v>58333.333333334253</v>
      </c>
      <c r="S73" s="15">
        <f t="shared" si="79"/>
        <v>680.06944444445514</v>
      </c>
      <c r="T73" s="16">
        <f t="shared" si="64"/>
        <v>0</v>
      </c>
      <c r="U73" s="16">
        <f t="shared" si="65"/>
        <v>3596.7361111111218</v>
      </c>
      <c r="V73" s="17">
        <f t="shared" si="80"/>
        <v>23333.333333334267</v>
      </c>
      <c r="W73" s="15">
        <f t="shared" si="81"/>
        <v>272.02777777778869</v>
      </c>
      <c r="X73" s="16">
        <f t="shared" si="66"/>
        <v>0</v>
      </c>
      <c r="Y73" s="16">
        <f t="shared" si="67"/>
        <v>3188.6944444444553</v>
      </c>
      <c r="Z73" s="17">
        <f t="shared" si="82"/>
        <v>0</v>
      </c>
      <c r="AA73" s="15">
        <f t="shared" si="83"/>
        <v>0</v>
      </c>
      <c r="AB73" s="16">
        <f t="shared" si="68"/>
        <v>0</v>
      </c>
      <c r="AC73" s="16">
        <f t="shared" si="69"/>
        <v>0</v>
      </c>
      <c r="AD73" s="23"/>
      <c r="AE73" s="23"/>
      <c r="AF73" s="23"/>
      <c r="AG73" s="23"/>
      <c r="AH73" s="23"/>
      <c r="AI73" s="23"/>
      <c r="AJ73" s="23"/>
      <c r="AK73" s="23"/>
      <c r="AL73" s="23"/>
      <c r="AM73" s="23"/>
      <c r="AN73" s="23"/>
      <c r="AO73" s="23"/>
      <c r="AP73" s="23"/>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row>
    <row r="74" spans="1:247" s="2" customFormat="1" x14ac:dyDescent="0.25">
      <c r="A74" s="14" t="s">
        <v>43</v>
      </c>
      <c r="B74" s="17">
        <f t="shared" si="70"/>
        <v>195416.66666666747</v>
      </c>
      <c r="C74" s="15">
        <f t="shared" si="71"/>
        <v>2278.2326388888982</v>
      </c>
      <c r="D74" s="16">
        <f t="shared" si="56"/>
        <v>0</v>
      </c>
      <c r="E74" s="16">
        <f t="shared" si="57"/>
        <v>5194.8993055555648</v>
      </c>
      <c r="F74" s="17">
        <f t="shared" si="72"/>
        <v>160416.66666666759</v>
      </c>
      <c r="G74" s="15">
        <f t="shared" si="73"/>
        <v>1870.1909722222329</v>
      </c>
      <c r="H74" s="16">
        <f t="shared" si="58"/>
        <v>0</v>
      </c>
      <c r="I74" s="16">
        <f t="shared" si="59"/>
        <v>4786.8576388888996</v>
      </c>
      <c r="J74" s="17">
        <f t="shared" si="74"/>
        <v>125416.66666666768</v>
      </c>
      <c r="K74" s="15">
        <f t="shared" si="75"/>
        <v>1462.1493055555673</v>
      </c>
      <c r="L74" s="16">
        <f t="shared" si="60"/>
        <v>0</v>
      </c>
      <c r="M74" s="16">
        <f t="shared" si="61"/>
        <v>4378.8159722222335</v>
      </c>
      <c r="N74" s="17">
        <f t="shared" si="76"/>
        <v>90416.666666667617</v>
      </c>
      <c r="O74" s="15">
        <f t="shared" si="77"/>
        <v>1054.1076388889001</v>
      </c>
      <c r="P74" s="16">
        <f t="shared" si="62"/>
        <v>0</v>
      </c>
      <c r="Q74" s="16">
        <f t="shared" si="63"/>
        <v>3970.7743055555666</v>
      </c>
      <c r="R74" s="17">
        <f t="shared" si="78"/>
        <v>55416.666666667588</v>
      </c>
      <c r="S74" s="15">
        <f t="shared" si="79"/>
        <v>646.06597222223297</v>
      </c>
      <c r="T74" s="16">
        <f t="shared" si="64"/>
        <v>0</v>
      </c>
      <c r="U74" s="16">
        <f t="shared" si="65"/>
        <v>3562.7326388888996</v>
      </c>
      <c r="V74" s="17">
        <f t="shared" si="80"/>
        <v>20416.666666667599</v>
      </c>
      <c r="W74" s="15">
        <f t="shared" si="81"/>
        <v>238.02430555556643</v>
      </c>
      <c r="X74" s="16">
        <f t="shared" si="66"/>
        <v>0</v>
      </c>
      <c r="Y74" s="16">
        <f t="shared" si="67"/>
        <v>3154.6909722222331</v>
      </c>
      <c r="Z74" s="17">
        <f t="shared" si="82"/>
        <v>0</v>
      </c>
      <c r="AA74" s="15">
        <f t="shared" si="83"/>
        <v>0</v>
      </c>
      <c r="AB74" s="16">
        <f t="shared" si="68"/>
        <v>0</v>
      </c>
      <c r="AC74" s="16">
        <f t="shared" si="69"/>
        <v>0</v>
      </c>
      <c r="AD74" s="23"/>
      <c r="AE74" s="23"/>
      <c r="AF74" s="23"/>
      <c r="AG74" s="23"/>
      <c r="AH74" s="23"/>
      <c r="AI74" s="23"/>
      <c r="AJ74" s="23"/>
      <c r="AK74" s="23"/>
      <c r="AL74" s="23"/>
      <c r="AM74" s="23"/>
      <c r="AN74" s="23"/>
      <c r="AO74" s="23"/>
      <c r="AP74" s="23"/>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row>
    <row r="75" spans="1:247" s="2" customFormat="1" x14ac:dyDescent="0.25">
      <c r="A75" s="14" t="s">
        <v>44</v>
      </c>
      <c r="B75" s="17">
        <f t="shared" si="70"/>
        <v>192500.00000000081</v>
      </c>
      <c r="C75" s="15">
        <f t="shared" si="71"/>
        <v>2244.2291666666761</v>
      </c>
      <c r="D75" s="16">
        <f t="shared" si="56"/>
        <v>0</v>
      </c>
      <c r="E75" s="16">
        <f t="shared" si="57"/>
        <v>5160.895833333343</v>
      </c>
      <c r="F75" s="17">
        <f t="shared" si="72"/>
        <v>157500.00000000093</v>
      </c>
      <c r="G75" s="15">
        <f t="shared" si="73"/>
        <v>1836.1875000000109</v>
      </c>
      <c r="H75" s="16">
        <f t="shared" si="58"/>
        <v>0</v>
      </c>
      <c r="I75" s="16">
        <f t="shared" si="59"/>
        <v>4752.854166666677</v>
      </c>
      <c r="J75" s="17">
        <f t="shared" si="74"/>
        <v>122500.000000001</v>
      </c>
      <c r="K75" s="15">
        <f t="shared" si="75"/>
        <v>1428.1458333333451</v>
      </c>
      <c r="L75" s="16">
        <f t="shared" si="60"/>
        <v>0</v>
      </c>
      <c r="M75" s="16">
        <f t="shared" si="61"/>
        <v>4344.8125000000118</v>
      </c>
      <c r="N75" s="17">
        <f t="shared" si="76"/>
        <v>87500.000000000946</v>
      </c>
      <c r="O75" s="15">
        <f t="shared" si="77"/>
        <v>1020.1041666666777</v>
      </c>
      <c r="P75" s="16">
        <f t="shared" si="62"/>
        <v>0</v>
      </c>
      <c r="Q75" s="16">
        <f t="shared" si="63"/>
        <v>3936.7708333333439</v>
      </c>
      <c r="R75" s="17">
        <f t="shared" si="78"/>
        <v>52500.000000000924</v>
      </c>
      <c r="S75" s="15">
        <f t="shared" si="79"/>
        <v>612.0625000000108</v>
      </c>
      <c r="T75" s="16">
        <f t="shared" si="64"/>
        <v>0</v>
      </c>
      <c r="U75" s="16">
        <f t="shared" si="65"/>
        <v>3528.7291666666774</v>
      </c>
      <c r="V75" s="17">
        <f t="shared" si="80"/>
        <v>17500.000000000931</v>
      </c>
      <c r="W75" s="15">
        <f t="shared" si="81"/>
        <v>204.0208333333442</v>
      </c>
      <c r="X75" s="16">
        <f t="shared" si="66"/>
        <v>0</v>
      </c>
      <c r="Y75" s="16">
        <f t="shared" si="67"/>
        <v>3120.6875000000109</v>
      </c>
      <c r="Z75" s="17">
        <f t="shared" si="82"/>
        <v>0</v>
      </c>
      <c r="AA75" s="15">
        <f t="shared" si="83"/>
        <v>0</v>
      </c>
      <c r="AB75" s="16">
        <f t="shared" si="68"/>
        <v>0</v>
      </c>
      <c r="AC75" s="16">
        <f t="shared" si="69"/>
        <v>0</v>
      </c>
      <c r="AD75" s="23"/>
      <c r="AE75" s="23"/>
      <c r="AF75" s="23"/>
      <c r="AG75" s="23"/>
      <c r="AH75" s="23"/>
      <c r="AI75" s="23"/>
      <c r="AJ75" s="23"/>
      <c r="AK75" s="23"/>
      <c r="AL75" s="23"/>
      <c r="AM75" s="23"/>
      <c r="AN75" s="23"/>
      <c r="AO75" s="23"/>
      <c r="AP75" s="23"/>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row>
    <row r="76" spans="1:247" s="2" customFormat="1" x14ac:dyDescent="0.25">
      <c r="A76" s="14" t="s">
        <v>45</v>
      </c>
      <c r="B76" s="17">
        <f t="shared" si="70"/>
        <v>189583.33333333416</v>
      </c>
      <c r="C76" s="15">
        <f t="shared" si="71"/>
        <v>2210.2256944444539</v>
      </c>
      <c r="D76" s="16">
        <f t="shared" si="56"/>
        <v>0</v>
      </c>
      <c r="E76" s="16">
        <f t="shared" si="57"/>
        <v>5126.8923611111204</v>
      </c>
      <c r="F76" s="17">
        <f t="shared" si="72"/>
        <v>154583.33333333427</v>
      </c>
      <c r="G76" s="15">
        <f t="shared" si="73"/>
        <v>1802.1840277777887</v>
      </c>
      <c r="H76" s="16">
        <f t="shared" si="58"/>
        <v>0</v>
      </c>
      <c r="I76" s="16">
        <f t="shared" si="59"/>
        <v>4718.8506944444553</v>
      </c>
      <c r="J76" s="17">
        <f t="shared" si="74"/>
        <v>119583.33333333433</v>
      </c>
      <c r="K76" s="15">
        <f t="shared" si="75"/>
        <v>1394.1423611111227</v>
      </c>
      <c r="L76" s="16">
        <f t="shared" si="60"/>
        <v>0</v>
      </c>
      <c r="M76" s="16">
        <f t="shared" si="61"/>
        <v>4310.8090277777892</v>
      </c>
      <c r="N76" s="17">
        <f t="shared" si="76"/>
        <v>84583.333333334274</v>
      </c>
      <c r="O76" s="15">
        <f t="shared" si="77"/>
        <v>986.10069444445537</v>
      </c>
      <c r="P76" s="16">
        <f t="shared" si="62"/>
        <v>0</v>
      </c>
      <c r="Q76" s="16">
        <f t="shared" si="63"/>
        <v>3902.7673611111218</v>
      </c>
      <c r="R76" s="17">
        <f t="shared" si="78"/>
        <v>49583.33333333426</v>
      </c>
      <c r="S76" s="15">
        <f t="shared" si="79"/>
        <v>578.05902777778851</v>
      </c>
      <c r="T76" s="16">
        <f t="shared" si="64"/>
        <v>0</v>
      </c>
      <c r="U76" s="16">
        <f t="shared" si="65"/>
        <v>3494.7256944444553</v>
      </c>
      <c r="V76" s="17">
        <f t="shared" si="80"/>
        <v>14583.333333334265</v>
      </c>
      <c r="W76" s="15">
        <f t="shared" si="81"/>
        <v>170.01736111112197</v>
      </c>
      <c r="X76" s="16">
        <f t="shared" si="66"/>
        <v>0</v>
      </c>
      <c r="Y76" s="16">
        <f t="shared" si="67"/>
        <v>3086.6840277777883</v>
      </c>
      <c r="Z76" s="17">
        <f t="shared" si="82"/>
        <v>0</v>
      </c>
      <c r="AA76" s="15">
        <f t="shared" si="83"/>
        <v>0</v>
      </c>
      <c r="AB76" s="16">
        <f t="shared" si="68"/>
        <v>0</v>
      </c>
      <c r="AC76" s="16">
        <f t="shared" si="69"/>
        <v>0</v>
      </c>
      <c r="AD76" s="23"/>
      <c r="AE76" s="23"/>
      <c r="AF76" s="23"/>
      <c r="AG76" s="23"/>
      <c r="AH76" s="23"/>
      <c r="AI76" s="23"/>
      <c r="AJ76" s="23"/>
      <c r="AK76" s="23"/>
      <c r="AL76" s="23"/>
      <c r="AM76" s="23"/>
      <c r="AN76" s="23"/>
      <c r="AO76" s="23"/>
      <c r="AP76" s="23"/>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row>
    <row r="77" spans="1:247" s="2" customFormat="1" x14ac:dyDescent="0.25">
      <c r="A77" s="14" t="s">
        <v>46</v>
      </c>
      <c r="B77" s="17">
        <f t="shared" si="70"/>
        <v>186666.6666666675</v>
      </c>
      <c r="C77" s="15">
        <f t="shared" si="71"/>
        <v>2176.2222222222317</v>
      </c>
      <c r="D77" s="16">
        <f t="shared" si="56"/>
        <v>0</v>
      </c>
      <c r="E77" s="16">
        <f t="shared" si="57"/>
        <v>5092.8888888888978</v>
      </c>
      <c r="F77" s="17">
        <f t="shared" si="72"/>
        <v>151666.66666666762</v>
      </c>
      <c r="G77" s="15">
        <f t="shared" si="73"/>
        <v>1768.1805555555666</v>
      </c>
      <c r="H77" s="16">
        <f t="shared" si="58"/>
        <v>0</v>
      </c>
      <c r="I77" s="16">
        <f t="shared" si="59"/>
        <v>4684.8472222222335</v>
      </c>
      <c r="J77" s="17">
        <f t="shared" si="74"/>
        <v>116666.66666666766</v>
      </c>
      <c r="K77" s="15">
        <f t="shared" si="75"/>
        <v>1360.1388888889005</v>
      </c>
      <c r="L77" s="16">
        <f t="shared" si="60"/>
        <v>0</v>
      </c>
      <c r="M77" s="16">
        <f t="shared" si="61"/>
        <v>4276.8055555555675</v>
      </c>
      <c r="N77" s="17">
        <f t="shared" si="76"/>
        <v>81666.666666667603</v>
      </c>
      <c r="O77" s="15">
        <f t="shared" si="77"/>
        <v>952.09722222223309</v>
      </c>
      <c r="P77" s="16">
        <f t="shared" si="62"/>
        <v>0</v>
      </c>
      <c r="Q77" s="16">
        <f t="shared" si="63"/>
        <v>3868.7638888888996</v>
      </c>
      <c r="R77" s="17">
        <f t="shared" si="78"/>
        <v>46666.666666667596</v>
      </c>
      <c r="S77" s="15">
        <f t="shared" si="79"/>
        <v>544.05555555556634</v>
      </c>
      <c r="T77" s="16">
        <f t="shared" si="64"/>
        <v>0</v>
      </c>
      <c r="U77" s="16">
        <f t="shared" si="65"/>
        <v>3460.7222222222326</v>
      </c>
      <c r="V77" s="17">
        <f t="shared" si="80"/>
        <v>11666.666666667599</v>
      </c>
      <c r="W77" s="15">
        <f t="shared" si="81"/>
        <v>136.01388888889977</v>
      </c>
      <c r="X77" s="16">
        <f t="shared" si="66"/>
        <v>0</v>
      </c>
      <c r="Y77" s="16">
        <f t="shared" si="67"/>
        <v>3052.6805555555661</v>
      </c>
      <c r="Z77" s="17">
        <f t="shared" si="82"/>
        <v>0</v>
      </c>
      <c r="AA77" s="15">
        <f t="shared" si="83"/>
        <v>0</v>
      </c>
      <c r="AB77" s="16">
        <f t="shared" si="68"/>
        <v>0</v>
      </c>
      <c r="AC77" s="16">
        <f t="shared" si="69"/>
        <v>0</v>
      </c>
      <c r="AD77" s="23"/>
      <c r="AE77" s="23"/>
      <c r="AF77" s="23"/>
      <c r="AG77" s="23"/>
      <c r="AH77" s="23"/>
      <c r="AI77" s="23"/>
      <c r="AJ77" s="23"/>
      <c r="AK77" s="23"/>
      <c r="AL77" s="23"/>
      <c r="AM77" s="23"/>
      <c r="AN77" s="23"/>
      <c r="AO77" s="23"/>
      <c r="AP77" s="23"/>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row>
    <row r="78" spans="1:247" s="2" customFormat="1" x14ac:dyDescent="0.25">
      <c r="A78" s="14" t="s">
        <v>47</v>
      </c>
      <c r="B78" s="17">
        <f t="shared" si="70"/>
        <v>183750.00000000084</v>
      </c>
      <c r="C78" s="15">
        <f t="shared" si="71"/>
        <v>2142.21875000001</v>
      </c>
      <c r="D78" s="16">
        <f t="shared" si="56"/>
        <v>0</v>
      </c>
      <c r="E78" s="16">
        <f t="shared" si="57"/>
        <v>5058.885416666677</v>
      </c>
      <c r="F78" s="17">
        <f t="shared" si="72"/>
        <v>148750.00000000096</v>
      </c>
      <c r="G78" s="15">
        <f t="shared" si="73"/>
        <v>1734.1770833333444</v>
      </c>
      <c r="H78" s="16">
        <f t="shared" si="58"/>
        <v>0</v>
      </c>
      <c r="I78" s="16">
        <f t="shared" si="59"/>
        <v>4650.8437500000109</v>
      </c>
      <c r="J78" s="17">
        <f t="shared" si="74"/>
        <v>113750.00000000099</v>
      </c>
      <c r="K78" s="15">
        <f t="shared" si="75"/>
        <v>1326.1354166666781</v>
      </c>
      <c r="L78" s="16">
        <f t="shared" si="60"/>
        <v>0</v>
      </c>
      <c r="M78" s="16">
        <f t="shared" si="61"/>
        <v>4242.8020833333449</v>
      </c>
      <c r="N78" s="17">
        <f t="shared" si="76"/>
        <v>78750.000000000931</v>
      </c>
      <c r="O78" s="15">
        <f t="shared" si="77"/>
        <v>918.0937500000108</v>
      </c>
      <c r="P78" s="16">
        <f t="shared" si="62"/>
        <v>0</v>
      </c>
      <c r="Q78" s="16">
        <f t="shared" si="63"/>
        <v>3834.7604166666774</v>
      </c>
      <c r="R78" s="17">
        <f t="shared" si="78"/>
        <v>43750.000000000931</v>
      </c>
      <c r="S78" s="15">
        <f t="shared" si="79"/>
        <v>510.05208333334417</v>
      </c>
      <c r="T78" s="16">
        <f t="shared" si="64"/>
        <v>0</v>
      </c>
      <c r="U78" s="16">
        <f t="shared" si="65"/>
        <v>3426.7187500000109</v>
      </c>
      <c r="V78" s="17">
        <f t="shared" si="80"/>
        <v>8750.0000000009331</v>
      </c>
      <c r="W78" s="15">
        <f t="shared" si="81"/>
        <v>102.01041666667754</v>
      </c>
      <c r="X78" s="16">
        <f t="shared" si="66"/>
        <v>0</v>
      </c>
      <c r="Y78" s="16">
        <f t="shared" si="67"/>
        <v>3018.6770833333439</v>
      </c>
      <c r="Z78" s="17">
        <f t="shared" si="82"/>
        <v>0</v>
      </c>
      <c r="AA78" s="15">
        <f t="shared" si="83"/>
        <v>0</v>
      </c>
      <c r="AB78" s="16">
        <f t="shared" si="68"/>
        <v>0</v>
      </c>
      <c r="AC78" s="16">
        <f t="shared" si="69"/>
        <v>0</v>
      </c>
      <c r="AD78" s="23"/>
      <c r="AE78" s="23"/>
      <c r="AF78" s="23"/>
      <c r="AG78" s="23"/>
      <c r="AH78" s="23"/>
      <c r="AI78" s="23"/>
      <c r="AJ78" s="23"/>
      <c r="AK78" s="23"/>
      <c r="AL78" s="23"/>
      <c r="AM78" s="23"/>
      <c r="AN78" s="23"/>
      <c r="AO78" s="23"/>
      <c r="AP78" s="23"/>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row>
    <row r="79" spans="1:247" s="2" customFormat="1" x14ac:dyDescent="0.25">
      <c r="A79" s="14" t="s">
        <v>48</v>
      </c>
      <c r="B79" s="17">
        <f t="shared" si="70"/>
        <v>180833.33333333419</v>
      </c>
      <c r="C79" s="15">
        <f t="shared" si="71"/>
        <v>2108.2152777777878</v>
      </c>
      <c r="D79" s="16">
        <f t="shared" si="56"/>
        <v>0</v>
      </c>
      <c r="E79" s="16">
        <f t="shared" si="57"/>
        <v>5024.8819444444543</v>
      </c>
      <c r="F79" s="17">
        <f t="shared" si="72"/>
        <v>145833.3333333343</v>
      </c>
      <c r="G79" s="15">
        <f t="shared" si="73"/>
        <v>1700.1736111111225</v>
      </c>
      <c r="H79" s="16">
        <f t="shared" si="58"/>
        <v>0</v>
      </c>
      <c r="I79" s="16">
        <f t="shared" si="59"/>
        <v>4616.8402777777892</v>
      </c>
      <c r="J79" s="17">
        <f t="shared" si="74"/>
        <v>110833.33333333432</v>
      </c>
      <c r="K79" s="15">
        <f t="shared" si="75"/>
        <v>1292.1319444444559</v>
      </c>
      <c r="L79" s="16">
        <f t="shared" si="60"/>
        <v>0</v>
      </c>
      <c r="M79" s="16">
        <f t="shared" si="61"/>
        <v>4208.7986111111222</v>
      </c>
      <c r="N79" s="17">
        <f t="shared" si="76"/>
        <v>75833.33333333426</v>
      </c>
      <c r="O79" s="15">
        <f t="shared" si="77"/>
        <v>884.09027777778851</v>
      </c>
      <c r="P79" s="16">
        <f t="shared" si="62"/>
        <v>0</v>
      </c>
      <c r="Q79" s="16">
        <f t="shared" si="63"/>
        <v>3800.7569444444553</v>
      </c>
      <c r="R79" s="17">
        <f t="shared" si="78"/>
        <v>40833.333333334267</v>
      </c>
      <c r="S79" s="15">
        <f t="shared" si="79"/>
        <v>476.048611111122</v>
      </c>
      <c r="T79" s="16">
        <f t="shared" si="64"/>
        <v>0</v>
      </c>
      <c r="U79" s="16">
        <f t="shared" si="65"/>
        <v>3392.7152777777883</v>
      </c>
      <c r="V79" s="17">
        <f t="shared" si="80"/>
        <v>5833.3333333342671</v>
      </c>
      <c r="W79" s="15">
        <f t="shared" si="81"/>
        <v>68.006944444455328</v>
      </c>
      <c r="X79" s="16">
        <f t="shared" si="66"/>
        <v>0</v>
      </c>
      <c r="Y79" s="16">
        <f t="shared" si="67"/>
        <v>2984.6736111111218</v>
      </c>
      <c r="Z79" s="17">
        <f t="shared" si="82"/>
        <v>0</v>
      </c>
      <c r="AA79" s="15">
        <f t="shared" si="83"/>
        <v>0</v>
      </c>
      <c r="AB79" s="16">
        <f t="shared" si="68"/>
        <v>0</v>
      </c>
      <c r="AC79" s="16">
        <f t="shared" si="69"/>
        <v>0</v>
      </c>
      <c r="AD79" s="23"/>
      <c r="AE79" s="23"/>
      <c r="AF79" s="23"/>
      <c r="AG79" s="23"/>
      <c r="AH79" s="23"/>
      <c r="AI79" s="23"/>
      <c r="AJ79" s="23"/>
      <c r="AK79" s="23"/>
      <c r="AL79" s="23"/>
      <c r="AM79" s="23"/>
      <c r="AN79" s="23"/>
      <c r="AO79" s="23"/>
      <c r="AP79" s="23"/>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row>
    <row r="80" spans="1:247" s="2" customFormat="1" x14ac:dyDescent="0.25">
      <c r="A80" s="14" t="s">
        <v>49</v>
      </c>
      <c r="B80" s="17">
        <f t="shared" si="70"/>
        <v>177916.66666666753</v>
      </c>
      <c r="C80" s="15">
        <f t="shared" si="71"/>
        <v>2074.2118055555657</v>
      </c>
      <c r="D80" s="16">
        <f t="shared" si="56"/>
        <v>0</v>
      </c>
      <c r="E80" s="16">
        <f t="shared" si="57"/>
        <v>4990.8784722222317</v>
      </c>
      <c r="F80" s="17">
        <f t="shared" si="72"/>
        <v>142916.66666666765</v>
      </c>
      <c r="G80" s="15">
        <f t="shared" si="73"/>
        <v>1666.1701388889003</v>
      </c>
      <c r="H80" s="16">
        <f t="shared" si="58"/>
        <v>0</v>
      </c>
      <c r="I80" s="16">
        <f t="shared" si="59"/>
        <v>4582.8368055555666</v>
      </c>
      <c r="J80" s="17">
        <f t="shared" si="74"/>
        <v>107916.66666666765</v>
      </c>
      <c r="K80" s="15">
        <f t="shared" si="75"/>
        <v>1258.1284722222335</v>
      </c>
      <c r="L80" s="16">
        <f t="shared" si="60"/>
        <v>0</v>
      </c>
      <c r="M80" s="16">
        <f t="shared" si="61"/>
        <v>4174.7951388888996</v>
      </c>
      <c r="N80" s="17">
        <f t="shared" si="76"/>
        <v>72916.666666667588</v>
      </c>
      <c r="O80" s="15">
        <f t="shared" si="77"/>
        <v>850.08680555556623</v>
      </c>
      <c r="P80" s="16">
        <f t="shared" si="62"/>
        <v>0</v>
      </c>
      <c r="Q80" s="16">
        <f t="shared" si="63"/>
        <v>3766.7534722222326</v>
      </c>
      <c r="R80" s="17">
        <f t="shared" si="78"/>
        <v>37916.666666667603</v>
      </c>
      <c r="S80" s="15">
        <f t="shared" si="79"/>
        <v>442.04513888889977</v>
      </c>
      <c r="T80" s="16">
        <f t="shared" si="64"/>
        <v>0</v>
      </c>
      <c r="U80" s="16">
        <f t="shared" si="65"/>
        <v>3358.7118055555661</v>
      </c>
      <c r="V80" s="17">
        <f t="shared" si="80"/>
        <v>2916.6666666676006</v>
      </c>
      <c r="W80" s="15">
        <f t="shared" si="81"/>
        <v>34.003472222233107</v>
      </c>
      <c r="X80" s="16">
        <f t="shared" si="66"/>
        <v>3430</v>
      </c>
      <c r="Y80" s="16">
        <f t="shared" si="67"/>
        <v>6380.6701388888996</v>
      </c>
      <c r="Z80" s="17">
        <f t="shared" si="82"/>
        <v>0</v>
      </c>
      <c r="AA80" s="15">
        <f t="shared" si="83"/>
        <v>0</v>
      </c>
      <c r="AB80" s="16">
        <f t="shared" si="68"/>
        <v>0</v>
      </c>
      <c r="AC80" s="16">
        <f t="shared" si="69"/>
        <v>0</v>
      </c>
      <c r="AD80" s="23"/>
      <c r="AE80" s="23"/>
      <c r="AF80" s="23"/>
      <c r="AG80" s="23"/>
      <c r="AH80" s="23"/>
      <c r="AI80" s="23"/>
      <c r="AJ80" s="23"/>
      <c r="AK80" s="23"/>
      <c r="AL80" s="23"/>
      <c r="AM80" s="23"/>
      <c r="AN80" s="23"/>
      <c r="AO80" s="23"/>
      <c r="AP80" s="23"/>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row>
    <row r="81" spans="1:247" s="2" customFormat="1" ht="15.75" thickBot="1" x14ac:dyDescent="0.3">
      <c r="A81" s="18" t="s">
        <v>50</v>
      </c>
      <c r="B81" s="19"/>
      <c r="C81" s="20">
        <f>SUM(C69:C80)</f>
        <v>27134.770833333445</v>
      </c>
      <c r="D81" s="21">
        <f>SUM(D69:D80)</f>
        <v>4533.0000000000055</v>
      </c>
      <c r="E81" s="21">
        <f>SUM(E69:E80)</f>
        <v>66667.770833333445</v>
      </c>
      <c r="F81" s="19"/>
      <c r="G81" s="20">
        <f>SUM(G69:G80)</f>
        <v>22238.270833333463</v>
      </c>
      <c r="H81" s="21">
        <f>SUM(H69:H80)</f>
        <v>4277.5000000000064</v>
      </c>
      <c r="I81" s="21">
        <f>SUM(I69:I80)</f>
        <v>61515.770833333474</v>
      </c>
      <c r="J81" s="19"/>
      <c r="K81" s="20">
        <f>SUM(K69:K80)</f>
        <v>17341.770833333474</v>
      </c>
      <c r="L81" s="21">
        <f>SUM(L69:L80)</f>
        <v>4022.0000000000073</v>
      </c>
      <c r="M81" s="21">
        <f>SUM(M69:M80)</f>
        <v>56363.770833333481</v>
      </c>
      <c r="N81" s="19"/>
      <c r="O81" s="20">
        <f>SUM(O69:O80)</f>
        <v>12445.270833333465</v>
      </c>
      <c r="P81" s="21">
        <f>SUM(P69:P80)</f>
        <v>3766.5000000000073</v>
      </c>
      <c r="Q81" s="21">
        <f>SUM(Q69:Q80)</f>
        <v>51211.770833333467</v>
      </c>
      <c r="R81" s="19"/>
      <c r="S81" s="20">
        <f>SUM(S69:S80)</f>
        <v>7548.7708333334622</v>
      </c>
      <c r="T81" s="21">
        <f>SUM(T69:T80)</f>
        <v>3511.0000000000068</v>
      </c>
      <c r="U81" s="21">
        <f>SUM(U69:U80)</f>
        <v>46059.770833333474</v>
      </c>
      <c r="V81" s="19"/>
      <c r="W81" s="20">
        <f>SUM(W69:W80)</f>
        <v>2652.2708333334635</v>
      </c>
      <c r="X81" s="21">
        <f>SUM(X69:X80)</f>
        <v>6685.5000000000073</v>
      </c>
      <c r="Y81" s="21">
        <f>SUM(Y69:Y80)</f>
        <v>44337.770833333467</v>
      </c>
      <c r="Z81" s="19"/>
      <c r="AA81" s="20">
        <f>SUM(AA69:AA80)</f>
        <v>0</v>
      </c>
      <c r="AB81" s="21">
        <f>SUM(AB69:AB80)</f>
        <v>0</v>
      </c>
      <c r="AC81" s="21">
        <f>SUM(AC69:AC80)</f>
        <v>0</v>
      </c>
      <c r="AD81" s="23"/>
      <c r="AE81" s="23"/>
      <c r="AF81" s="23"/>
      <c r="AG81" s="23"/>
      <c r="AH81" s="23"/>
      <c r="AI81" s="23"/>
      <c r="AJ81" s="23"/>
      <c r="AK81" s="23"/>
      <c r="AL81" s="23"/>
      <c r="AM81" s="23"/>
      <c r="AN81" s="23"/>
      <c r="AO81" s="23"/>
      <c r="AP81" s="23"/>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row>
    <row r="82" spans="1:247" s="2" customForma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23"/>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row>
    <row r="83" spans="1:247" s="2" customFormat="1" ht="42.75" customHeight="1" x14ac:dyDescent="0.25">
      <c r="A83" s="137" t="s">
        <v>86</v>
      </c>
      <c r="B83" s="137"/>
      <c r="C83" s="137"/>
      <c r="D83" s="137"/>
      <c r="E83" s="137"/>
      <c r="F83" s="137"/>
      <c r="G83" s="137"/>
      <c r="H83" s="137"/>
      <c r="I83" s="137"/>
      <c r="J83" s="137"/>
      <c r="K83" s="24">
        <f>K84+K85</f>
        <v>1089347.97916667</v>
      </c>
      <c r="L83" s="5"/>
      <c r="M83" s="5"/>
      <c r="N83" s="5"/>
      <c r="O83" s="5"/>
      <c r="P83" s="5"/>
      <c r="Q83" s="5"/>
      <c r="R83" s="5"/>
      <c r="S83" s="5"/>
      <c r="T83" s="5"/>
      <c r="U83" s="5"/>
      <c r="V83" s="5"/>
      <c r="W83" s="5"/>
      <c r="X83" s="5"/>
      <c r="Y83" s="5"/>
      <c r="Z83" s="5"/>
      <c r="AA83" s="5"/>
      <c r="AB83" s="5"/>
      <c r="AC83" s="5"/>
      <c r="AD83" s="23"/>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row>
    <row r="84" spans="1:247" s="2" customFormat="1" ht="30.75" customHeight="1" x14ac:dyDescent="0.25">
      <c r="A84" s="137" t="s">
        <v>87</v>
      </c>
      <c r="B84" s="137"/>
      <c r="C84" s="137"/>
      <c r="D84" s="137"/>
      <c r="E84" s="137"/>
      <c r="F84" s="137"/>
      <c r="G84" s="137"/>
      <c r="H84" s="137"/>
      <c r="I84" s="137"/>
      <c r="J84" s="137"/>
      <c r="K84" s="24">
        <f>C51+G51+K51+O51+S51+W51+AA51+C66+G66+K66+O66+S66+W66+AA66+C81+G81+K81+O81+S81+W81+AA81+$J$21*sumkred2+$J$22+$J$24*sumkred2</f>
        <v>955582.97916666989</v>
      </c>
      <c r="L84" s="5"/>
      <c r="M84" s="5"/>
      <c r="N84" s="5"/>
      <c r="O84" s="5"/>
      <c r="P84" s="5"/>
      <c r="Q84" s="5"/>
      <c r="R84" s="5"/>
      <c r="S84" s="5"/>
      <c r="T84" s="5"/>
      <c r="U84" s="5"/>
      <c r="V84" s="5"/>
      <c r="W84" s="5"/>
      <c r="X84" s="5"/>
      <c r="Y84" s="5"/>
      <c r="Z84" s="5"/>
      <c r="AA84" s="5"/>
      <c r="AB84" s="5"/>
      <c r="AC84" s="5"/>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row>
    <row r="85" spans="1:247" s="2" customFormat="1" ht="30.75" customHeight="1" x14ac:dyDescent="0.25">
      <c r="A85" s="137" t="s">
        <v>88</v>
      </c>
      <c r="B85" s="137"/>
      <c r="C85" s="137"/>
      <c r="D85" s="137"/>
      <c r="E85" s="137"/>
      <c r="F85" s="137"/>
      <c r="G85" s="137"/>
      <c r="H85" s="137"/>
      <c r="I85" s="137"/>
      <c r="J85" s="137"/>
      <c r="K85" s="24">
        <f>D51+H51+L51+P51+T51+X51+AB51+D66+H66+L66+P66+T66+X66+AB66+D81+H81+L81+P81+T81+X81+AB81-($J$21*sumkred2+$J$22+$J$24*sumkred2)</f>
        <v>133765.00000000012</v>
      </c>
      <c r="L85" s="5"/>
      <c r="M85" s="5"/>
      <c r="N85" s="5"/>
      <c r="O85" s="5"/>
      <c r="P85" s="5"/>
      <c r="Q85" s="5"/>
      <c r="R85" s="5"/>
      <c r="S85" s="5"/>
      <c r="T85" s="5"/>
      <c r="U85" s="5"/>
      <c r="V85" s="5"/>
      <c r="W85" s="5"/>
      <c r="X85" s="5"/>
      <c r="Y85" s="5"/>
      <c r="Z85" s="5"/>
      <c r="AA85" s="5"/>
      <c r="AB85" s="5"/>
      <c r="AC85" s="5"/>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row>
    <row r="86" spans="1:247" s="2" customFormat="1" ht="29.25" customHeight="1" x14ac:dyDescent="0.25">
      <c r="A86" s="137" t="s">
        <v>65</v>
      </c>
      <c r="B86" s="137"/>
      <c r="C86" s="137"/>
      <c r="D86" s="137"/>
      <c r="E86" s="137"/>
      <c r="F86" s="137"/>
      <c r="G86" s="137"/>
      <c r="H86" s="137"/>
      <c r="I86" s="137"/>
      <c r="J86" s="137"/>
      <c r="K86" s="24">
        <f>E51+I51+M51+Q51+U51+Y51+AC51+E66+I66+M66+Q66+U66+Y66+AC66+E81+I81+M81+Q81+U81+Y81+AC81</f>
        <v>1789347.9791666702</v>
      </c>
      <c r="L86" s="5"/>
      <c r="M86" s="5"/>
      <c r="N86" s="5"/>
      <c r="O86" s="5"/>
      <c r="P86" s="5"/>
      <c r="Q86" s="5"/>
      <c r="R86" s="5"/>
      <c r="S86" s="5"/>
      <c r="T86" s="5"/>
      <c r="U86" s="5"/>
      <c r="V86" s="5"/>
      <c r="W86" s="5"/>
      <c r="X86" s="5"/>
      <c r="Y86" s="5"/>
      <c r="Z86" s="5"/>
      <c r="AA86" s="5"/>
      <c r="AB86" s="5"/>
      <c r="AC86" s="5"/>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row>
    <row r="87" spans="1:247" s="2" customFormat="1" ht="25.5" customHeight="1" x14ac:dyDescent="0.25">
      <c r="A87" s="141" t="s">
        <v>66</v>
      </c>
      <c r="B87" s="141"/>
      <c r="C87" s="141"/>
      <c r="D87" s="141"/>
      <c r="E87" s="141"/>
      <c r="F87" s="141"/>
      <c r="G87" s="141"/>
      <c r="H87" s="141"/>
      <c r="I87" s="141"/>
      <c r="J87" s="141"/>
      <c r="K87" s="25">
        <f ca="1">XIRR(C97:C337,B97:B337)</f>
        <v>0.16279305815696721</v>
      </c>
      <c r="L87" s="5"/>
      <c r="M87" s="5"/>
      <c r="N87" s="5"/>
      <c r="O87" s="5"/>
      <c r="P87" s="5"/>
      <c r="Q87" s="5"/>
      <c r="R87" s="5"/>
      <c r="S87" s="5"/>
      <c r="T87" s="5"/>
      <c r="U87" s="5"/>
      <c r="V87" s="5"/>
      <c r="W87" s="5"/>
      <c r="X87" s="5"/>
      <c r="Y87" s="5"/>
      <c r="Z87" s="5"/>
      <c r="AA87" s="5"/>
      <c r="AB87" s="5"/>
      <c r="AC87" s="5"/>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row>
    <row r="88" spans="1:247" s="2" customFormat="1" ht="45.75" customHeight="1" x14ac:dyDescent="0.25">
      <c r="A88" s="137" t="s">
        <v>67</v>
      </c>
      <c r="B88" s="137"/>
      <c r="C88" s="137"/>
      <c r="D88" s="137"/>
      <c r="E88" s="137"/>
      <c r="F88" s="137"/>
      <c r="G88" s="137"/>
      <c r="H88" s="137"/>
      <c r="I88" s="137"/>
      <c r="J88" s="137"/>
      <c r="K88" s="137"/>
      <c r="L88" s="142"/>
      <c r="M88" s="142"/>
      <c r="N88" s="142"/>
      <c r="O88" s="5"/>
      <c r="P88" s="5"/>
      <c r="Q88" s="5"/>
      <c r="R88" s="5"/>
      <c r="S88" s="5"/>
      <c r="T88" s="5"/>
      <c r="U88" s="5"/>
      <c r="V88" s="5"/>
      <c r="W88" s="5"/>
      <c r="X88" s="5"/>
      <c r="Y88" s="5"/>
      <c r="Z88" s="5"/>
      <c r="AA88" s="5"/>
      <c r="AB88" s="5"/>
      <c r="AC88" s="5"/>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row>
    <row r="89" spans="1:247" s="2" customFormat="1" ht="54" customHeight="1" x14ac:dyDescent="0.25">
      <c r="A89" s="137" t="s">
        <v>68</v>
      </c>
      <c r="B89" s="137"/>
      <c r="C89" s="137"/>
      <c r="D89" s="137"/>
      <c r="E89" s="137"/>
      <c r="F89" s="137"/>
      <c r="G89" s="137"/>
      <c r="H89" s="137"/>
      <c r="I89" s="137"/>
      <c r="J89" s="137"/>
      <c r="K89" s="137"/>
      <c r="L89" s="137"/>
      <c r="M89" s="137"/>
      <c r="N89" s="137"/>
      <c r="O89" s="5"/>
      <c r="P89" s="5"/>
      <c r="Q89" s="5"/>
      <c r="R89" s="5"/>
      <c r="S89" s="5"/>
      <c r="T89" s="5"/>
      <c r="U89" s="5"/>
      <c r="V89" s="5"/>
      <c r="W89" s="5"/>
      <c r="X89" s="5"/>
      <c r="Y89" s="5"/>
      <c r="Z89" s="5"/>
      <c r="AA89" s="5"/>
      <c r="AB89" s="5"/>
      <c r="AC89" s="5"/>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row>
    <row r="90" spans="1:247" s="2" customFormat="1" ht="39.75" customHeight="1" x14ac:dyDescent="0.25">
      <c r="A90" s="137" t="s">
        <v>69</v>
      </c>
      <c r="B90" s="137"/>
      <c r="C90" s="137"/>
      <c r="D90" s="137"/>
      <c r="E90" s="137"/>
      <c r="F90" s="137"/>
      <c r="G90" s="137"/>
      <c r="H90" s="137"/>
      <c r="I90" s="137"/>
      <c r="J90" s="137"/>
      <c r="K90" s="137"/>
      <c r="L90" s="137"/>
      <c r="M90" s="137"/>
      <c r="N90" s="137"/>
      <c r="O90" s="5"/>
      <c r="P90" s="5"/>
      <c r="Q90" s="5"/>
      <c r="R90" s="5"/>
      <c r="S90" s="5"/>
      <c r="T90" s="5"/>
      <c r="U90" s="5"/>
      <c r="V90" s="5"/>
      <c r="W90" s="5"/>
      <c r="X90" s="5"/>
      <c r="Y90" s="5"/>
      <c r="Z90" s="5"/>
      <c r="AA90" s="5"/>
      <c r="AB90" s="5"/>
      <c r="AC90" s="5"/>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row>
    <row r="91" spans="1:247" s="2" customFormat="1" ht="1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row>
    <row r="92" spans="1:247" s="2" customFormat="1" ht="33.75" customHeight="1" x14ac:dyDescent="0.25">
      <c r="A92" s="140" t="s">
        <v>70</v>
      </c>
      <c r="B92" s="140"/>
      <c r="C92" s="143">
        <f ca="1">TODAY()</f>
        <v>44468</v>
      </c>
      <c r="D92" s="143"/>
      <c r="E92" s="143"/>
      <c r="F92" s="143"/>
      <c r="G92" s="5"/>
      <c r="H92" s="5"/>
      <c r="I92" s="5"/>
      <c r="J92" s="5"/>
      <c r="K92" s="5"/>
      <c r="L92" s="5"/>
      <c r="M92" s="5"/>
      <c r="N92" s="5"/>
      <c r="O92" s="5"/>
      <c r="P92" s="5"/>
      <c r="Q92" s="5"/>
      <c r="R92" s="5"/>
      <c r="S92" s="5"/>
      <c r="T92" s="5"/>
      <c r="U92" s="5"/>
      <c r="V92" s="5"/>
      <c r="W92" s="5"/>
      <c r="X92" s="5"/>
      <c r="Y92" s="5"/>
      <c r="Z92" s="5"/>
      <c r="AA92" s="5"/>
      <c r="AB92" s="5"/>
      <c r="AC92" s="5"/>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row>
    <row r="93" spans="1:247"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row>
    <row r="94" spans="1:247" s="2" customFormat="1" ht="30" customHeight="1" x14ac:dyDescent="0.25">
      <c r="A94" s="138" t="s">
        <v>71</v>
      </c>
      <c r="B94" s="138"/>
      <c r="C94" s="139"/>
      <c r="D94" s="139"/>
      <c r="E94" s="139"/>
      <c r="F94" s="139"/>
      <c r="G94" s="5"/>
      <c r="H94" s="5"/>
      <c r="I94" s="5"/>
      <c r="J94" s="5"/>
      <c r="K94" s="5"/>
      <c r="L94" s="5"/>
      <c r="M94" s="5"/>
      <c r="N94" s="5"/>
      <c r="O94" s="5"/>
      <c r="P94" s="5"/>
      <c r="Q94" s="5"/>
      <c r="R94" s="5"/>
      <c r="S94" s="5"/>
      <c r="T94" s="5"/>
      <c r="U94" s="5"/>
      <c r="V94" s="5"/>
      <c r="W94" s="5"/>
      <c r="X94" s="5"/>
      <c r="Y94" s="5"/>
      <c r="Z94" s="5"/>
      <c r="AA94" s="5"/>
      <c r="AB94" s="5"/>
      <c r="AC94" s="5"/>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row>
    <row r="95" spans="1:247" s="2" customFormat="1" ht="15.75" customHeight="1" x14ac:dyDescent="0.25">
      <c r="A95" s="138"/>
      <c r="B95" s="138"/>
      <c r="C95" s="140" t="s">
        <v>72</v>
      </c>
      <c r="D95" s="140"/>
      <c r="E95" s="140"/>
      <c r="F95" s="140"/>
      <c r="G95" s="5"/>
      <c r="H95" s="5"/>
      <c r="I95" s="5"/>
      <c r="J95" s="5"/>
      <c r="K95" s="5"/>
      <c r="L95" s="5"/>
      <c r="M95" s="5"/>
      <c r="N95" s="5"/>
      <c r="O95" s="5"/>
      <c r="P95" s="5"/>
      <c r="Q95" s="5"/>
      <c r="R95" s="5"/>
      <c r="S95" s="5"/>
      <c r="T95" s="5"/>
      <c r="U95" s="5"/>
      <c r="V95" s="5"/>
      <c r="W95" s="5"/>
      <c r="X95" s="5"/>
      <c r="Y95" s="5"/>
      <c r="Z95" s="5"/>
      <c r="AA95" s="5"/>
      <c r="AB95" s="5"/>
      <c r="AC95" s="5"/>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row>
    <row r="97" spans="1:247" s="2" customFormat="1" hidden="1" x14ac:dyDescent="0.25">
      <c r="B97" s="26">
        <f ca="1">TODAY()</f>
        <v>44468</v>
      </c>
      <c r="C97" s="27">
        <f>-sumkred2+D39</f>
        <v>-667510</v>
      </c>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row>
    <row r="98" spans="1:247" s="2" customFormat="1" hidden="1" x14ac:dyDescent="0.25">
      <c r="A98" s="28">
        <v>1</v>
      </c>
      <c r="B98" s="29">
        <f ca="1">EDATE(B97,1)</f>
        <v>44498</v>
      </c>
      <c r="C98" s="30">
        <f>E39-D39</f>
        <v>8050</v>
      </c>
      <c r="D98" s="27"/>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row>
    <row r="99" spans="1:247" s="2" customFormat="1" hidden="1" x14ac:dyDescent="0.25">
      <c r="A99" s="28">
        <v>2</v>
      </c>
      <c r="B99" s="29">
        <f ca="1">EDATE(B98,1)</f>
        <v>44529</v>
      </c>
      <c r="C99" s="30">
        <f t="shared" ref="C99:C109" si="84">E40</f>
        <v>8028.6111111111113</v>
      </c>
      <c r="D99" s="27"/>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row>
    <row r="100" spans="1:247" s="2" customFormat="1" hidden="1" x14ac:dyDescent="0.25">
      <c r="A100" s="28">
        <v>3</v>
      </c>
      <c r="B100" s="29">
        <f t="shared" ref="B100:B163" ca="1" si="85">EDATE(B99,1)</f>
        <v>44559</v>
      </c>
      <c r="C100" s="30">
        <f t="shared" si="84"/>
        <v>8007.2222222222226</v>
      </c>
      <c r="D100" s="27"/>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row>
    <row r="101" spans="1:247" s="2" customFormat="1" hidden="1" x14ac:dyDescent="0.25">
      <c r="A101" s="28">
        <v>4</v>
      </c>
      <c r="B101" s="29">
        <f t="shared" ca="1" si="85"/>
        <v>44590</v>
      </c>
      <c r="C101" s="30">
        <f t="shared" si="84"/>
        <v>7985.8333333333339</v>
      </c>
      <c r="D101" s="27"/>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row>
    <row r="102" spans="1:247" s="2" customFormat="1" hidden="1" x14ac:dyDescent="0.25">
      <c r="A102" s="28">
        <v>5</v>
      </c>
      <c r="B102" s="29">
        <f t="shared" ca="1" si="85"/>
        <v>44620</v>
      </c>
      <c r="C102" s="30">
        <f t="shared" si="84"/>
        <v>7964.4444444444453</v>
      </c>
      <c r="D102" s="27"/>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row>
    <row r="103" spans="1:247" s="2" customFormat="1" hidden="1" x14ac:dyDescent="0.25">
      <c r="A103" s="28">
        <v>6</v>
      </c>
      <c r="B103" s="29">
        <f t="shared" ca="1" si="85"/>
        <v>44648</v>
      </c>
      <c r="C103" s="30">
        <f t="shared" si="84"/>
        <v>7943.0555555555566</v>
      </c>
      <c r="D103" s="27"/>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row>
    <row r="104" spans="1:247" s="2" customFormat="1" hidden="1" x14ac:dyDescent="0.25">
      <c r="A104" s="28">
        <v>7</v>
      </c>
      <c r="B104" s="29">
        <f t="shared" ca="1" si="85"/>
        <v>44679</v>
      </c>
      <c r="C104" s="30">
        <f t="shared" si="84"/>
        <v>7921.6666666666679</v>
      </c>
      <c r="D104" s="27"/>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row>
    <row r="105" spans="1:247" s="2" customFormat="1" hidden="1" x14ac:dyDescent="0.25">
      <c r="A105" s="28">
        <v>8</v>
      </c>
      <c r="B105" s="29">
        <f t="shared" ca="1" si="85"/>
        <v>44709</v>
      </c>
      <c r="C105" s="30">
        <f t="shared" si="84"/>
        <v>7900.2777777777792</v>
      </c>
      <c r="D105" s="27"/>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row>
    <row r="106" spans="1:247" s="2" customFormat="1" hidden="1" x14ac:dyDescent="0.25">
      <c r="A106" s="28">
        <v>9</v>
      </c>
      <c r="B106" s="29">
        <f t="shared" ca="1" si="85"/>
        <v>44740</v>
      </c>
      <c r="C106" s="30">
        <f t="shared" si="84"/>
        <v>7878.8888888888905</v>
      </c>
      <c r="D106" s="27"/>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row>
    <row r="107" spans="1:247" s="2" customFormat="1" hidden="1" x14ac:dyDescent="0.25">
      <c r="A107" s="28">
        <v>10</v>
      </c>
      <c r="B107" s="29">
        <f t="shared" ca="1" si="85"/>
        <v>44770</v>
      </c>
      <c r="C107" s="30">
        <f t="shared" si="84"/>
        <v>7857.5000000000018</v>
      </c>
      <c r="D107" s="27"/>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row>
    <row r="108" spans="1:247" s="2" customFormat="1" hidden="1" x14ac:dyDescent="0.25">
      <c r="A108" s="28">
        <v>11</v>
      </c>
      <c r="B108" s="29">
        <f t="shared" ca="1" si="85"/>
        <v>44801</v>
      </c>
      <c r="C108" s="30">
        <f t="shared" si="84"/>
        <v>7836.1111111111131</v>
      </c>
      <c r="D108" s="27"/>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row>
    <row r="109" spans="1:247" s="2" customFormat="1" hidden="1" x14ac:dyDescent="0.25">
      <c r="A109" s="28">
        <v>12</v>
      </c>
      <c r="B109" s="29">
        <f t="shared" ca="1" si="85"/>
        <v>44832</v>
      </c>
      <c r="C109" s="30">
        <f t="shared" si="84"/>
        <v>7814.7222222222244</v>
      </c>
      <c r="D109" s="27"/>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row>
    <row r="110" spans="1:247" s="2" customFormat="1" hidden="1" x14ac:dyDescent="0.25">
      <c r="A110" s="2">
        <v>13</v>
      </c>
      <c r="B110" s="26">
        <f t="shared" ca="1" si="85"/>
        <v>44862</v>
      </c>
      <c r="C110" s="27">
        <f t="shared" ref="C110:C121" si="86">I39</f>
        <v>18523.958333333343</v>
      </c>
      <c r="D110" s="27"/>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row>
    <row r="111" spans="1:247" s="2" customFormat="1" hidden="1" x14ac:dyDescent="0.25">
      <c r="A111" s="2">
        <v>14</v>
      </c>
      <c r="B111" s="26">
        <f t="shared" ca="1" si="85"/>
        <v>44893</v>
      </c>
      <c r="C111" s="27">
        <f t="shared" si="86"/>
        <v>10635.454861111117</v>
      </c>
      <c r="D111" s="27"/>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row>
    <row r="112" spans="1:247" s="2" customFormat="1" hidden="1" x14ac:dyDescent="0.25">
      <c r="A112" s="2">
        <v>15</v>
      </c>
      <c r="B112" s="26">
        <f t="shared" ca="1" si="85"/>
        <v>44923</v>
      </c>
      <c r="C112" s="27">
        <f t="shared" si="86"/>
        <v>10601.451388888894</v>
      </c>
      <c r="D112" s="27"/>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row>
    <row r="113" spans="1:246" s="2" customFormat="1" hidden="1" x14ac:dyDescent="0.25">
      <c r="A113" s="2">
        <v>16</v>
      </c>
      <c r="B113" s="26">
        <f t="shared" ca="1" si="85"/>
        <v>44954</v>
      </c>
      <c r="C113" s="27">
        <f t="shared" si="86"/>
        <v>10567.447916666673</v>
      </c>
      <c r="D113" s="27"/>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row>
    <row r="114" spans="1:246" s="2" customFormat="1" hidden="1" x14ac:dyDescent="0.25">
      <c r="A114" s="2">
        <v>17</v>
      </c>
      <c r="B114" s="26">
        <f t="shared" ca="1" si="85"/>
        <v>44985</v>
      </c>
      <c r="C114" s="27">
        <f t="shared" si="86"/>
        <v>10533.444444444451</v>
      </c>
      <c r="D114" s="27"/>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row>
    <row r="115" spans="1:246" s="2" customFormat="1" hidden="1" x14ac:dyDescent="0.25">
      <c r="A115" s="2">
        <v>18</v>
      </c>
      <c r="B115" s="26">
        <f t="shared" ca="1" si="85"/>
        <v>45013</v>
      </c>
      <c r="C115" s="27">
        <f t="shared" si="86"/>
        <v>10499.44097222223</v>
      </c>
      <c r="D115" s="27"/>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row>
    <row r="116" spans="1:246" s="2" customFormat="1" hidden="1" x14ac:dyDescent="0.25">
      <c r="A116" s="2">
        <v>19</v>
      </c>
      <c r="B116" s="26">
        <f t="shared" ca="1" si="85"/>
        <v>45044</v>
      </c>
      <c r="C116" s="27">
        <f t="shared" si="86"/>
        <v>10465.437500000007</v>
      </c>
      <c r="D116" s="27"/>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row>
    <row r="117" spans="1:246" s="2" customFormat="1" hidden="1" x14ac:dyDescent="0.25">
      <c r="A117" s="2">
        <v>20</v>
      </c>
      <c r="B117" s="26">
        <f t="shared" ca="1" si="85"/>
        <v>45074</v>
      </c>
      <c r="C117" s="27">
        <f t="shared" si="86"/>
        <v>10431.434027777786</v>
      </c>
      <c r="D117" s="27"/>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row>
    <row r="118" spans="1:246" s="2" customFormat="1" hidden="1" x14ac:dyDescent="0.25">
      <c r="A118" s="2">
        <v>21</v>
      </c>
      <c r="B118" s="26">
        <f t="shared" ca="1" si="85"/>
        <v>45105</v>
      </c>
      <c r="C118" s="27">
        <f t="shared" si="86"/>
        <v>10397.430555555564</v>
      </c>
      <c r="D118" s="27"/>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row>
    <row r="119" spans="1:246" s="2" customFormat="1" hidden="1" x14ac:dyDescent="0.25">
      <c r="A119" s="2">
        <v>22</v>
      </c>
      <c r="B119" s="26">
        <f t="shared" ca="1" si="85"/>
        <v>45135</v>
      </c>
      <c r="C119" s="27">
        <f t="shared" si="86"/>
        <v>10363.427083333343</v>
      </c>
      <c r="D119" s="27"/>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row>
    <row r="120" spans="1:246" s="2" customFormat="1" hidden="1" x14ac:dyDescent="0.25">
      <c r="A120" s="2">
        <v>23</v>
      </c>
      <c r="B120" s="26">
        <f t="shared" ca="1" si="85"/>
        <v>45166</v>
      </c>
      <c r="C120" s="27">
        <f t="shared" si="86"/>
        <v>10329.42361111112</v>
      </c>
      <c r="D120" s="27"/>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row>
    <row r="121" spans="1:246" s="2" customFormat="1" hidden="1" x14ac:dyDescent="0.25">
      <c r="A121" s="2">
        <v>24</v>
      </c>
      <c r="B121" s="26">
        <f t="shared" ca="1" si="85"/>
        <v>45197</v>
      </c>
      <c r="C121" s="27">
        <f t="shared" si="86"/>
        <v>10295.4201388889</v>
      </c>
      <c r="D121" s="27"/>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row>
    <row r="122" spans="1:246" s="2" customFormat="1" hidden="1" x14ac:dyDescent="0.25">
      <c r="A122" s="2">
        <v>25</v>
      </c>
      <c r="B122" s="26">
        <f t="shared" ca="1" si="85"/>
        <v>45227</v>
      </c>
      <c r="C122" s="27">
        <f t="shared" ref="C122:C133" si="87">M39</f>
        <v>17860.416666666686</v>
      </c>
      <c r="D122" s="27"/>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row>
    <row r="123" spans="1:246" s="2" customFormat="1" hidden="1" x14ac:dyDescent="0.25">
      <c r="A123" s="2">
        <v>26</v>
      </c>
      <c r="B123" s="26">
        <f t="shared" ca="1" si="85"/>
        <v>45258</v>
      </c>
      <c r="C123" s="27">
        <f t="shared" si="87"/>
        <v>10227.413194444456</v>
      </c>
      <c r="D123" s="27"/>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row>
    <row r="124" spans="1:246" s="2" customFormat="1" hidden="1" x14ac:dyDescent="0.25">
      <c r="A124" s="2">
        <v>27</v>
      </c>
      <c r="B124" s="26">
        <f t="shared" ca="1" si="85"/>
        <v>45288</v>
      </c>
      <c r="C124" s="27">
        <f t="shared" si="87"/>
        <v>10193.409722222234</v>
      </c>
      <c r="D124" s="27"/>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row>
    <row r="125" spans="1:246" s="2" customFormat="1" hidden="1" x14ac:dyDescent="0.25">
      <c r="A125" s="2">
        <v>28</v>
      </c>
      <c r="B125" s="26">
        <f t="shared" ca="1" si="85"/>
        <v>45319</v>
      </c>
      <c r="C125" s="27">
        <f t="shared" si="87"/>
        <v>10159.406250000013</v>
      </c>
      <c r="D125" s="27"/>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row>
    <row r="126" spans="1:246" s="2" customFormat="1" hidden="1" x14ac:dyDescent="0.25">
      <c r="A126" s="2">
        <v>29</v>
      </c>
      <c r="B126" s="26">
        <f t="shared" ca="1" si="85"/>
        <v>45350</v>
      </c>
      <c r="C126" s="27">
        <f t="shared" si="87"/>
        <v>10125.40277777779</v>
      </c>
      <c r="D126" s="27"/>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row>
    <row r="127" spans="1:246" s="2" customFormat="1" hidden="1" x14ac:dyDescent="0.25">
      <c r="A127" s="2">
        <v>30</v>
      </c>
      <c r="B127" s="26">
        <f t="shared" ca="1" si="85"/>
        <v>45379</v>
      </c>
      <c r="C127" s="27">
        <f t="shared" si="87"/>
        <v>10091.399305555567</v>
      </c>
      <c r="D127" s="27"/>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row>
    <row r="128" spans="1:246" s="2" customFormat="1" hidden="1" x14ac:dyDescent="0.25">
      <c r="A128" s="2">
        <v>31</v>
      </c>
      <c r="B128" s="26">
        <f t="shared" ca="1" si="85"/>
        <v>45410</v>
      </c>
      <c r="C128" s="27">
        <f t="shared" si="87"/>
        <v>10057.395833333347</v>
      </c>
      <c r="D128" s="27"/>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row>
    <row r="129" spans="1:246" s="2" customFormat="1" hidden="1" x14ac:dyDescent="0.25">
      <c r="A129" s="2">
        <v>32</v>
      </c>
      <c r="B129" s="26">
        <f t="shared" ca="1" si="85"/>
        <v>45440</v>
      </c>
      <c r="C129" s="27">
        <f t="shared" si="87"/>
        <v>10023.392361111124</v>
      </c>
      <c r="D129" s="27"/>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row>
    <row r="130" spans="1:246" s="2" customFormat="1" hidden="1" x14ac:dyDescent="0.25">
      <c r="A130" s="2">
        <v>33</v>
      </c>
      <c r="B130" s="26">
        <f t="shared" ca="1" si="85"/>
        <v>45471</v>
      </c>
      <c r="C130" s="27">
        <f t="shared" si="87"/>
        <v>9989.3888888889032</v>
      </c>
      <c r="D130" s="27"/>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row>
    <row r="131" spans="1:246" s="2" customFormat="1" hidden="1" x14ac:dyDescent="0.25">
      <c r="A131" s="2">
        <v>34</v>
      </c>
      <c r="B131" s="26">
        <f t="shared" ca="1" si="85"/>
        <v>45501</v>
      </c>
      <c r="C131" s="27">
        <f t="shared" si="87"/>
        <v>9955.3854166666806</v>
      </c>
      <c r="D131" s="27"/>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row>
    <row r="132" spans="1:246" s="2" customFormat="1" hidden="1" x14ac:dyDescent="0.25">
      <c r="A132" s="2">
        <v>35</v>
      </c>
      <c r="B132" s="26">
        <f t="shared" ca="1" si="85"/>
        <v>45532</v>
      </c>
      <c r="C132" s="27">
        <f t="shared" si="87"/>
        <v>9921.3819444444598</v>
      </c>
      <c r="D132" s="27"/>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row>
    <row r="133" spans="1:246" s="2" customFormat="1" hidden="1" x14ac:dyDescent="0.25">
      <c r="A133" s="2">
        <v>36</v>
      </c>
      <c r="B133" s="26">
        <f t="shared" ca="1" si="85"/>
        <v>45563</v>
      </c>
      <c r="C133" s="27">
        <f t="shared" si="87"/>
        <v>9887.3784722222372</v>
      </c>
      <c r="D133" s="27"/>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row>
    <row r="134" spans="1:246" s="2" customFormat="1" hidden="1" x14ac:dyDescent="0.25">
      <c r="A134" s="2">
        <v>37</v>
      </c>
      <c r="B134" s="26">
        <f t="shared" ca="1" si="85"/>
        <v>45593</v>
      </c>
      <c r="C134" s="27">
        <f t="shared" ref="C134:C145" si="88">Q39</f>
        <v>17196.875000000025</v>
      </c>
      <c r="D134" s="27"/>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row>
    <row r="135" spans="1:246" s="2" customFormat="1" hidden="1" x14ac:dyDescent="0.25">
      <c r="A135" s="2">
        <v>38</v>
      </c>
      <c r="B135" s="26">
        <f t="shared" ca="1" si="85"/>
        <v>45624</v>
      </c>
      <c r="C135" s="27">
        <f t="shared" si="88"/>
        <v>9819.3715277777937</v>
      </c>
      <c r="D135" s="27"/>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row>
    <row r="136" spans="1:246" s="2" customFormat="1" hidden="1" x14ac:dyDescent="0.25">
      <c r="A136" s="2">
        <v>39</v>
      </c>
      <c r="B136" s="26">
        <f t="shared" ca="1" si="85"/>
        <v>45654</v>
      </c>
      <c r="C136" s="27">
        <f t="shared" si="88"/>
        <v>9785.3680555555729</v>
      </c>
      <c r="D136" s="27"/>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row>
    <row r="137" spans="1:246" s="2" customFormat="1" hidden="1" x14ac:dyDescent="0.25">
      <c r="A137" s="2">
        <v>40</v>
      </c>
      <c r="B137" s="26">
        <f t="shared" ca="1" si="85"/>
        <v>45685</v>
      </c>
      <c r="C137" s="27">
        <f t="shared" si="88"/>
        <v>9751.3645833333503</v>
      </c>
      <c r="D137" s="27"/>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row>
    <row r="138" spans="1:246" s="2" customFormat="1" hidden="1" x14ac:dyDescent="0.25">
      <c r="A138" s="2">
        <v>41</v>
      </c>
      <c r="B138" s="26">
        <f t="shared" ca="1" si="85"/>
        <v>45716</v>
      </c>
      <c r="C138" s="27">
        <f t="shared" si="88"/>
        <v>9717.3611111111295</v>
      </c>
      <c r="D138" s="27"/>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row>
    <row r="139" spans="1:246" s="2" customFormat="1" hidden="1" x14ac:dyDescent="0.25">
      <c r="A139" s="2">
        <v>42</v>
      </c>
      <c r="B139" s="26">
        <f t="shared" ca="1" si="85"/>
        <v>45744</v>
      </c>
      <c r="C139" s="27">
        <f t="shared" si="88"/>
        <v>9683.3576388889069</v>
      </c>
      <c r="D139" s="27"/>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row>
    <row r="140" spans="1:246" s="2" customFormat="1" hidden="1" x14ac:dyDescent="0.25">
      <c r="A140" s="2">
        <v>43</v>
      </c>
      <c r="B140" s="26">
        <f t="shared" ca="1" si="85"/>
        <v>45775</v>
      </c>
      <c r="C140" s="27">
        <f t="shared" si="88"/>
        <v>9649.3541666666861</v>
      </c>
      <c r="D140" s="27"/>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row>
    <row r="141" spans="1:246" s="2" customFormat="1" hidden="1" x14ac:dyDescent="0.25">
      <c r="A141" s="2">
        <v>44</v>
      </c>
      <c r="B141" s="26">
        <f t="shared" ca="1" si="85"/>
        <v>45805</v>
      </c>
      <c r="C141" s="27">
        <f t="shared" si="88"/>
        <v>9615.3506944444634</v>
      </c>
      <c r="D141" s="27"/>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row>
    <row r="142" spans="1:246" s="2" customFormat="1" hidden="1" x14ac:dyDescent="0.25">
      <c r="A142" s="2">
        <v>45</v>
      </c>
      <c r="B142" s="26">
        <f t="shared" ca="1" si="85"/>
        <v>45836</v>
      </c>
      <c r="C142" s="27">
        <f t="shared" si="88"/>
        <v>9581.3472222222426</v>
      </c>
      <c r="D142" s="27"/>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row>
    <row r="143" spans="1:246" s="2" customFormat="1" hidden="1" x14ac:dyDescent="0.25">
      <c r="A143" s="2">
        <v>46</v>
      </c>
      <c r="B143" s="26">
        <f t="shared" ca="1" si="85"/>
        <v>45866</v>
      </c>
      <c r="C143" s="27">
        <f t="shared" si="88"/>
        <v>9547.34375000002</v>
      </c>
      <c r="D143" s="27"/>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row>
    <row r="144" spans="1:246" s="2" customFormat="1" hidden="1" x14ac:dyDescent="0.25">
      <c r="A144" s="2">
        <v>47</v>
      </c>
      <c r="B144" s="26">
        <f t="shared" ca="1" si="85"/>
        <v>45897</v>
      </c>
      <c r="C144" s="27">
        <f t="shared" si="88"/>
        <v>9513.3402777777974</v>
      </c>
      <c r="D144" s="27"/>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row>
    <row r="145" spans="1:246" s="2" customFormat="1" hidden="1" x14ac:dyDescent="0.25">
      <c r="A145" s="2">
        <v>48</v>
      </c>
      <c r="B145" s="26">
        <f t="shared" ca="1" si="85"/>
        <v>45928</v>
      </c>
      <c r="C145" s="27">
        <f t="shared" si="88"/>
        <v>9479.3368055555766</v>
      </c>
      <c r="D145" s="27"/>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row>
    <row r="146" spans="1:246" s="2" customFormat="1" hidden="1" x14ac:dyDescent="0.25">
      <c r="A146" s="2">
        <v>49</v>
      </c>
      <c r="B146" s="26">
        <f t="shared" ca="1" si="85"/>
        <v>45958</v>
      </c>
      <c r="C146" s="27">
        <f t="shared" ref="C146:C157" si="89">U39</f>
        <v>16533.333333333369</v>
      </c>
      <c r="D146" s="27"/>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row>
    <row r="147" spans="1:246" s="2" customFormat="1" hidden="1" x14ac:dyDescent="0.25">
      <c r="A147" s="2">
        <v>50</v>
      </c>
      <c r="B147" s="26">
        <f t="shared" ca="1" si="85"/>
        <v>45989</v>
      </c>
      <c r="C147" s="27">
        <f t="shared" si="89"/>
        <v>9411.3298611111331</v>
      </c>
      <c r="D147" s="27"/>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row>
    <row r="148" spans="1:246" s="2" customFormat="1" hidden="1" x14ac:dyDescent="0.25">
      <c r="A148" s="2">
        <v>51</v>
      </c>
      <c r="B148" s="26">
        <f t="shared" ca="1" si="85"/>
        <v>46019</v>
      </c>
      <c r="C148" s="27">
        <f t="shared" si="89"/>
        <v>9377.3263888889105</v>
      </c>
      <c r="D148" s="27"/>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row>
    <row r="149" spans="1:246" s="2" customFormat="1" hidden="1" x14ac:dyDescent="0.25">
      <c r="A149" s="2">
        <v>52</v>
      </c>
      <c r="B149" s="26">
        <f t="shared" ca="1" si="85"/>
        <v>46050</v>
      </c>
      <c r="C149" s="27">
        <f t="shared" si="89"/>
        <v>9343.3229166666897</v>
      </c>
      <c r="D149" s="27"/>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row>
    <row r="150" spans="1:246" s="2" customFormat="1" hidden="1" x14ac:dyDescent="0.25">
      <c r="A150" s="2">
        <v>53</v>
      </c>
      <c r="B150" s="26">
        <f t="shared" ca="1" si="85"/>
        <v>46081</v>
      </c>
      <c r="C150" s="27">
        <f t="shared" si="89"/>
        <v>9309.3194444444671</v>
      </c>
      <c r="D150" s="27"/>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row>
    <row r="151" spans="1:246" s="2" customFormat="1" hidden="1" x14ac:dyDescent="0.25">
      <c r="A151" s="2">
        <v>54</v>
      </c>
      <c r="B151" s="26">
        <f t="shared" ca="1" si="85"/>
        <v>46109</v>
      </c>
      <c r="C151" s="27">
        <f t="shared" si="89"/>
        <v>9275.3159722222463</v>
      </c>
      <c r="D151" s="27"/>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row>
    <row r="152" spans="1:246" s="2" customFormat="1" hidden="1" x14ac:dyDescent="0.25">
      <c r="A152" s="2">
        <v>55</v>
      </c>
      <c r="B152" s="26">
        <f t="shared" ca="1" si="85"/>
        <v>46140</v>
      </c>
      <c r="C152" s="27">
        <f t="shared" si="89"/>
        <v>9241.3125000000236</v>
      </c>
      <c r="D152" s="27"/>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row>
    <row r="153" spans="1:246" s="2" customFormat="1" hidden="1" x14ac:dyDescent="0.25">
      <c r="A153" s="2">
        <v>56</v>
      </c>
      <c r="B153" s="26">
        <f t="shared" ca="1" si="85"/>
        <v>46170</v>
      </c>
      <c r="C153" s="27">
        <f t="shared" si="89"/>
        <v>9207.3090277778028</v>
      </c>
      <c r="D153" s="27"/>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row>
    <row r="154" spans="1:246" s="2" customFormat="1" hidden="1" x14ac:dyDescent="0.25">
      <c r="A154" s="2">
        <v>57</v>
      </c>
      <c r="B154" s="26">
        <f t="shared" ca="1" si="85"/>
        <v>46201</v>
      </c>
      <c r="C154" s="27">
        <f t="shared" si="89"/>
        <v>9173.3055555555802</v>
      </c>
      <c r="D154" s="27"/>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row>
    <row r="155" spans="1:246" s="2" customFormat="1" hidden="1" x14ac:dyDescent="0.25">
      <c r="A155" s="2">
        <v>58</v>
      </c>
      <c r="B155" s="26">
        <f t="shared" ca="1" si="85"/>
        <v>46231</v>
      </c>
      <c r="C155" s="27">
        <f t="shared" si="89"/>
        <v>9139.3020833333594</v>
      </c>
      <c r="D155" s="27"/>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row>
    <row r="156" spans="1:246" s="2" customFormat="1" hidden="1" x14ac:dyDescent="0.25">
      <c r="A156" s="2">
        <v>59</v>
      </c>
      <c r="B156" s="26">
        <f t="shared" ca="1" si="85"/>
        <v>46262</v>
      </c>
      <c r="C156" s="27">
        <f t="shared" si="89"/>
        <v>9105.2986111111368</v>
      </c>
      <c r="D156" s="27"/>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row>
    <row r="157" spans="1:246" s="2" customFormat="1" hidden="1" x14ac:dyDescent="0.25">
      <c r="A157" s="2">
        <v>60</v>
      </c>
      <c r="B157" s="26">
        <f t="shared" ca="1" si="85"/>
        <v>46293</v>
      </c>
      <c r="C157" s="27">
        <f t="shared" si="89"/>
        <v>9071.295138888916</v>
      </c>
      <c r="D157" s="27"/>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row>
    <row r="158" spans="1:246" s="2" customFormat="1" hidden="1" x14ac:dyDescent="0.25">
      <c r="A158" s="2">
        <v>61</v>
      </c>
      <c r="B158" s="26">
        <f t="shared" ca="1" si="85"/>
        <v>46323</v>
      </c>
      <c r="C158" s="27">
        <f t="shared" ref="C158:C169" si="90">Y39</f>
        <v>15869.79166666671</v>
      </c>
      <c r="D158" s="27"/>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row>
    <row r="159" spans="1:246" s="2" customFormat="1" hidden="1" x14ac:dyDescent="0.25">
      <c r="A159" s="2">
        <v>62</v>
      </c>
      <c r="B159" s="26">
        <f t="shared" ca="1" si="85"/>
        <v>46354</v>
      </c>
      <c r="C159" s="27">
        <f t="shared" si="90"/>
        <v>9003.2881944444707</v>
      </c>
      <c r="D159" s="27"/>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row>
    <row r="160" spans="1:246" s="2" customFormat="1" hidden="1" x14ac:dyDescent="0.25">
      <c r="A160" s="2">
        <v>63</v>
      </c>
      <c r="B160" s="26">
        <f t="shared" ca="1" si="85"/>
        <v>46384</v>
      </c>
      <c r="C160" s="27">
        <f t="shared" si="90"/>
        <v>8969.2847222222481</v>
      </c>
      <c r="D160" s="27"/>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row>
    <row r="161" spans="1:246" s="2" customFormat="1" hidden="1" x14ac:dyDescent="0.25">
      <c r="A161" s="2">
        <v>64</v>
      </c>
      <c r="B161" s="26">
        <f t="shared" ca="1" si="85"/>
        <v>46415</v>
      </c>
      <c r="C161" s="27">
        <f t="shared" si="90"/>
        <v>8935.2812500000255</v>
      </c>
      <c r="D161" s="27"/>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row>
    <row r="162" spans="1:246" s="2" customFormat="1" hidden="1" x14ac:dyDescent="0.25">
      <c r="A162" s="2">
        <v>65</v>
      </c>
      <c r="B162" s="26">
        <f t="shared" ca="1" si="85"/>
        <v>46446</v>
      </c>
      <c r="C162" s="27">
        <f t="shared" si="90"/>
        <v>8901.2777777778028</v>
      </c>
      <c r="D162" s="27"/>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row>
    <row r="163" spans="1:246" s="2" customFormat="1" hidden="1" x14ac:dyDescent="0.25">
      <c r="A163" s="2">
        <v>66</v>
      </c>
      <c r="B163" s="26">
        <f t="shared" ca="1" si="85"/>
        <v>46474</v>
      </c>
      <c r="C163" s="27">
        <f t="shared" si="90"/>
        <v>8867.274305555582</v>
      </c>
      <c r="D163" s="27"/>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row>
    <row r="164" spans="1:246" s="2" customFormat="1" hidden="1" x14ac:dyDescent="0.25">
      <c r="A164" s="2">
        <v>67</v>
      </c>
      <c r="B164" s="26">
        <f t="shared" ref="B164:B227" ca="1" si="91">EDATE(B163,1)</f>
        <v>46505</v>
      </c>
      <c r="C164" s="27">
        <f t="shared" si="90"/>
        <v>8833.2708333333594</v>
      </c>
      <c r="D164" s="27"/>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row>
    <row r="165" spans="1:246" s="2" customFormat="1" hidden="1" x14ac:dyDescent="0.25">
      <c r="A165" s="2">
        <v>68</v>
      </c>
      <c r="B165" s="26">
        <f t="shared" ca="1" si="91"/>
        <v>46535</v>
      </c>
      <c r="C165" s="27">
        <f t="shared" si="90"/>
        <v>8799.2673611111368</v>
      </c>
      <c r="D165" s="27"/>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row>
    <row r="166" spans="1:246" s="2" customFormat="1" hidden="1" x14ac:dyDescent="0.25">
      <c r="A166" s="2">
        <v>69</v>
      </c>
      <c r="B166" s="26">
        <f t="shared" ca="1" si="91"/>
        <v>46566</v>
      </c>
      <c r="C166" s="27">
        <f t="shared" si="90"/>
        <v>8765.2638888889142</v>
      </c>
      <c r="D166" s="27"/>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row>
    <row r="167" spans="1:246" s="2" customFormat="1" hidden="1" x14ac:dyDescent="0.25">
      <c r="A167" s="2">
        <v>70</v>
      </c>
      <c r="B167" s="26">
        <f t="shared" ca="1" si="91"/>
        <v>46596</v>
      </c>
      <c r="C167" s="27">
        <f t="shared" si="90"/>
        <v>8731.2604166666915</v>
      </c>
      <c r="D167" s="27"/>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row>
    <row r="168" spans="1:246" s="2" customFormat="1" hidden="1" x14ac:dyDescent="0.25">
      <c r="A168" s="2">
        <v>71</v>
      </c>
      <c r="B168" s="26">
        <f t="shared" ca="1" si="91"/>
        <v>46627</v>
      </c>
      <c r="C168" s="27">
        <f t="shared" si="90"/>
        <v>8697.2569444444689</v>
      </c>
      <c r="D168" s="27"/>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row>
    <row r="169" spans="1:246" s="2" customFormat="1" hidden="1" x14ac:dyDescent="0.25">
      <c r="A169" s="2">
        <v>72</v>
      </c>
      <c r="B169" s="26">
        <f t="shared" ca="1" si="91"/>
        <v>46658</v>
      </c>
      <c r="C169" s="27">
        <f t="shared" si="90"/>
        <v>8663.2534722222463</v>
      </c>
      <c r="D169" s="27"/>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row>
    <row r="170" spans="1:246" s="2" customFormat="1" hidden="1" x14ac:dyDescent="0.25">
      <c r="A170" s="2">
        <v>73</v>
      </c>
      <c r="B170" s="26">
        <f t="shared" ca="1" si="91"/>
        <v>46688</v>
      </c>
      <c r="C170" s="27">
        <f t="shared" ref="C170:C181" si="92">AC39</f>
        <v>15206.250000000038</v>
      </c>
      <c r="D170" s="27"/>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row>
    <row r="171" spans="1:246" s="2" customFormat="1" hidden="1" x14ac:dyDescent="0.25">
      <c r="A171" s="2">
        <v>74</v>
      </c>
      <c r="B171" s="26">
        <f t="shared" ca="1" si="91"/>
        <v>46719</v>
      </c>
      <c r="C171" s="27">
        <f t="shared" si="92"/>
        <v>8595.246527777801</v>
      </c>
      <c r="D171" s="27"/>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row>
    <row r="172" spans="1:246" s="2" customFormat="1" hidden="1" x14ac:dyDescent="0.25">
      <c r="A172" s="2">
        <v>75</v>
      </c>
      <c r="B172" s="26">
        <f t="shared" ca="1" si="91"/>
        <v>46749</v>
      </c>
      <c r="C172" s="27">
        <f t="shared" si="92"/>
        <v>8561.2430555555784</v>
      </c>
      <c r="D172" s="27"/>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row>
    <row r="173" spans="1:246" s="2" customFormat="1" hidden="1" x14ac:dyDescent="0.25">
      <c r="A173" s="2">
        <v>76</v>
      </c>
      <c r="B173" s="26">
        <f t="shared" ca="1" si="91"/>
        <v>46780</v>
      </c>
      <c r="C173" s="27">
        <f t="shared" si="92"/>
        <v>8527.2395833333576</v>
      </c>
      <c r="D173" s="27"/>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row>
    <row r="174" spans="1:246" s="2" customFormat="1" hidden="1" x14ac:dyDescent="0.25">
      <c r="A174" s="2">
        <v>77</v>
      </c>
      <c r="B174" s="26">
        <f t="shared" ca="1" si="91"/>
        <v>46811</v>
      </c>
      <c r="C174" s="27">
        <f t="shared" si="92"/>
        <v>8493.236111111135</v>
      </c>
      <c r="D174" s="27"/>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row>
    <row r="175" spans="1:246" s="2" customFormat="1" hidden="1" x14ac:dyDescent="0.25">
      <c r="A175" s="2">
        <v>78</v>
      </c>
      <c r="B175" s="26">
        <f t="shared" ca="1" si="91"/>
        <v>46840</v>
      </c>
      <c r="C175" s="27">
        <f t="shared" si="92"/>
        <v>8459.2326388889123</v>
      </c>
      <c r="D175" s="27"/>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row>
    <row r="176" spans="1:246" s="2" customFormat="1" hidden="1" x14ac:dyDescent="0.25">
      <c r="A176" s="2">
        <v>79</v>
      </c>
      <c r="B176" s="26">
        <f t="shared" ca="1" si="91"/>
        <v>46871</v>
      </c>
      <c r="C176" s="27">
        <f t="shared" si="92"/>
        <v>8425.2291666666897</v>
      </c>
      <c r="D176" s="27"/>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row>
    <row r="177" spans="1:246" s="2" customFormat="1" hidden="1" x14ac:dyDescent="0.25">
      <c r="A177" s="2">
        <v>80</v>
      </c>
      <c r="B177" s="26">
        <f t="shared" ca="1" si="91"/>
        <v>46901</v>
      </c>
      <c r="C177" s="27">
        <f t="shared" si="92"/>
        <v>8391.2256944444671</v>
      </c>
      <c r="D177" s="27"/>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row>
    <row r="178" spans="1:246" s="2" customFormat="1" hidden="1" x14ac:dyDescent="0.25">
      <c r="A178" s="2">
        <v>81</v>
      </c>
      <c r="B178" s="26">
        <f t="shared" ca="1" si="91"/>
        <v>46932</v>
      </c>
      <c r="C178" s="27">
        <f t="shared" si="92"/>
        <v>8357.2222222222445</v>
      </c>
      <c r="D178" s="27"/>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row>
    <row r="179" spans="1:246" s="2" customFormat="1" hidden="1" x14ac:dyDescent="0.25">
      <c r="A179" s="2">
        <v>82</v>
      </c>
      <c r="B179" s="26">
        <f t="shared" ca="1" si="91"/>
        <v>46962</v>
      </c>
      <c r="C179" s="27">
        <f t="shared" si="92"/>
        <v>8323.2187500000218</v>
      </c>
      <c r="D179" s="27"/>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row>
    <row r="180" spans="1:246" s="2" customFormat="1" hidden="1" x14ac:dyDescent="0.25">
      <c r="A180" s="2">
        <v>83</v>
      </c>
      <c r="B180" s="26">
        <f t="shared" ca="1" si="91"/>
        <v>46993</v>
      </c>
      <c r="C180" s="27">
        <f t="shared" si="92"/>
        <v>8289.2152777777992</v>
      </c>
      <c r="D180" s="27"/>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row>
    <row r="181" spans="1:246" s="2" customFormat="1" hidden="1" x14ac:dyDescent="0.25">
      <c r="A181" s="2">
        <v>84</v>
      </c>
      <c r="B181" s="26">
        <f t="shared" ca="1" si="91"/>
        <v>47024</v>
      </c>
      <c r="C181" s="27">
        <f t="shared" si="92"/>
        <v>8255.2118055555766</v>
      </c>
      <c r="D181" s="27"/>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row>
    <row r="182" spans="1:246" s="2" customFormat="1" hidden="1" x14ac:dyDescent="0.25">
      <c r="A182" s="2">
        <v>85</v>
      </c>
      <c r="B182" s="26">
        <f t="shared" ca="1" si="91"/>
        <v>47054</v>
      </c>
      <c r="C182" s="27">
        <f t="shared" ref="C182:C193" si="93">E54</f>
        <v>14542.708333333367</v>
      </c>
      <c r="D182" s="27"/>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row>
    <row r="183" spans="1:246" s="2" customFormat="1" hidden="1" x14ac:dyDescent="0.25">
      <c r="A183" s="2">
        <v>86</v>
      </c>
      <c r="B183" s="26">
        <f t="shared" ca="1" si="91"/>
        <v>47085</v>
      </c>
      <c r="C183" s="27">
        <f t="shared" si="93"/>
        <v>8187.2048611111331</v>
      </c>
      <c r="D183" s="27"/>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row>
    <row r="184" spans="1:246" s="2" customFormat="1" hidden="1" x14ac:dyDescent="0.25">
      <c r="A184" s="2">
        <v>87</v>
      </c>
      <c r="B184" s="26">
        <f t="shared" ca="1" si="91"/>
        <v>47115</v>
      </c>
      <c r="C184" s="27">
        <f t="shared" si="93"/>
        <v>8153.2013888889105</v>
      </c>
      <c r="D184" s="27"/>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row>
    <row r="185" spans="1:246" s="2" customFormat="1" hidden="1" x14ac:dyDescent="0.25">
      <c r="A185" s="2">
        <v>88</v>
      </c>
      <c r="B185" s="26">
        <f t="shared" ca="1" si="91"/>
        <v>47146</v>
      </c>
      <c r="C185" s="27">
        <f t="shared" si="93"/>
        <v>8119.1979166666879</v>
      </c>
      <c r="D185" s="27"/>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row>
    <row r="186" spans="1:246" s="2" customFormat="1" hidden="1" x14ac:dyDescent="0.25">
      <c r="A186" s="2">
        <v>89</v>
      </c>
      <c r="B186" s="26">
        <f t="shared" ca="1" si="91"/>
        <v>47177</v>
      </c>
      <c r="C186" s="27">
        <f t="shared" si="93"/>
        <v>8085.1944444444653</v>
      </c>
      <c r="D186" s="27"/>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row>
    <row r="187" spans="1:246" s="2" customFormat="1" hidden="1" x14ac:dyDescent="0.25">
      <c r="A187" s="2">
        <v>90</v>
      </c>
      <c r="B187" s="26">
        <f t="shared" ca="1" si="91"/>
        <v>47205</v>
      </c>
      <c r="C187" s="27">
        <f t="shared" si="93"/>
        <v>8051.1909722222426</v>
      </c>
      <c r="D187" s="27"/>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row>
    <row r="188" spans="1:246" s="2" customFormat="1" hidden="1" x14ac:dyDescent="0.25">
      <c r="A188" s="2">
        <v>91</v>
      </c>
      <c r="B188" s="26">
        <f t="shared" ca="1" si="91"/>
        <v>47236</v>
      </c>
      <c r="C188" s="27">
        <f t="shared" si="93"/>
        <v>8017.18750000002</v>
      </c>
      <c r="D188" s="27"/>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row>
    <row r="189" spans="1:246" s="2" customFormat="1" hidden="1" x14ac:dyDescent="0.25">
      <c r="A189" s="2">
        <v>92</v>
      </c>
      <c r="B189" s="26">
        <f t="shared" ca="1" si="91"/>
        <v>47266</v>
      </c>
      <c r="C189" s="27">
        <f t="shared" si="93"/>
        <v>7983.1840277777974</v>
      </c>
      <c r="D189" s="27"/>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row>
    <row r="190" spans="1:246" s="2" customFormat="1" hidden="1" x14ac:dyDescent="0.25">
      <c r="A190" s="2">
        <v>93</v>
      </c>
      <c r="B190" s="26">
        <f t="shared" ca="1" si="91"/>
        <v>47297</v>
      </c>
      <c r="C190" s="27">
        <f t="shared" si="93"/>
        <v>7949.1805555555748</v>
      </c>
      <c r="D190" s="27"/>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row>
    <row r="191" spans="1:246" s="2" customFormat="1" hidden="1" x14ac:dyDescent="0.25">
      <c r="A191" s="2">
        <v>94</v>
      </c>
      <c r="B191" s="26">
        <f t="shared" ca="1" si="91"/>
        <v>47327</v>
      </c>
      <c r="C191" s="27">
        <f t="shared" si="93"/>
        <v>7915.1770833333521</v>
      </c>
      <c r="D191" s="27"/>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row>
    <row r="192" spans="1:246" s="2" customFormat="1" hidden="1" x14ac:dyDescent="0.25">
      <c r="A192" s="2">
        <v>95</v>
      </c>
      <c r="B192" s="26">
        <f t="shared" ca="1" si="91"/>
        <v>47358</v>
      </c>
      <c r="C192" s="27">
        <f t="shared" si="93"/>
        <v>7881.1736111111295</v>
      </c>
      <c r="D192" s="27"/>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row>
    <row r="193" spans="1:246" s="2" customFormat="1" hidden="1" x14ac:dyDescent="0.25">
      <c r="A193" s="2">
        <v>96</v>
      </c>
      <c r="B193" s="26">
        <f t="shared" ca="1" si="91"/>
        <v>47389</v>
      </c>
      <c r="C193" s="27">
        <f t="shared" si="93"/>
        <v>7847.1701388889087</v>
      </c>
      <c r="D193" s="27"/>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row>
    <row r="194" spans="1:246" s="2" customFormat="1" hidden="1" x14ac:dyDescent="0.25">
      <c r="A194" s="2">
        <v>97</v>
      </c>
      <c r="B194" s="26">
        <f t="shared" ca="1" si="91"/>
        <v>47419</v>
      </c>
      <c r="C194" s="27">
        <f t="shared" ref="C194:C205" si="94">I54</f>
        <v>13879.166666666697</v>
      </c>
      <c r="D194" s="27"/>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row>
    <row r="195" spans="1:246" s="2" customFormat="1" hidden="1" x14ac:dyDescent="0.25">
      <c r="A195" s="2">
        <v>98</v>
      </c>
      <c r="B195" s="26">
        <f t="shared" ca="1" si="91"/>
        <v>47450</v>
      </c>
      <c r="C195" s="27">
        <f t="shared" si="94"/>
        <v>7779.1631944444634</v>
      </c>
      <c r="D195" s="27"/>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row>
    <row r="196" spans="1:246" s="2" customFormat="1" hidden="1" x14ac:dyDescent="0.25">
      <c r="A196" s="2">
        <v>99</v>
      </c>
      <c r="B196" s="26">
        <f t="shared" ca="1" si="91"/>
        <v>47480</v>
      </c>
      <c r="C196" s="27">
        <f t="shared" si="94"/>
        <v>7745.1597222222408</v>
      </c>
      <c r="D196" s="27"/>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row>
    <row r="197" spans="1:246" s="2" customFormat="1" hidden="1" x14ac:dyDescent="0.25">
      <c r="A197" s="2">
        <v>100</v>
      </c>
      <c r="B197" s="26">
        <f t="shared" ca="1" si="91"/>
        <v>47511</v>
      </c>
      <c r="C197" s="27">
        <f t="shared" si="94"/>
        <v>7711.1562500000182</v>
      </c>
      <c r="D197" s="27"/>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row>
    <row r="198" spans="1:246" s="2" customFormat="1" hidden="1" x14ac:dyDescent="0.25">
      <c r="A198" s="2">
        <v>101</v>
      </c>
      <c r="B198" s="26">
        <f t="shared" ca="1" si="91"/>
        <v>47542</v>
      </c>
      <c r="C198" s="27">
        <f t="shared" si="94"/>
        <v>7677.1527777777956</v>
      </c>
      <c r="D198" s="27"/>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row>
    <row r="199" spans="1:246" s="2" customFormat="1" hidden="1" x14ac:dyDescent="0.25">
      <c r="A199" s="2">
        <v>102</v>
      </c>
      <c r="B199" s="26">
        <f t="shared" ca="1" si="91"/>
        <v>47570</v>
      </c>
      <c r="C199" s="27">
        <f t="shared" si="94"/>
        <v>7643.1493055555729</v>
      </c>
      <c r="D199" s="27"/>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row>
    <row r="200" spans="1:246" s="2" customFormat="1" hidden="1" x14ac:dyDescent="0.25">
      <c r="A200" s="2">
        <v>103</v>
      </c>
      <c r="B200" s="26">
        <f t="shared" ca="1" si="91"/>
        <v>47601</v>
      </c>
      <c r="C200" s="27">
        <f t="shared" si="94"/>
        <v>7609.1458333333503</v>
      </c>
      <c r="D200" s="27"/>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row>
    <row r="201" spans="1:246" s="2" customFormat="1" hidden="1" x14ac:dyDescent="0.25">
      <c r="A201" s="2">
        <v>104</v>
      </c>
      <c r="B201" s="26">
        <f t="shared" ca="1" si="91"/>
        <v>47631</v>
      </c>
      <c r="C201" s="27">
        <f t="shared" si="94"/>
        <v>7575.1423611111277</v>
      </c>
      <c r="D201" s="27"/>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row>
    <row r="202" spans="1:246" s="2" customFormat="1" hidden="1" x14ac:dyDescent="0.25">
      <c r="A202" s="2">
        <v>105</v>
      </c>
      <c r="B202" s="26">
        <f t="shared" ca="1" si="91"/>
        <v>47662</v>
      </c>
      <c r="C202" s="27">
        <f t="shared" si="94"/>
        <v>7541.1388888889051</v>
      </c>
      <c r="D202" s="27"/>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row>
    <row r="203" spans="1:246" s="2" customFormat="1" hidden="1" x14ac:dyDescent="0.25">
      <c r="A203" s="2">
        <v>106</v>
      </c>
      <c r="B203" s="26">
        <f t="shared" ca="1" si="91"/>
        <v>47692</v>
      </c>
      <c r="C203" s="27">
        <f t="shared" si="94"/>
        <v>7507.1354166666843</v>
      </c>
      <c r="D203" s="27"/>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row>
    <row r="204" spans="1:246" s="2" customFormat="1" hidden="1" x14ac:dyDescent="0.25">
      <c r="A204" s="2">
        <v>107</v>
      </c>
      <c r="B204" s="26">
        <f t="shared" ca="1" si="91"/>
        <v>47723</v>
      </c>
      <c r="C204" s="27">
        <f t="shared" si="94"/>
        <v>7473.1319444444616</v>
      </c>
      <c r="D204" s="27"/>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row>
    <row r="205" spans="1:246" s="2" customFormat="1" hidden="1" x14ac:dyDescent="0.25">
      <c r="A205" s="2">
        <v>108</v>
      </c>
      <c r="B205" s="26">
        <f t="shared" ca="1" si="91"/>
        <v>47754</v>
      </c>
      <c r="C205" s="27">
        <f t="shared" si="94"/>
        <v>7439.128472222239</v>
      </c>
      <c r="D205" s="27"/>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row>
    <row r="206" spans="1:246" s="2" customFormat="1" hidden="1" x14ac:dyDescent="0.25">
      <c r="A206" s="2">
        <v>109</v>
      </c>
      <c r="B206" s="26">
        <f t="shared" ca="1" si="91"/>
        <v>47784</v>
      </c>
      <c r="C206" s="27">
        <f t="shared" ref="C206:C217" si="95">M54</f>
        <v>13215.625000000025</v>
      </c>
      <c r="D206" s="27"/>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row>
    <row r="207" spans="1:246" s="2" customFormat="1" hidden="1" x14ac:dyDescent="0.25">
      <c r="A207" s="2">
        <v>110</v>
      </c>
      <c r="B207" s="26">
        <f t="shared" ca="1" si="91"/>
        <v>47815</v>
      </c>
      <c r="C207" s="27">
        <f t="shared" si="95"/>
        <v>7371.1215277777937</v>
      </c>
      <c r="D207" s="27"/>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row>
    <row r="208" spans="1:246" s="2" customFormat="1" hidden="1" x14ac:dyDescent="0.25">
      <c r="A208" s="2">
        <v>111</v>
      </c>
      <c r="B208" s="26">
        <f t="shared" ca="1" si="91"/>
        <v>47845</v>
      </c>
      <c r="C208" s="27">
        <f t="shared" si="95"/>
        <v>7337.1180555555711</v>
      </c>
      <c r="D208" s="27"/>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row>
    <row r="209" spans="1:246" s="2" customFormat="1" hidden="1" x14ac:dyDescent="0.25">
      <c r="A209" s="2">
        <v>112</v>
      </c>
      <c r="B209" s="26">
        <f t="shared" ca="1" si="91"/>
        <v>47876</v>
      </c>
      <c r="C209" s="27">
        <f t="shared" si="95"/>
        <v>7303.1145833333485</v>
      </c>
      <c r="D209" s="27"/>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row>
    <row r="210" spans="1:246" s="2" customFormat="1" hidden="1" x14ac:dyDescent="0.25">
      <c r="A210" s="2">
        <v>113</v>
      </c>
      <c r="B210" s="26">
        <f t="shared" ca="1" si="91"/>
        <v>47907</v>
      </c>
      <c r="C210" s="27">
        <f t="shared" si="95"/>
        <v>7269.1111111111259</v>
      </c>
      <c r="D210" s="27"/>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row>
    <row r="211" spans="1:246" s="2" customFormat="1" hidden="1" x14ac:dyDescent="0.25">
      <c r="A211" s="2">
        <v>114</v>
      </c>
      <c r="B211" s="26">
        <f t="shared" ca="1" si="91"/>
        <v>47935</v>
      </c>
      <c r="C211" s="27">
        <f t="shared" si="95"/>
        <v>7235.1076388889032</v>
      </c>
      <c r="D211" s="27"/>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row>
    <row r="212" spans="1:246" s="2" customFormat="1" hidden="1" x14ac:dyDescent="0.25">
      <c r="A212" s="2">
        <v>115</v>
      </c>
      <c r="B212" s="26">
        <f t="shared" ca="1" si="91"/>
        <v>47966</v>
      </c>
      <c r="C212" s="27">
        <f t="shared" si="95"/>
        <v>7201.1041666666806</v>
      </c>
      <c r="D212" s="27"/>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row>
    <row r="213" spans="1:246" s="2" customFormat="1" hidden="1" x14ac:dyDescent="0.25">
      <c r="A213" s="2">
        <v>116</v>
      </c>
      <c r="B213" s="26">
        <f t="shared" ca="1" si="91"/>
        <v>47996</v>
      </c>
      <c r="C213" s="27">
        <f t="shared" si="95"/>
        <v>7167.100694444458</v>
      </c>
      <c r="D213" s="27"/>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row>
    <row r="214" spans="1:246" s="2" customFormat="1" hidden="1" x14ac:dyDescent="0.25">
      <c r="A214" s="2">
        <v>117</v>
      </c>
      <c r="B214" s="26">
        <f t="shared" ca="1" si="91"/>
        <v>48027</v>
      </c>
      <c r="C214" s="27">
        <f t="shared" si="95"/>
        <v>7133.0972222222372</v>
      </c>
      <c r="D214" s="27"/>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row>
    <row r="215" spans="1:246" s="2" customFormat="1" hidden="1" x14ac:dyDescent="0.25">
      <c r="A215" s="2">
        <v>118</v>
      </c>
      <c r="B215" s="26">
        <f t="shared" ca="1" si="91"/>
        <v>48057</v>
      </c>
      <c r="C215" s="27">
        <f t="shared" si="95"/>
        <v>7099.0937500000146</v>
      </c>
      <c r="D215" s="27"/>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row>
    <row r="216" spans="1:246" s="2" customFormat="1" hidden="1" x14ac:dyDescent="0.25">
      <c r="A216" s="2">
        <v>119</v>
      </c>
      <c r="B216" s="26">
        <f t="shared" ca="1" si="91"/>
        <v>48088</v>
      </c>
      <c r="C216" s="27">
        <f t="shared" si="95"/>
        <v>7065.0902777777919</v>
      </c>
      <c r="D216" s="27"/>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row>
    <row r="217" spans="1:246" s="2" customFormat="1" hidden="1" x14ac:dyDescent="0.25">
      <c r="A217" s="2">
        <v>120</v>
      </c>
      <c r="B217" s="26">
        <f t="shared" ca="1" si="91"/>
        <v>48119</v>
      </c>
      <c r="C217" s="27">
        <f t="shared" si="95"/>
        <v>7031.0868055555693</v>
      </c>
      <c r="D217" s="27"/>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row>
    <row r="218" spans="1:246" s="2" customFormat="1" hidden="1" x14ac:dyDescent="0.25">
      <c r="A218" s="2">
        <v>121</v>
      </c>
      <c r="B218" s="26">
        <f t="shared" ca="1" si="91"/>
        <v>48149</v>
      </c>
      <c r="C218" s="16">
        <f t="shared" ref="C218:C229" si="96">Q54</f>
        <v>12552.083333333356</v>
      </c>
      <c r="D218" s="27"/>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row>
    <row r="219" spans="1:246" s="2" customFormat="1" hidden="1" x14ac:dyDescent="0.25">
      <c r="A219" s="2">
        <v>122</v>
      </c>
      <c r="B219" s="26">
        <f t="shared" ca="1" si="91"/>
        <v>48180</v>
      </c>
      <c r="C219" s="16">
        <f t="shared" si="96"/>
        <v>6963.079861111124</v>
      </c>
      <c r="D219" s="27"/>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row>
    <row r="220" spans="1:246" s="2" customFormat="1" hidden="1" x14ac:dyDescent="0.25">
      <c r="A220" s="2">
        <v>123</v>
      </c>
      <c r="B220" s="26">
        <f t="shared" ca="1" si="91"/>
        <v>48210</v>
      </c>
      <c r="C220" s="16">
        <f t="shared" si="96"/>
        <v>6929.0763888889014</v>
      </c>
      <c r="D220" s="27"/>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row>
    <row r="221" spans="1:246" s="2" customFormat="1" hidden="1" x14ac:dyDescent="0.25">
      <c r="A221" s="2">
        <v>124</v>
      </c>
      <c r="B221" s="26">
        <f t="shared" ca="1" si="91"/>
        <v>48241</v>
      </c>
      <c r="C221" s="16">
        <f t="shared" si="96"/>
        <v>6895.0729166666788</v>
      </c>
      <c r="D221" s="27"/>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row>
    <row r="222" spans="1:246" s="2" customFormat="1" hidden="1" x14ac:dyDescent="0.25">
      <c r="A222" s="2">
        <v>125</v>
      </c>
      <c r="B222" s="26">
        <f t="shared" ca="1" si="91"/>
        <v>48272</v>
      </c>
      <c r="C222" s="16">
        <f t="shared" si="96"/>
        <v>6861.0694444444571</v>
      </c>
      <c r="D222" s="27"/>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row>
    <row r="223" spans="1:246" s="2" customFormat="1" hidden="1" x14ac:dyDescent="0.25">
      <c r="A223" s="2">
        <v>126</v>
      </c>
      <c r="B223" s="26">
        <f t="shared" ca="1" si="91"/>
        <v>48301</v>
      </c>
      <c r="C223" s="16">
        <f t="shared" si="96"/>
        <v>6827.0659722222344</v>
      </c>
      <c r="D223" s="27"/>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row>
    <row r="224" spans="1:246" s="2" customFormat="1" hidden="1" x14ac:dyDescent="0.25">
      <c r="A224" s="2">
        <v>127</v>
      </c>
      <c r="B224" s="26">
        <f t="shared" ca="1" si="91"/>
        <v>48332</v>
      </c>
      <c r="C224" s="16">
        <f t="shared" si="96"/>
        <v>6793.0625000000118</v>
      </c>
      <c r="D224" s="27"/>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row>
    <row r="225" spans="1:246" s="2" customFormat="1" hidden="1" x14ac:dyDescent="0.25">
      <c r="A225" s="2">
        <v>128</v>
      </c>
      <c r="B225" s="26">
        <f t="shared" ca="1" si="91"/>
        <v>48362</v>
      </c>
      <c r="C225" s="16">
        <f t="shared" si="96"/>
        <v>6759.0590277777901</v>
      </c>
      <c r="D225" s="27"/>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row>
    <row r="226" spans="1:246" s="2" customFormat="1" hidden="1" x14ac:dyDescent="0.25">
      <c r="A226" s="2">
        <v>129</v>
      </c>
      <c r="B226" s="26">
        <f t="shared" ca="1" si="91"/>
        <v>48393</v>
      </c>
      <c r="C226" s="16">
        <f t="shared" si="96"/>
        <v>6725.0555555555675</v>
      </c>
      <c r="D226" s="27"/>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row>
    <row r="227" spans="1:246" s="2" customFormat="1" hidden="1" x14ac:dyDescent="0.25">
      <c r="A227" s="2">
        <v>130</v>
      </c>
      <c r="B227" s="26">
        <f t="shared" ca="1" si="91"/>
        <v>48423</v>
      </c>
      <c r="C227" s="16">
        <f t="shared" si="96"/>
        <v>6691.0520833333449</v>
      </c>
      <c r="D227" s="27"/>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row>
    <row r="228" spans="1:246" s="2" customFormat="1" hidden="1" x14ac:dyDescent="0.25">
      <c r="A228" s="2">
        <v>131</v>
      </c>
      <c r="B228" s="26">
        <f t="shared" ref="B228:B291" ca="1" si="97">EDATE(B227,1)</f>
        <v>48454</v>
      </c>
      <c r="C228" s="16">
        <f t="shared" si="96"/>
        <v>6657.0486111111222</v>
      </c>
      <c r="D228" s="27"/>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row>
    <row r="229" spans="1:246" s="2" customFormat="1" hidden="1" x14ac:dyDescent="0.25">
      <c r="A229" s="2">
        <v>132</v>
      </c>
      <c r="B229" s="26">
        <f t="shared" ca="1" si="97"/>
        <v>48485</v>
      </c>
      <c r="C229" s="16">
        <f t="shared" si="96"/>
        <v>6623.0451388888996</v>
      </c>
      <c r="D229" s="27"/>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row>
    <row r="230" spans="1:246" s="2" customFormat="1" hidden="1" x14ac:dyDescent="0.25">
      <c r="A230" s="2">
        <v>133</v>
      </c>
      <c r="B230" s="26">
        <f t="shared" ca="1" si="97"/>
        <v>48515</v>
      </c>
      <c r="C230" s="16">
        <f t="shared" ref="C230:C241" si="98">U54</f>
        <v>11888.541666666684</v>
      </c>
      <c r="D230" s="27"/>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row>
    <row r="231" spans="1:246" s="2" customFormat="1" hidden="1" x14ac:dyDescent="0.25">
      <c r="A231" s="2">
        <v>134</v>
      </c>
      <c r="B231" s="26">
        <f t="shared" ca="1" si="97"/>
        <v>48546</v>
      </c>
      <c r="C231" s="16">
        <f t="shared" si="98"/>
        <v>6555.0381944444543</v>
      </c>
      <c r="D231" s="27"/>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row>
    <row r="232" spans="1:246" s="2" customFormat="1" hidden="1" x14ac:dyDescent="0.25">
      <c r="A232" s="2">
        <v>135</v>
      </c>
      <c r="B232" s="26">
        <f t="shared" ca="1" si="97"/>
        <v>48576</v>
      </c>
      <c r="C232" s="16">
        <f t="shared" si="98"/>
        <v>6521.0347222222317</v>
      </c>
      <c r="D232" s="27"/>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row>
    <row r="233" spans="1:246" s="2" customFormat="1" hidden="1" x14ac:dyDescent="0.25">
      <c r="A233" s="2">
        <v>136</v>
      </c>
      <c r="B233" s="26">
        <f t="shared" ca="1" si="97"/>
        <v>48607</v>
      </c>
      <c r="C233" s="16">
        <f t="shared" si="98"/>
        <v>6487.03125000001</v>
      </c>
      <c r="D233" s="27"/>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row>
    <row r="234" spans="1:246" s="2" customFormat="1" hidden="1" x14ac:dyDescent="0.25">
      <c r="A234" s="2">
        <v>137</v>
      </c>
      <c r="B234" s="26">
        <f t="shared" ca="1" si="97"/>
        <v>48638</v>
      </c>
      <c r="C234" s="16">
        <f t="shared" si="98"/>
        <v>6453.0277777777874</v>
      </c>
      <c r="D234" s="27"/>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row>
    <row r="235" spans="1:246" s="2" customFormat="1" hidden="1" x14ac:dyDescent="0.25">
      <c r="A235" s="2">
        <v>138</v>
      </c>
      <c r="B235" s="26">
        <f t="shared" ca="1" si="97"/>
        <v>48666</v>
      </c>
      <c r="C235" s="16">
        <f t="shared" si="98"/>
        <v>6419.0243055555657</v>
      </c>
      <c r="D235" s="27"/>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row>
    <row r="236" spans="1:246" s="2" customFormat="1" hidden="1" x14ac:dyDescent="0.25">
      <c r="A236" s="2">
        <v>139</v>
      </c>
      <c r="B236" s="26">
        <f t="shared" ca="1" si="97"/>
        <v>48697</v>
      </c>
      <c r="C236" s="16">
        <f t="shared" si="98"/>
        <v>6385.020833333343</v>
      </c>
      <c r="D236" s="27"/>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row>
    <row r="237" spans="1:246" s="2" customFormat="1" hidden="1" x14ac:dyDescent="0.25">
      <c r="A237" s="2">
        <v>140</v>
      </c>
      <c r="B237" s="26">
        <f t="shared" ca="1" si="97"/>
        <v>48727</v>
      </c>
      <c r="C237" s="16">
        <f t="shared" si="98"/>
        <v>6351.0173611111204</v>
      </c>
      <c r="D237" s="27"/>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row>
    <row r="238" spans="1:246" s="2" customFormat="1" hidden="1" x14ac:dyDescent="0.25">
      <c r="A238" s="2">
        <v>141</v>
      </c>
      <c r="B238" s="26">
        <f t="shared" ca="1" si="97"/>
        <v>48758</v>
      </c>
      <c r="C238" s="16">
        <f t="shared" si="98"/>
        <v>6317.0138888888978</v>
      </c>
      <c r="D238" s="27"/>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row>
    <row r="239" spans="1:246" s="2" customFormat="1" hidden="1" x14ac:dyDescent="0.25">
      <c r="A239" s="2">
        <v>142</v>
      </c>
      <c r="B239" s="26">
        <f t="shared" ca="1" si="97"/>
        <v>48788</v>
      </c>
      <c r="C239" s="16">
        <f t="shared" si="98"/>
        <v>6283.0104166666752</v>
      </c>
      <c r="D239" s="27"/>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row>
    <row r="240" spans="1:246" s="2" customFormat="1" hidden="1" x14ac:dyDescent="0.25">
      <c r="A240" s="2">
        <v>143</v>
      </c>
      <c r="B240" s="26">
        <f t="shared" ca="1" si="97"/>
        <v>48819</v>
      </c>
      <c r="C240" s="16">
        <f t="shared" si="98"/>
        <v>6249.0069444444525</v>
      </c>
      <c r="D240" s="27"/>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row>
    <row r="241" spans="1:246" s="2" customFormat="1" hidden="1" x14ac:dyDescent="0.25">
      <c r="A241" s="2">
        <v>144</v>
      </c>
      <c r="B241" s="26">
        <f t="shared" ca="1" si="97"/>
        <v>48850</v>
      </c>
      <c r="C241" s="16">
        <f t="shared" si="98"/>
        <v>6215.0034722222299</v>
      </c>
      <c r="D241" s="27"/>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row>
    <row r="242" spans="1:246" s="2" customFormat="1" hidden="1" x14ac:dyDescent="0.25">
      <c r="A242" s="2">
        <v>145</v>
      </c>
      <c r="B242" s="26">
        <f t="shared" ca="1" si="97"/>
        <v>48880</v>
      </c>
      <c r="C242" s="16">
        <f t="shared" ref="C242:C253" si="99">Y54</f>
        <v>11225.000000000013</v>
      </c>
      <c r="D242" s="27"/>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row>
    <row r="243" spans="1:246" s="2" customFormat="1" hidden="1" x14ac:dyDescent="0.25">
      <c r="A243" s="2">
        <v>146</v>
      </c>
      <c r="B243" s="26">
        <f t="shared" ca="1" si="97"/>
        <v>48911</v>
      </c>
      <c r="C243" s="16">
        <f t="shared" si="99"/>
        <v>6146.9965277777856</v>
      </c>
      <c r="D243" s="27"/>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row>
    <row r="244" spans="1:246" s="2" customFormat="1" hidden="1" x14ac:dyDescent="0.25">
      <c r="A244" s="2">
        <v>147</v>
      </c>
      <c r="B244" s="26">
        <f t="shared" ca="1" si="97"/>
        <v>48941</v>
      </c>
      <c r="C244" s="16">
        <f t="shared" si="99"/>
        <v>6112.9930555555629</v>
      </c>
      <c r="D244" s="27"/>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row>
    <row r="245" spans="1:246" s="2" customFormat="1" hidden="1" x14ac:dyDescent="0.25">
      <c r="A245" s="2">
        <v>148</v>
      </c>
      <c r="B245" s="26">
        <f t="shared" ca="1" si="97"/>
        <v>48972</v>
      </c>
      <c r="C245" s="16">
        <f t="shared" si="99"/>
        <v>6078.9895833333412</v>
      </c>
      <c r="D245" s="27"/>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row>
    <row r="246" spans="1:246" s="2" customFormat="1" hidden="1" x14ac:dyDescent="0.25">
      <c r="A246" s="2">
        <v>149</v>
      </c>
      <c r="B246" s="26">
        <f t="shared" ca="1" si="97"/>
        <v>49003</v>
      </c>
      <c r="C246" s="16">
        <f t="shared" si="99"/>
        <v>6044.9861111111186</v>
      </c>
      <c r="D246" s="27"/>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row>
    <row r="247" spans="1:246" s="2" customFormat="1" hidden="1" x14ac:dyDescent="0.25">
      <c r="A247" s="2">
        <v>150</v>
      </c>
      <c r="B247" s="26">
        <f t="shared" ca="1" si="97"/>
        <v>49031</v>
      </c>
      <c r="C247" s="16">
        <f t="shared" si="99"/>
        <v>6010.982638888896</v>
      </c>
      <c r="D247" s="27"/>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row>
    <row r="248" spans="1:246" s="2" customFormat="1" hidden="1" x14ac:dyDescent="0.25">
      <c r="A248" s="2">
        <v>151</v>
      </c>
      <c r="B248" s="26">
        <f t="shared" ca="1" si="97"/>
        <v>49062</v>
      </c>
      <c r="C248" s="16">
        <f t="shared" si="99"/>
        <v>5976.9791666666733</v>
      </c>
      <c r="D248" s="27"/>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row>
    <row r="249" spans="1:246" s="2" customFormat="1" hidden="1" x14ac:dyDescent="0.25">
      <c r="A249" s="2">
        <v>152</v>
      </c>
      <c r="B249" s="26">
        <f t="shared" ca="1" si="97"/>
        <v>49092</v>
      </c>
      <c r="C249" s="16">
        <f t="shared" si="99"/>
        <v>5942.9756944444507</v>
      </c>
      <c r="D249" s="27"/>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row>
    <row r="250" spans="1:246" s="2" customFormat="1" hidden="1" x14ac:dyDescent="0.25">
      <c r="A250" s="2">
        <v>153</v>
      </c>
      <c r="B250" s="26">
        <f t="shared" ca="1" si="97"/>
        <v>49123</v>
      </c>
      <c r="C250" s="16">
        <f t="shared" si="99"/>
        <v>5908.972222222229</v>
      </c>
      <c r="D250" s="27"/>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row>
    <row r="251" spans="1:246" s="2" customFormat="1" hidden="1" x14ac:dyDescent="0.25">
      <c r="A251" s="2">
        <v>154</v>
      </c>
      <c r="B251" s="26">
        <f t="shared" ca="1" si="97"/>
        <v>49153</v>
      </c>
      <c r="C251" s="16">
        <f t="shared" si="99"/>
        <v>5874.9687500000073</v>
      </c>
      <c r="D251" s="27"/>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row>
    <row r="252" spans="1:246" s="2" customFormat="1" hidden="1" x14ac:dyDescent="0.25">
      <c r="A252" s="2">
        <v>155</v>
      </c>
      <c r="B252" s="26">
        <f t="shared" ca="1" si="97"/>
        <v>49184</v>
      </c>
      <c r="C252" s="16">
        <f t="shared" si="99"/>
        <v>5840.9652777777846</v>
      </c>
      <c r="D252" s="27"/>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row>
    <row r="253" spans="1:246" s="2" customFormat="1" hidden="1" x14ac:dyDescent="0.25">
      <c r="A253" s="2">
        <v>156</v>
      </c>
      <c r="B253" s="26">
        <f t="shared" ca="1" si="97"/>
        <v>49215</v>
      </c>
      <c r="C253" s="16">
        <f t="shared" si="99"/>
        <v>5806.961805555562</v>
      </c>
      <c r="D253" s="27"/>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row>
    <row r="254" spans="1:246" s="2" customFormat="1" hidden="1" x14ac:dyDescent="0.25">
      <c r="A254" s="2">
        <v>157</v>
      </c>
      <c r="B254" s="26">
        <f t="shared" ca="1" si="97"/>
        <v>49245</v>
      </c>
      <c r="C254" s="16">
        <f t="shared" ref="C254:C265" si="100">AC54</f>
        <v>10561.458333333345</v>
      </c>
      <c r="D254" s="27"/>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row>
    <row r="255" spans="1:246" s="2" customFormat="1" hidden="1" x14ac:dyDescent="0.25">
      <c r="A255" s="2">
        <v>158</v>
      </c>
      <c r="B255" s="26">
        <f t="shared" ca="1" si="97"/>
        <v>49276</v>
      </c>
      <c r="C255" s="16">
        <f t="shared" si="100"/>
        <v>5738.9548611111186</v>
      </c>
      <c r="D255" s="27"/>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row>
    <row r="256" spans="1:246" s="2" customFormat="1" hidden="1" x14ac:dyDescent="0.25">
      <c r="A256" s="2">
        <v>159</v>
      </c>
      <c r="B256" s="26">
        <f t="shared" ca="1" si="97"/>
        <v>49306</v>
      </c>
      <c r="C256" s="16">
        <f t="shared" si="100"/>
        <v>5704.951388888896</v>
      </c>
      <c r="D256" s="27"/>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row>
    <row r="257" spans="1:246" s="2" customFormat="1" hidden="1" x14ac:dyDescent="0.25">
      <c r="A257" s="2">
        <v>160</v>
      </c>
      <c r="B257" s="26">
        <f t="shared" ca="1" si="97"/>
        <v>49337</v>
      </c>
      <c r="C257" s="16">
        <f t="shared" si="100"/>
        <v>5670.9479166666742</v>
      </c>
      <c r="D257" s="27"/>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row>
    <row r="258" spans="1:246" s="2" customFormat="1" hidden="1" x14ac:dyDescent="0.25">
      <c r="A258" s="2">
        <v>161</v>
      </c>
      <c r="B258" s="26">
        <f t="shared" ca="1" si="97"/>
        <v>49368</v>
      </c>
      <c r="C258" s="16">
        <f t="shared" si="100"/>
        <v>5636.9444444444525</v>
      </c>
      <c r="D258" s="27"/>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row>
    <row r="259" spans="1:246" s="2" customFormat="1" hidden="1" x14ac:dyDescent="0.25">
      <c r="A259" s="2">
        <v>162</v>
      </c>
      <c r="B259" s="26">
        <f t="shared" ca="1" si="97"/>
        <v>49396</v>
      </c>
      <c r="C259" s="16">
        <f t="shared" si="100"/>
        <v>5602.9409722222299</v>
      </c>
      <c r="D259" s="27"/>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row>
    <row r="260" spans="1:246" s="2" customFormat="1" hidden="1" x14ac:dyDescent="0.25">
      <c r="A260" s="2">
        <v>163</v>
      </c>
      <c r="B260" s="26">
        <f t="shared" ca="1" si="97"/>
        <v>49427</v>
      </c>
      <c r="C260" s="16">
        <f t="shared" si="100"/>
        <v>5568.9375000000073</v>
      </c>
      <c r="D260" s="27"/>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row>
    <row r="261" spans="1:246" s="2" customFormat="1" hidden="1" x14ac:dyDescent="0.25">
      <c r="A261" s="2">
        <v>164</v>
      </c>
      <c r="B261" s="26">
        <f t="shared" ca="1" si="97"/>
        <v>49457</v>
      </c>
      <c r="C261" s="16">
        <f t="shared" si="100"/>
        <v>5534.9340277777865</v>
      </c>
      <c r="D261" s="27"/>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row>
    <row r="262" spans="1:246" s="2" customFormat="1" hidden="1" x14ac:dyDescent="0.25">
      <c r="A262" s="2">
        <v>165</v>
      </c>
      <c r="B262" s="26">
        <f t="shared" ca="1" si="97"/>
        <v>49488</v>
      </c>
      <c r="C262" s="16">
        <f t="shared" si="100"/>
        <v>5500.9305555555638</v>
      </c>
      <c r="D262" s="27"/>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row>
    <row r="263" spans="1:246" s="2" customFormat="1" hidden="1" x14ac:dyDescent="0.25">
      <c r="A263" s="2">
        <v>166</v>
      </c>
      <c r="B263" s="26">
        <f t="shared" ca="1" si="97"/>
        <v>49518</v>
      </c>
      <c r="C263" s="16">
        <f t="shared" si="100"/>
        <v>5466.9270833333412</v>
      </c>
      <c r="D263" s="27"/>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row>
    <row r="264" spans="1:246" s="2" customFormat="1" hidden="1" x14ac:dyDescent="0.25">
      <c r="A264" s="2">
        <v>167</v>
      </c>
      <c r="B264" s="26">
        <f t="shared" ca="1" si="97"/>
        <v>49549</v>
      </c>
      <c r="C264" s="16">
        <f t="shared" si="100"/>
        <v>5432.9236111111195</v>
      </c>
      <c r="D264" s="27"/>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row>
    <row r="265" spans="1:246" s="2" customFormat="1" hidden="1" x14ac:dyDescent="0.25">
      <c r="A265" s="2">
        <v>168</v>
      </c>
      <c r="B265" s="26">
        <f t="shared" ca="1" si="97"/>
        <v>49580</v>
      </c>
      <c r="C265" s="16">
        <f t="shared" si="100"/>
        <v>5398.9201388888978</v>
      </c>
      <c r="D265" s="27"/>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row>
    <row r="266" spans="1:246" s="2" customFormat="1" hidden="1" x14ac:dyDescent="0.25">
      <c r="A266" s="2">
        <v>169</v>
      </c>
      <c r="B266" s="26">
        <f t="shared" ca="1" si="97"/>
        <v>49610</v>
      </c>
      <c r="C266" s="16">
        <f t="shared" ref="C266:C277" si="101">E69</f>
        <v>9897.9166666666806</v>
      </c>
      <c r="D266" s="27"/>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row>
    <row r="267" spans="1:246" s="2" customFormat="1" hidden="1" x14ac:dyDescent="0.25">
      <c r="A267" s="2">
        <v>170</v>
      </c>
      <c r="B267" s="26">
        <f t="shared" ca="1" si="97"/>
        <v>49641</v>
      </c>
      <c r="C267" s="16">
        <f t="shared" si="101"/>
        <v>5330.9131944444525</v>
      </c>
      <c r="D267" s="27"/>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row>
    <row r="268" spans="1:246" s="2" customFormat="1" hidden="1" x14ac:dyDescent="0.25">
      <c r="A268" s="2">
        <v>171</v>
      </c>
      <c r="B268" s="26">
        <f t="shared" ca="1" si="97"/>
        <v>49671</v>
      </c>
      <c r="C268" s="16">
        <f t="shared" si="101"/>
        <v>5296.9097222222317</v>
      </c>
      <c r="D268" s="27"/>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row>
    <row r="269" spans="1:246" s="2" customFormat="1" hidden="1" x14ac:dyDescent="0.25">
      <c r="A269" s="2">
        <v>172</v>
      </c>
      <c r="B269" s="26">
        <f t="shared" ca="1" si="97"/>
        <v>49702</v>
      </c>
      <c r="C269" s="16">
        <f t="shared" si="101"/>
        <v>5262.9062500000091</v>
      </c>
      <c r="D269" s="27"/>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row>
    <row r="270" spans="1:246" s="2" customFormat="1" hidden="1" x14ac:dyDescent="0.25">
      <c r="A270" s="2">
        <v>173</v>
      </c>
      <c r="B270" s="26">
        <f t="shared" ca="1" si="97"/>
        <v>49733</v>
      </c>
      <c r="C270" s="16">
        <f t="shared" si="101"/>
        <v>5228.9027777777865</v>
      </c>
      <c r="D270" s="27"/>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row>
    <row r="271" spans="1:246" s="2" customFormat="1" hidden="1" x14ac:dyDescent="0.25">
      <c r="A271" s="2">
        <v>174</v>
      </c>
      <c r="B271" s="26">
        <f t="shared" ca="1" si="97"/>
        <v>49762</v>
      </c>
      <c r="C271" s="16">
        <f t="shared" si="101"/>
        <v>5194.8993055555648</v>
      </c>
      <c r="D271" s="27"/>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row>
    <row r="272" spans="1:246" s="2" customFormat="1" hidden="1" x14ac:dyDescent="0.25">
      <c r="A272" s="2">
        <v>175</v>
      </c>
      <c r="B272" s="26">
        <f t="shared" ca="1" si="97"/>
        <v>49793</v>
      </c>
      <c r="C272" s="16">
        <f t="shared" si="101"/>
        <v>5160.895833333343</v>
      </c>
      <c r="D272" s="27"/>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row>
    <row r="273" spans="1:246" s="2" customFormat="1" hidden="1" x14ac:dyDescent="0.25">
      <c r="A273" s="2">
        <v>176</v>
      </c>
      <c r="B273" s="26">
        <f t="shared" ca="1" si="97"/>
        <v>49823</v>
      </c>
      <c r="C273" s="16">
        <f t="shared" si="101"/>
        <v>5126.8923611111204</v>
      </c>
      <c r="D273" s="27"/>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row>
    <row r="274" spans="1:246" s="2" customFormat="1" hidden="1" x14ac:dyDescent="0.25">
      <c r="A274" s="2">
        <v>177</v>
      </c>
      <c r="B274" s="26">
        <f t="shared" ca="1" si="97"/>
        <v>49854</v>
      </c>
      <c r="C274" s="16">
        <f t="shared" si="101"/>
        <v>5092.8888888888978</v>
      </c>
      <c r="D274" s="27"/>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row>
    <row r="275" spans="1:246" s="2" customFormat="1" hidden="1" x14ac:dyDescent="0.25">
      <c r="A275" s="2">
        <v>178</v>
      </c>
      <c r="B275" s="26">
        <f t="shared" ca="1" si="97"/>
        <v>49884</v>
      </c>
      <c r="C275" s="16">
        <f t="shared" si="101"/>
        <v>5058.885416666677</v>
      </c>
      <c r="D275" s="27"/>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row>
    <row r="276" spans="1:246" s="2" customFormat="1" hidden="1" x14ac:dyDescent="0.25">
      <c r="A276" s="2">
        <v>179</v>
      </c>
      <c r="B276" s="26">
        <f t="shared" ca="1" si="97"/>
        <v>49915</v>
      </c>
      <c r="C276" s="16">
        <f t="shared" si="101"/>
        <v>5024.8819444444543</v>
      </c>
      <c r="D276" s="27"/>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row>
    <row r="277" spans="1:246" s="2" customFormat="1" hidden="1" x14ac:dyDescent="0.25">
      <c r="A277" s="2">
        <v>180</v>
      </c>
      <c r="B277" s="26">
        <f t="shared" ca="1" si="97"/>
        <v>49946</v>
      </c>
      <c r="C277" s="16">
        <f t="shared" si="101"/>
        <v>4990.8784722222317</v>
      </c>
      <c r="D277" s="27"/>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row>
    <row r="278" spans="1:246" s="2" customFormat="1" hidden="1" x14ac:dyDescent="0.25">
      <c r="A278" s="2">
        <v>181</v>
      </c>
      <c r="B278" s="26">
        <f t="shared" ca="1" si="97"/>
        <v>49976</v>
      </c>
      <c r="C278" s="16">
        <f t="shared" ref="C278:C289" si="102">I69</f>
        <v>9234.3750000000164</v>
      </c>
      <c r="D278" s="27"/>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row>
    <row r="279" spans="1:246" s="2" customFormat="1" hidden="1" x14ac:dyDescent="0.25">
      <c r="A279" s="2">
        <v>182</v>
      </c>
      <c r="B279" s="26">
        <f t="shared" ca="1" si="97"/>
        <v>50007</v>
      </c>
      <c r="C279" s="16">
        <f t="shared" si="102"/>
        <v>4922.8715277777883</v>
      </c>
      <c r="D279" s="27"/>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row>
    <row r="280" spans="1:246" s="2" customFormat="1" hidden="1" x14ac:dyDescent="0.25">
      <c r="A280" s="2">
        <v>183</v>
      </c>
      <c r="B280" s="26">
        <f t="shared" ca="1" si="97"/>
        <v>50037</v>
      </c>
      <c r="C280" s="16">
        <f t="shared" si="102"/>
        <v>4888.8680555555657</v>
      </c>
      <c r="D280" s="27"/>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row>
    <row r="281" spans="1:246" s="2" customFormat="1" hidden="1" x14ac:dyDescent="0.25">
      <c r="A281" s="2">
        <v>184</v>
      </c>
      <c r="B281" s="26">
        <f t="shared" ca="1" si="97"/>
        <v>50068</v>
      </c>
      <c r="C281" s="16">
        <f t="shared" si="102"/>
        <v>4854.8645833333439</v>
      </c>
      <c r="D281" s="27"/>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row>
    <row r="282" spans="1:246" s="2" customFormat="1" hidden="1" x14ac:dyDescent="0.25">
      <c r="A282" s="2">
        <v>185</v>
      </c>
      <c r="B282" s="26">
        <f t="shared" ca="1" si="97"/>
        <v>50099</v>
      </c>
      <c r="C282" s="16">
        <f t="shared" si="102"/>
        <v>4820.8611111111213</v>
      </c>
      <c r="D282" s="27"/>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row>
    <row r="283" spans="1:246" s="2" customFormat="1" hidden="1" x14ac:dyDescent="0.25">
      <c r="A283" s="2">
        <v>186</v>
      </c>
      <c r="B283" s="26">
        <f t="shared" ca="1" si="97"/>
        <v>50127</v>
      </c>
      <c r="C283" s="16">
        <f t="shared" si="102"/>
        <v>4786.8576388888996</v>
      </c>
      <c r="D283" s="27"/>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row>
    <row r="284" spans="1:246" s="2" customFormat="1" hidden="1" x14ac:dyDescent="0.25">
      <c r="A284" s="2">
        <v>187</v>
      </c>
      <c r="B284" s="26">
        <f t="shared" ca="1" si="97"/>
        <v>50158</v>
      </c>
      <c r="C284" s="16">
        <f t="shared" si="102"/>
        <v>4752.854166666677</v>
      </c>
      <c r="D284" s="27"/>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row>
    <row r="285" spans="1:246" s="2" customFormat="1" hidden="1" x14ac:dyDescent="0.25">
      <c r="A285" s="2">
        <v>188</v>
      </c>
      <c r="B285" s="26">
        <f t="shared" ca="1" si="97"/>
        <v>50188</v>
      </c>
      <c r="C285" s="16">
        <f t="shared" si="102"/>
        <v>4718.8506944444553</v>
      </c>
      <c r="D285" s="27"/>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row>
    <row r="286" spans="1:246" s="2" customFormat="1" hidden="1" x14ac:dyDescent="0.25">
      <c r="A286" s="2">
        <v>189</v>
      </c>
      <c r="B286" s="26">
        <f t="shared" ca="1" si="97"/>
        <v>50219</v>
      </c>
      <c r="C286" s="16">
        <f t="shared" si="102"/>
        <v>4684.8472222222335</v>
      </c>
      <c r="D286" s="27"/>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row>
    <row r="287" spans="1:246" s="2" customFormat="1" hidden="1" x14ac:dyDescent="0.25">
      <c r="A287" s="2">
        <v>190</v>
      </c>
      <c r="B287" s="26">
        <f t="shared" ca="1" si="97"/>
        <v>50249</v>
      </c>
      <c r="C287" s="16">
        <f t="shared" si="102"/>
        <v>4650.8437500000109</v>
      </c>
      <c r="D287" s="27"/>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row>
    <row r="288" spans="1:246" s="2" customFormat="1" hidden="1" x14ac:dyDescent="0.25">
      <c r="A288" s="2">
        <v>191</v>
      </c>
      <c r="B288" s="26">
        <f t="shared" ca="1" si="97"/>
        <v>50280</v>
      </c>
      <c r="C288" s="16">
        <f t="shared" si="102"/>
        <v>4616.8402777777892</v>
      </c>
      <c r="D288" s="27"/>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row>
    <row r="289" spans="1:246" s="2" customFormat="1" hidden="1" x14ac:dyDescent="0.25">
      <c r="A289" s="2">
        <v>192</v>
      </c>
      <c r="B289" s="26">
        <f t="shared" ca="1" si="97"/>
        <v>50311</v>
      </c>
      <c r="C289" s="16">
        <f t="shared" si="102"/>
        <v>4582.8368055555666</v>
      </c>
      <c r="D289" s="27"/>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row>
    <row r="290" spans="1:246" s="2" customFormat="1" hidden="1" x14ac:dyDescent="0.25">
      <c r="A290" s="2">
        <v>193</v>
      </c>
      <c r="B290" s="26">
        <f t="shared" ca="1" si="97"/>
        <v>50341</v>
      </c>
      <c r="C290" s="16">
        <f t="shared" ref="C290:C301" si="103">M69</f>
        <v>8570.8333333333521</v>
      </c>
      <c r="D290" s="27"/>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row>
    <row r="291" spans="1:246" s="2" customFormat="1" hidden="1" x14ac:dyDescent="0.25">
      <c r="A291" s="2">
        <v>194</v>
      </c>
      <c r="B291" s="26">
        <f t="shared" ca="1" si="97"/>
        <v>50372</v>
      </c>
      <c r="C291" s="16">
        <f t="shared" si="103"/>
        <v>4514.8298611111222</v>
      </c>
      <c r="D291" s="27"/>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row>
    <row r="292" spans="1:246" s="2" customFormat="1" hidden="1" x14ac:dyDescent="0.25">
      <c r="A292" s="2">
        <v>195</v>
      </c>
      <c r="B292" s="26">
        <f t="shared" ref="B292:B337" ca="1" si="104">EDATE(B291,1)</f>
        <v>50402</v>
      </c>
      <c r="C292" s="16">
        <f t="shared" si="103"/>
        <v>4480.8263888889005</v>
      </c>
      <c r="D292" s="27"/>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row>
    <row r="293" spans="1:246" s="2" customFormat="1" hidden="1" x14ac:dyDescent="0.25">
      <c r="A293" s="2">
        <v>196</v>
      </c>
      <c r="B293" s="26">
        <f t="shared" ca="1" si="104"/>
        <v>50433</v>
      </c>
      <c r="C293" s="16">
        <f t="shared" si="103"/>
        <v>4446.8229166666788</v>
      </c>
      <c r="D293" s="27"/>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row>
    <row r="294" spans="1:246" s="2" customFormat="1" hidden="1" x14ac:dyDescent="0.25">
      <c r="A294" s="2">
        <v>197</v>
      </c>
      <c r="B294" s="26">
        <f t="shared" ca="1" si="104"/>
        <v>50464</v>
      </c>
      <c r="C294" s="16">
        <f t="shared" si="103"/>
        <v>4412.8194444444562</v>
      </c>
      <c r="D294" s="27"/>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row>
    <row r="295" spans="1:246" s="2" customFormat="1" hidden="1" x14ac:dyDescent="0.25">
      <c r="A295" s="2">
        <v>198</v>
      </c>
      <c r="B295" s="26">
        <f t="shared" ca="1" si="104"/>
        <v>50492</v>
      </c>
      <c r="C295" s="16">
        <f t="shared" si="103"/>
        <v>4378.8159722222335</v>
      </c>
      <c r="D295" s="27"/>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row>
    <row r="296" spans="1:246" s="2" customFormat="1" hidden="1" x14ac:dyDescent="0.25">
      <c r="A296" s="2">
        <v>199</v>
      </c>
      <c r="B296" s="26">
        <f t="shared" ca="1" si="104"/>
        <v>50523</v>
      </c>
      <c r="C296" s="16">
        <f t="shared" si="103"/>
        <v>4344.8125000000118</v>
      </c>
      <c r="D296" s="27"/>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row>
    <row r="297" spans="1:246" s="2" customFormat="1" hidden="1" x14ac:dyDescent="0.25">
      <c r="A297" s="2">
        <v>200</v>
      </c>
      <c r="B297" s="26">
        <f t="shared" ca="1" si="104"/>
        <v>50553</v>
      </c>
      <c r="C297" s="16">
        <f t="shared" si="103"/>
        <v>4310.8090277777892</v>
      </c>
      <c r="D297" s="27"/>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row>
    <row r="298" spans="1:246" s="2" customFormat="1" hidden="1" x14ac:dyDescent="0.25">
      <c r="A298" s="2">
        <v>201</v>
      </c>
      <c r="B298" s="26">
        <f t="shared" ca="1" si="104"/>
        <v>50584</v>
      </c>
      <c r="C298" s="16">
        <f t="shared" si="103"/>
        <v>4276.8055555555675</v>
      </c>
      <c r="D298" s="27"/>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row>
    <row r="299" spans="1:246" s="2" customFormat="1" hidden="1" x14ac:dyDescent="0.25">
      <c r="A299" s="2">
        <v>202</v>
      </c>
      <c r="B299" s="26">
        <f t="shared" ca="1" si="104"/>
        <v>50614</v>
      </c>
      <c r="C299" s="16">
        <f t="shared" si="103"/>
        <v>4242.8020833333449</v>
      </c>
      <c r="D299" s="27"/>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row>
    <row r="300" spans="1:246" s="2" customFormat="1" hidden="1" x14ac:dyDescent="0.25">
      <c r="A300" s="2">
        <v>203</v>
      </c>
      <c r="B300" s="26">
        <f t="shared" ca="1" si="104"/>
        <v>50645</v>
      </c>
      <c r="C300" s="16">
        <f t="shared" si="103"/>
        <v>4208.7986111111222</v>
      </c>
      <c r="D300" s="27"/>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row>
    <row r="301" spans="1:246" s="2" customFormat="1" hidden="1" x14ac:dyDescent="0.25">
      <c r="A301" s="2">
        <v>204</v>
      </c>
      <c r="B301" s="26">
        <f t="shared" ca="1" si="104"/>
        <v>50676</v>
      </c>
      <c r="C301" s="16">
        <f t="shared" si="103"/>
        <v>4174.7951388888996</v>
      </c>
      <c r="D301" s="27"/>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row>
    <row r="302" spans="1:246" s="2" customFormat="1" hidden="1" x14ac:dyDescent="0.25">
      <c r="A302" s="2">
        <v>205</v>
      </c>
      <c r="B302" s="26">
        <f t="shared" ca="1" si="104"/>
        <v>50706</v>
      </c>
      <c r="C302" s="16">
        <f t="shared" ref="C302:C313" si="105">Q69</f>
        <v>7907.2916666666843</v>
      </c>
      <c r="D302" s="27"/>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row>
    <row r="303" spans="1:246" s="2" customFormat="1" hidden="1" x14ac:dyDescent="0.25">
      <c r="A303" s="2">
        <v>206</v>
      </c>
      <c r="B303" s="26">
        <f t="shared" ca="1" si="104"/>
        <v>50737</v>
      </c>
      <c r="C303" s="16">
        <f t="shared" si="105"/>
        <v>4106.7881944444553</v>
      </c>
      <c r="D303" s="27"/>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row>
    <row r="304" spans="1:246" s="2" customFormat="1" hidden="1" x14ac:dyDescent="0.25">
      <c r="A304" s="2">
        <v>207</v>
      </c>
      <c r="B304" s="26">
        <f t="shared" ca="1" si="104"/>
        <v>50767</v>
      </c>
      <c r="C304" s="16">
        <f t="shared" si="105"/>
        <v>4072.7847222222335</v>
      </c>
      <c r="D304" s="27"/>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row>
    <row r="305" spans="1:246" s="2" customFormat="1" hidden="1" x14ac:dyDescent="0.25">
      <c r="A305" s="2">
        <v>208</v>
      </c>
      <c r="B305" s="26">
        <f t="shared" ca="1" si="104"/>
        <v>50798</v>
      </c>
      <c r="C305" s="16">
        <f t="shared" si="105"/>
        <v>4038.7812500000109</v>
      </c>
      <c r="D305" s="27"/>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row>
    <row r="306" spans="1:246" s="2" customFormat="1" hidden="1" x14ac:dyDescent="0.25">
      <c r="A306" s="2">
        <v>209</v>
      </c>
      <c r="B306" s="26">
        <f t="shared" ca="1" si="104"/>
        <v>50829</v>
      </c>
      <c r="C306" s="16">
        <f t="shared" si="105"/>
        <v>4004.7777777777887</v>
      </c>
      <c r="D306" s="27"/>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row>
    <row r="307" spans="1:246" s="2" customFormat="1" hidden="1" x14ac:dyDescent="0.25">
      <c r="A307" s="2">
        <v>210</v>
      </c>
      <c r="B307" s="26">
        <f t="shared" ca="1" si="104"/>
        <v>50857</v>
      </c>
      <c r="C307" s="16">
        <f t="shared" si="105"/>
        <v>3970.7743055555666</v>
      </c>
      <c r="D307" s="27"/>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row>
    <row r="308" spans="1:246" s="2" customFormat="1" hidden="1" x14ac:dyDescent="0.25">
      <c r="A308" s="2">
        <v>211</v>
      </c>
      <c r="B308" s="26">
        <f t="shared" ca="1" si="104"/>
        <v>50888</v>
      </c>
      <c r="C308" s="16">
        <f t="shared" si="105"/>
        <v>3936.7708333333439</v>
      </c>
      <c r="D308" s="27"/>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row>
    <row r="309" spans="1:246" s="2" customFormat="1" hidden="1" x14ac:dyDescent="0.25">
      <c r="A309" s="2">
        <v>212</v>
      </c>
      <c r="B309" s="26">
        <f t="shared" ca="1" si="104"/>
        <v>50918</v>
      </c>
      <c r="C309" s="16">
        <f t="shared" si="105"/>
        <v>3902.7673611111218</v>
      </c>
      <c r="D309" s="27"/>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row>
    <row r="310" spans="1:246" s="2" customFormat="1" hidden="1" x14ac:dyDescent="0.25">
      <c r="A310" s="2">
        <v>213</v>
      </c>
      <c r="B310" s="26">
        <f t="shared" ca="1" si="104"/>
        <v>50949</v>
      </c>
      <c r="C310" s="16">
        <f t="shared" si="105"/>
        <v>3868.7638888888996</v>
      </c>
      <c r="D310" s="27"/>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row>
    <row r="311" spans="1:246" s="2" customFormat="1" hidden="1" x14ac:dyDescent="0.25">
      <c r="A311" s="2">
        <v>214</v>
      </c>
      <c r="B311" s="26">
        <f t="shared" ca="1" si="104"/>
        <v>50979</v>
      </c>
      <c r="C311" s="16">
        <f t="shared" si="105"/>
        <v>3834.7604166666774</v>
      </c>
      <c r="D311" s="27"/>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row>
    <row r="312" spans="1:246" s="2" customFormat="1" hidden="1" x14ac:dyDescent="0.25">
      <c r="A312" s="2">
        <v>215</v>
      </c>
      <c r="B312" s="26">
        <f t="shared" ca="1" si="104"/>
        <v>51010</v>
      </c>
      <c r="C312" s="16">
        <f t="shared" si="105"/>
        <v>3800.7569444444553</v>
      </c>
      <c r="D312" s="27"/>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row>
    <row r="313" spans="1:246" s="2" customFormat="1" hidden="1" x14ac:dyDescent="0.25">
      <c r="A313" s="2">
        <v>216</v>
      </c>
      <c r="B313" s="26">
        <f t="shared" ca="1" si="104"/>
        <v>51041</v>
      </c>
      <c r="C313" s="16">
        <f t="shared" si="105"/>
        <v>3766.7534722222326</v>
      </c>
      <c r="D313" s="27"/>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row>
    <row r="314" spans="1:246" s="2" customFormat="1" hidden="1" x14ac:dyDescent="0.25">
      <c r="A314" s="2">
        <v>217</v>
      </c>
      <c r="B314" s="26">
        <f t="shared" ca="1" si="104"/>
        <v>51071</v>
      </c>
      <c r="C314" s="27">
        <f t="shared" ref="C314:C325" si="106">U69</f>
        <v>7243.7500000000182</v>
      </c>
      <c r="D314" s="27"/>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row>
    <row r="315" spans="1:246" s="2" customFormat="1" hidden="1" x14ac:dyDescent="0.25">
      <c r="A315" s="2">
        <v>218</v>
      </c>
      <c r="B315" s="26">
        <f t="shared" ca="1" si="104"/>
        <v>51102</v>
      </c>
      <c r="C315" s="27">
        <f t="shared" si="106"/>
        <v>3698.7465277777883</v>
      </c>
      <c r="D315" s="27"/>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row>
    <row r="316" spans="1:246" s="2" customFormat="1" hidden="1" x14ac:dyDescent="0.25">
      <c r="A316" s="2">
        <v>219</v>
      </c>
      <c r="B316" s="26">
        <f t="shared" ca="1" si="104"/>
        <v>51132</v>
      </c>
      <c r="C316" s="27">
        <f t="shared" si="106"/>
        <v>3664.7430555555661</v>
      </c>
      <c r="D316" s="27"/>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row>
    <row r="317" spans="1:246" s="2" customFormat="1" hidden="1" x14ac:dyDescent="0.25">
      <c r="A317" s="2">
        <v>220</v>
      </c>
      <c r="B317" s="26">
        <f t="shared" ca="1" si="104"/>
        <v>51163</v>
      </c>
      <c r="C317" s="27">
        <f t="shared" si="106"/>
        <v>3630.7395833333439</v>
      </c>
      <c r="D317" s="27"/>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row>
    <row r="318" spans="1:246" s="2" customFormat="1" hidden="1" x14ac:dyDescent="0.25">
      <c r="A318" s="2">
        <v>221</v>
      </c>
      <c r="B318" s="26">
        <f t="shared" ca="1" si="104"/>
        <v>51194</v>
      </c>
      <c r="C318" s="27">
        <f t="shared" si="106"/>
        <v>3596.7361111111218</v>
      </c>
      <c r="D318" s="27"/>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row>
    <row r="319" spans="1:246" s="2" customFormat="1" hidden="1" x14ac:dyDescent="0.25">
      <c r="A319" s="2">
        <v>222</v>
      </c>
      <c r="B319" s="26">
        <f t="shared" ca="1" si="104"/>
        <v>51223</v>
      </c>
      <c r="C319" s="27">
        <f t="shared" si="106"/>
        <v>3562.7326388888996</v>
      </c>
      <c r="D319" s="27"/>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row>
    <row r="320" spans="1:246" s="2" customFormat="1" hidden="1" x14ac:dyDescent="0.25">
      <c r="A320" s="2">
        <v>223</v>
      </c>
      <c r="B320" s="26">
        <f t="shared" ca="1" si="104"/>
        <v>51254</v>
      </c>
      <c r="C320" s="27">
        <f t="shared" si="106"/>
        <v>3528.7291666666774</v>
      </c>
      <c r="D320" s="27"/>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row>
    <row r="321" spans="1:246" s="2" customFormat="1" hidden="1" x14ac:dyDescent="0.25">
      <c r="A321" s="2">
        <v>224</v>
      </c>
      <c r="B321" s="26">
        <f t="shared" ca="1" si="104"/>
        <v>51284</v>
      </c>
      <c r="C321" s="27">
        <f t="shared" si="106"/>
        <v>3494.7256944444553</v>
      </c>
      <c r="D321" s="27"/>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row>
    <row r="322" spans="1:246" s="2" customFormat="1" hidden="1" x14ac:dyDescent="0.25">
      <c r="A322" s="2">
        <v>225</v>
      </c>
      <c r="B322" s="26">
        <f t="shared" ca="1" si="104"/>
        <v>51315</v>
      </c>
      <c r="C322" s="27">
        <f t="shared" si="106"/>
        <v>3460.7222222222326</v>
      </c>
      <c r="D322" s="27"/>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row>
    <row r="323" spans="1:246" s="2" customFormat="1" hidden="1" x14ac:dyDescent="0.25">
      <c r="A323" s="2">
        <v>226</v>
      </c>
      <c r="B323" s="26">
        <f t="shared" ca="1" si="104"/>
        <v>51345</v>
      </c>
      <c r="C323" s="27">
        <f t="shared" si="106"/>
        <v>3426.7187500000109</v>
      </c>
      <c r="D323" s="27"/>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row>
    <row r="324" spans="1:246" s="2" customFormat="1" hidden="1" x14ac:dyDescent="0.25">
      <c r="A324" s="2">
        <v>227</v>
      </c>
      <c r="B324" s="26">
        <f t="shared" ca="1" si="104"/>
        <v>51376</v>
      </c>
      <c r="C324" s="27">
        <f t="shared" si="106"/>
        <v>3392.7152777777883</v>
      </c>
      <c r="D324" s="27"/>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row>
    <row r="325" spans="1:246" s="2" customFormat="1" hidden="1" x14ac:dyDescent="0.25">
      <c r="A325" s="2">
        <v>228</v>
      </c>
      <c r="B325" s="26">
        <f t="shared" ca="1" si="104"/>
        <v>51407</v>
      </c>
      <c r="C325" s="27">
        <f t="shared" si="106"/>
        <v>3358.7118055555661</v>
      </c>
      <c r="D325" s="27"/>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row>
    <row r="326" spans="1:246" s="2" customFormat="1" hidden="1" x14ac:dyDescent="0.25">
      <c r="A326" s="2">
        <v>229</v>
      </c>
      <c r="B326" s="26">
        <f t="shared" ca="1" si="104"/>
        <v>51437</v>
      </c>
      <c r="C326" s="27">
        <f t="shared" ref="C326:C337" si="107">Y69</f>
        <v>6580.2083333333503</v>
      </c>
      <c r="D326" s="27"/>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row>
    <row r="327" spans="1:246" s="2" customFormat="1" hidden="1" x14ac:dyDescent="0.25">
      <c r="A327" s="2">
        <v>230</v>
      </c>
      <c r="B327" s="26">
        <f t="shared" ca="1" si="104"/>
        <v>51468</v>
      </c>
      <c r="C327" s="27">
        <f t="shared" si="107"/>
        <v>3290.7048611111218</v>
      </c>
      <c r="D327" s="27"/>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row>
    <row r="328" spans="1:246" s="2" customFormat="1" hidden="1" x14ac:dyDescent="0.25">
      <c r="A328" s="2">
        <v>231</v>
      </c>
      <c r="B328" s="26">
        <f t="shared" ca="1" si="104"/>
        <v>51498</v>
      </c>
      <c r="C328" s="27">
        <f t="shared" si="107"/>
        <v>3256.7013888888996</v>
      </c>
      <c r="D328" s="27"/>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row>
    <row r="329" spans="1:246" s="2" customFormat="1" hidden="1" x14ac:dyDescent="0.25">
      <c r="A329" s="2">
        <v>232</v>
      </c>
      <c r="B329" s="26">
        <f t="shared" ca="1" si="104"/>
        <v>51529</v>
      </c>
      <c r="C329" s="27">
        <f t="shared" si="107"/>
        <v>3222.6979166666774</v>
      </c>
      <c r="D329" s="27"/>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row>
    <row r="330" spans="1:246" s="2" customFormat="1" hidden="1" x14ac:dyDescent="0.25">
      <c r="A330" s="2">
        <v>233</v>
      </c>
      <c r="B330" s="26">
        <f t="shared" ca="1" si="104"/>
        <v>51560</v>
      </c>
      <c r="C330" s="27">
        <f t="shared" si="107"/>
        <v>3188.6944444444553</v>
      </c>
      <c r="D330" s="27"/>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row>
    <row r="331" spans="1:246" s="2" customFormat="1" hidden="1" x14ac:dyDescent="0.25">
      <c r="A331" s="2">
        <v>234</v>
      </c>
      <c r="B331" s="26">
        <f t="shared" ca="1" si="104"/>
        <v>51588</v>
      </c>
      <c r="C331" s="27">
        <f t="shared" si="107"/>
        <v>3154.6909722222331</v>
      </c>
      <c r="D331" s="27"/>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c r="HU331" s="4"/>
      <c r="HV331" s="4"/>
      <c r="HW331" s="4"/>
      <c r="HX331" s="4"/>
      <c r="HY331" s="4"/>
      <c r="HZ331" s="4"/>
      <c r="IA331" s="4"/>
      <c r="IB331" s="4"/>
      <c r="IC331" s="4"/>
      <c r="ID331" s="4"/>
      <c r="IE331" s="4"/>
      <c r="IF331" s="4"/>
      <c r="IG331" s="4"/>
      <c r="IH331" s="4"/>
      <c r="II331" s="4"/>
      <c r="IJ331" s="4"/>
      <c r="IK331" s="4"/>
      <c r="IL331" s="4"/>
    </row>
    <row r="332" spans="1:246" s="2" customFormat="1" hidden="1" x14ac:dyDescent="0.25">
      <c r="A332" s="2">
        <v>235</v>
      </c>
      <c r="B332" s="26">
        <f t="shared" ca="1" si="104"/>
        <v>51619</v>
      </c>
      <c r="C332" s="27">
        <f t="shared" si="107"/>
        <v>3120.6875000000109</v>
      </c>
      <c r="D332" s="27"/>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row>
    <row r="333" spans="1:246" s="2" customFormat="1" hidden="1" x14ac:dyDescent="0.25">
      <c r="A333" s="2">
        <v>236</v>
      </c>
      <c r="B333" s="26">
        <f t="shared" ca="1" si="104"/>
        <v>51649</v>
      </c>
      <c r="C333" s="27">
        <f t="shared" si="107"/>
        <v>3086.6840277777883</v>
      </c>
      <c r="D333" s="27"/>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row>
    <row r="334" spans="1:246" s="2" customFormat="1" hidden="1" x14ac:dyDescent="0.25">
      <c r="A334" s="2">
        <v>237</v>
      </c>
      <c r="B334" s="26">
        <f t="shared" ca="1" si="104"/>
        <v>51680</v>
      </c>
      <c r="C334" s="27">
        <f t="shared" si="107"/>
        <v>3052.6805555555661</v>
      </c>
      <c r="D334" s="27"/>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c r="HU334" s="4"/>
      <c r="HV334" s="4"/>
      <c r="HW334" s="4"/>
      <c r="HX334" s="4"/>
      <c r="HY334" s="4"/>
      <c r="HZ334" s="4"/>
      <c r="IA334" s="4"/>
      <c r="IB334" s="4"/>
      <c r="IC334" s="4"/>
      <c r="ID334" s="4"/>
      <c r="IE334" s="4"/>
      <c r="IF334" s="4"/>
      <c r="IG334" s="4"/>
      <c r="IH334" s="4"/>
      <c r="II334" s="4"/>
      <c r="IJ334" s="4"/>
      <c r="IK334" s="4"/>
      <c r="IL334" s="4"/>
    </row>
    <row r="335" spans="1:246" s="2" customFormat="1" hidden="1" x14ac:dyDescent="0.25">
      <c r="A335" s="2">
        <v>238</v>
      </c>
      <c r="B335" s="26">
        <f t="shared" ca="1" si="104"/>
        <v>51710</v>
      </c>
      <c r="C335" s="27">
        <f t="shared" si="107"/>
        <v>3018.6770833333439</v>
      </c>
      <c r="D335" s="27"/>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c r="HU335" s="4"/>
      <c r="HV335" s="4"/>
      <c r="HW335" s="4"/>
      <c r="HX335" s="4"/>
      <c r="HY335" s="4"/>
      <c r="HZ335" s="4"/>
      <c r="IA335" s="4"/>
      <c r="IB335" s="4"/>
      <c r="IC335" s="4"/>
      <c r="ID335" s="4"/>
      <c r="IE335" s="4"/>
      <c r="IF335" s="4"/>
      <c r="IG335" s="4"/>
      <c r="IH335" s="4"/>
      <c r="II335" s="4"/>
      <c r="IJ335" s="4"/>
      <c r="IK335" s="4"/>
      <c r="IL335" s="4"/>
    </row>
    <row r="336" spans="1:246" s="2" customFormat="1" hidden="1" x14ac:dyDescent="0.25">
      <c r="A336" s="2">
        <v>239</v>
      </c>
      <c r="B336" s="26">
        <f t="shared" ca="1" si="104"/>
        <v>51741</v>
      </c>
      <c r="C336" s="27">
        <f t="shared" si="107"/>
        <v>2984.6736111111218</v>
      </c>
      <c r="D336" s="27"/>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c r="HU336" s="4"/>
      <c r="HV336" s="4"/>
      <c r="HW336" s="4"/>
      <c r="HX336" s="4"/>
      <c r="HY336" s="4"/>
      <c r="HZ336" s="4"/>
      <c r="IA336" s="4"/>
      <c r="IB336" s="4"/>
      <c r="IC336" s="4"/>
      <c r="ID336" s="4"/>
      <c r="IE336" s="4"/>
      <c r="IF336" s="4"/>
      <c r="IG336" s="4"/>
      <c r="IH336" s="4"/>
      <c r="II336" s="4"/>
      <c r="IJ336" s="4"/>
      <c r="IK336" s="4"/>
      <c r="IL336" s="4"/>
    </row>
    <row r="337" spans="1:247" s="2" customFormat="1" hidden="1" x14ac:dyDescent="0.25">
      <c r="A337" s="2">
        <v>240</v>
      </c>
      <c r="B337" s="26">
        <f t="shared" ca="1" si="104"/>
        <v>51772</v>
      </c>
      <c r="C337" s="27">
        <f t="shared" si="107"/>
        <v>6380.6701388888996</v>
      </c>
      <c r="D337" s="27"/>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c r="FU337" s="4"/>
      <c r="FV337" s="4"/>
      <c r="FW337" s="4"/>
      <c r="FX337" s="4"/>
      <c r="FY337" s="4"/>
      <c r="FZ337" s="4"/>
      <c r="GA337" s="4"/>
      <c r="GB337" s="4"/>
      <c r="GC337" s="4"/>
      <c r="GD337" s="4"/>
      <c r="GE337" s="4"/>
      <c r="GF337" s="4"/>
      <c r="GG337" s="4"/>
      <c r="GH337" s="4"/>
      <c r="GI337" s="4"/>
      <c r="GJ337" s="4"/>
      <c r="GK337" s="4"/>
      <c r="GL337" s="4"/>
      <c r="GM337" s="4"/>
      <c r="GN337" s="4"/>
      <c r="GO337" s="4"/>
      <c r="GP337" s="4"/>
      <c r="GQ337" s="4"/>
      <c r="GR337" s="4"/>
      <c r="GS337" s="4"/>
      <c r="GT337" s="4"/>
      <c r="GU337" s="4"/>
      <c r="GV337" s="4"/>
      <c r="GW337" s="4"/>
      <c r="GX337" s="4"/>
      <c r="GY337" s="4"/>
      <c r="GZ337" s="4"/>
      <c r="HA337" s="4"/>
      <c r="HB337" s="4"/>
      <c r="HC337" s="4"/>
      <c r="HD337" s="4"/>
      <c r="HE337" s="4"/>
      <c r="HF337" s="4"/>
      <c r="HG337" s="4"/>
      <c r="HH337" s="4"/>
      <c r="HI337" s="4"/>
      <c r="HJ337" s="4"/>
      <c r="HK337" s="4"/>
      <c r="HL337" s="4"/>
      <c r="HM337" s="4"/>
      <c r="HN337" s="4"/>
      <c r="HO337" s="4"/>
      <c r="HP337" s="4"/>
      <c r="HQ337" s="4"/>
      <c r="HR337" s="4"/>
      <c r="HS337" s="4"/>
      <c r="HT337" s="4"/>
      <c r="HU337" s="4"/>
      <c r="HV337" s="4"/>
      <c r="HW337" s="4"/>
      <c r="HX337" s="4"/>
      <c r="HY337" s="4"/>
      <c r="HZ337" s="4"/>
      <c r="IA337" s="4"/>
      <c r="IB337" s="4"/>
      <c r="IC337" s="4"/>
      <c r="ID337" s="4"/>
      <c r="IE337" s="4"/>
      <c r="IF337" s="4"/>
      <c r="IG337" s="4"/>
      <c r="IH337" s="4"/>
      <c r="II337" s="4"/>
      <c r="IJ337" s="4"/>
      <c r="IK337" s="4"/>
      <c r="IL337" s="4"/>
    </row>
    <row r="338" spans="1:247" s="2" customFormat="1" hidden="1" x14ac:dyDescent="0.25">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c r="FU338" s="4"/>
      <c r="FV338" s="4"/>
      <c r="FW338" s="4"/>
      <c r="FX338" s="4"/>
      <c r="FY338" s="4"/>
      <c r="FZ338" s="4"/>
      <c r="GA338" s="4"/>
      <c r="GB338" s="4"/>
      <c r="GC338" s="4"/>
      <c r="GD338" s="4"/>
      <c r="GE338" s="4"/>
      <c r="GF338" s="4"/>
      <c r="GG338" s="4"/>
      <c r="GH338" s="4"/>
      <c r="GI338" s="4"/>
      <c r="GJ338" s="4"/>
      <c r="GK338" s="4"/>
      <c r="GL338" s="4"/>
      <c r="GM338" s="4"/>
      <c r="GN338" s="4"/>
      <c r="GO338" s="4"/>
      <c r="GP338" s="4"/>
      <c r="GQ338" s="4"/>
      <c r="GR338" s="4"/>
      <c r="GS338" s="4"/>
      <c r="GT338" s="4"/>
      <c r="GU338" s="4"/>
      <c r="GV338" s="4"/>
      <c r="GW338" s="4"/>
      <c r="GX338" s="4"/>
      <c r="GY338" s="4"/>
      <c r="GZ338" s="4"/>
      <c r="HA338" s="4"/>
      <c r="HB338" s="4"/>
      <c r="HC338" s="4"/>
      <c r="HD338" s="4"/>
      <c r="HE338" s="4"/>
      <c r="HF338" s="4"/>
      <c r="HG338" s="4"/>
      <c r="HH338" s="4"/>
      <c r="HI338" s="4"/>
      <c r="HJ338" s="4"/>
      <c r="HK338" s="4"/>
      <c r="HL338" s="4"/>
      <c r="HM338" s="4"/>
      <c r="HN338" s="4"/>
      <c r="HO338" s="4"/>
      <c r="HP338" s="4"/>
      <c r="HQ338" s="4"/>
      <c r="HR338" s="4"/>
      <c r="HS338" s="4"/>
      <c r="HT338" s="4"/>
      <c r="HU338" s="4"/>
      <c r="HV338" s="4"/>
      <c r="HW338" s="4"/>
      <c r="HX338" s="4"/>
      <c r="HY338" s="4"/>
      <c r="HZ338" s="4"/>
      <c r="IA338" s="4"/>
      <c r="IB338" s="4"/>
      <c r="IC338" s="4"/>
      <c r="ID338" s="4"/>
      <c r="IE338" s="4"/>
      <c r="IF338" s="4"/>
      <c r="IG338" s="4"/>
      <c r="IH338" s="4"/>
      <c r="II338" s="4"/>
      <c r="IJ338" s="4"/>
      <c r="IK338" s="4"/>
      <c r="IL338" s="4"/>
      <c r="IM338" s="4"/>
    </row>
    <row r="339" spans="1:247"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c r="FU339" s="4"/>
      <c r="FV339" s="4"/>
      <c r="FW339" s="4"/>
      <c r="FX339" s="4"/>
      <c r="FY339" s="4"/>
      <c r="FZ339" s="4"/>
      <c r="GA339" s="4"/>
      <c r="GB339" s="4"/>
      <c r="GC339" s="4"/>
      <c r="GD339" s="4"/>
      <c r="GE339" s="4"/>
      <c r="GF339" s="4"/>
      <c r="GG339" s="4"/>
      <c r="GH339" s="4"/>
      <c r="GI339" s="4"/>
      <c r="GJ339" s="4"/>
      <c r="GK339" s="4"/>
      <c r="GL339" s="4"/>
      <c r="GM339" s="4"/>
      <c r="GN339" s="4"/>
      <c r="GO339" s="4"/>
      <c r="GP339" s="4"/>
      <c r="GQ339" s="4"/>
      <c r="GR339" s="4"/>
      <c r="GS339" s="4"/>
      <c r="GT339" s="4"/>
      <c r="GU339" s="4"/>
      <c r="GV339" s="4"/>
      <c r="GW339" s="4"/>
      <c r="GX339" s="4"/>
      <c r="GY339" s="4"/>
      <c r="GZ339" s="4"/>
      <c r="HA339" s="4"/>
      <c r="HB339" s="4"/>
      <c r="HC339" s="4"/>
      <c r="HD339" s="4"/>
      <c r="HE339" s="4"/>
      <c r="HF339" s="4"/>
      <c r="HG339" s="4"/>
      <c r="HH339" s="4"/>
      <c r="HI339" s="4"/>
      <c r="HJ339" s="4"/>
      <c r="HK339" s="4"/>
      <c r="HL339" s="4"/>
      <c r="HM339" s="4"/>
      <c r="HN339" s="4"/>
      <c r="HO339" s="4"/>
      <c r="HP339" s="4"/>
      <c r="HQ339" s="4"/>
      <c r="HR339" s="4"/>
      <c r="HS339" s="4"/>
      <c r="HT339" s="4"/>
      <c r="HU339" s="4"/>
      <c r="HV339" s="4"/>
      <c r="HW339" s="4"/>
      <c r="HX339" s="4"/>
      <c r="HY339" s="4"/>
      <c r="HZ339" s="4"/>
      <c r="IA339" s="4"/>
      <c r="IB339" s="4"/>
      <c r="IC339" s="4"/>
      <c r="ID339" s="4"/>
      <c r="IE339" s="4"/>
      <c r="IF339" s="4"/>
      <c r="IG339" s="4"/>
      <c r="IH339" s="4"/>
      <c r="II339" s="4"/>
      <c r="IJ339" s="4"/>
      <c r="IK339" s="4"/>
      <c r="IL339" s="4"/>
      <c r="IM339" s="4"/>
    </row>
  </sheetData>
  <sheetProtection algorithmName="SHA-512" hashValue="OiAAFUADSQL9AxWyiLjexkVnWZdXNjb8y1OP52GT7/X4DT0jWohXmrXVnOuIN2WKyp5GYr1S8yPS8c8tteI7Jg==" saltValue="2EbJlkNza8iiQJqtnAJiJQ==" spinCount="100000" sheet="1" objects="1" scenarios="1"/>
  <mergeCells count="100">
    <mergeCell ref="A1:K1"/>
    <mergeCell ref="A2:K2"/>
    <mergeCell ref="A3:K3"/>
    <mergeCell ref="A4:K4"/>
    <mergeCell ref="A5:I5"/>
    <mergeCell ref="J5:K5"/>
    <mergeCell ref="A6:I6"/>
    <mergeCell ref="J6:K6"/>
    <mergeCell ref="A7:I7"/>
    <mergeCell ref="J7:K7"/>
    <mergeCell ref="A8:I8"/>
    <mergeCell ref="J8:K8"/>
    <mergeCell ref="A9:H9"/>
    <mergeCell ref="J9:K9"/>
    <mergeCell ref="A10:H10"/>
    <mergeCell ref="J10:K10"/>
    <mergeCell ref="A11:H11"/>
    <mergeCell ref="J11:K11"/>
    <mergeCell ref="A12:H12"/>
    <mergeCell ref="J12:K12"/>
    <mergeCell ref="A13:I13"/>
    <mergeCell ref="J13:K13"/>
    <mergeCell ref="A14:I14"/>
    <mergeCell ref="J14:K14"/>
    <mergeCell ref="A21:I21"/>
    <mergeCell ref="J21:K21"/>
    <mergeCell ref="A15:I15"/>
    <mergeCell ref="J15:K15"/>
    <mergeCell ref="A16:I16"/>
    <mergeCell ref="J16:K16"/>
    <mergeCell ref="A17:I17"/>
    <mergeCell ref="J17:K17"/>
    <mergeCell ref="A18:I18"/>
    <mergeCell ref="J18:K18"/>
    <mergeCell ref="A19:G19"/>
    <mergeCell ref="J19:K19"/>
    <mergeCell ref="A20:K20"/>
    <mergeCell ref="A28:I28"/>
    <mergeCell ref="J28:K28"/>
    <mergeCell ref="A22:I22"/>
    <mergeCell ref="J22:K22"/>
    <mergeCell ref="A23:I23"/>
    <mergeCell ref="J23:K23"/>
    <mergeCell ref="A24:I24"/>
    <mergeCell ref="J24:K24"/>
    <mergeCell ref="A25:K25"/>
    <mergeCell ref="A26:I26"/>
    <mergeCell ref="J26:K26"/>
    <mergeCell ref="A27:I27"/>
    <mergeCell ref="J27:K27"/>
    <mergeCell ref="A35:I35"/>
    <mergeCell ref="J35:K35"/>
    <mergeCell ref="A29:I29"/>
    <mergeCell ref="J29:K29"/>
    <mergeCell ref="A30:I30"/>
    <mergeCell ref="J30:K30"/>
    <mergeCell ref="A31:I31"/>
    <mergeCell ref="J31:K31"/>
    <mergeCell ref="A32:I32"/>
    <mergeCell ref="A33:I33"/>
    <mergeCell ref="J33:K33"/>
    <mergeCell ref="A34:I34"/>
    <mergeCell ref="J34:K34"/>
    <mergeCell ref="V37:Y37"/>
    <mergeCell ref="Z37:AC37"/>
    <mergeCell ref="A52:A53"/>
    <mergeCell ref="B52:D52"/>
    <mergeCell ref="F52:I52"/>
    <mergeCell ref="J52:M52"/>
    <mergeCell ref="N52:Q52"/>
    <mergeCell ref="R52:U52"/>
    <mergeCell ref="V52:Y52"/>
    <mergeCell ref="Z52:AC52"/>
    <mergeCell ref="A37:A38"/>
    <mergeCell ref="B37:E37"/>
    <mergeCell ref="F37:I37"/>
    <mergeCell ref="J37:M37"/>
    <mergeCell ref="N37:Q37"/>
    <mergeCell ref="R37:U37"/>
    <mergeCell ref="A86:J86"/>
    <mergeCell ref="A67:A68"/>
    <mergeCell ref="B67:E67"/>
    <mergeCell ref="F67:H67"/>
    <mergeCell ref="J67:M67"/>
    <mergeCell ref="V67:Y67"/>
    <mergeCell ref="Z67:AC67"/>
    <mergeCell ref="A83:J83"/>
    <mergeCell ref="A84:J84"/>
    <mergeCell ref="A85:J85"/>
    <mergeCell ref="N67:Q67"/>
    <mergeCell ref="R67:U67"/>
    <mergeCell ref="A94:B95"/>
    <mergeCell ref="C94:F94"/>
    <mergeCell ref="C95:F95"/>
    <mergeCell ref="A87:J87"/>
    <mergeCell ref="A88:N88"/>
    <mergeCell ref="A89:N89"/>
    <mergeCell ref="A90:N90"/>
    <mergeCell ref="A92:B92"/>
    <mergeCell ref="C92:F92"/>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from>
                    <xdr:col>9</xdr:col>
                    <xdr:colOff>0</xdr:colOff>
                    <xdr:row>16</xdr:row>
                    <xdr:rowOff>190500</xdr:rowOff>
                  </from>
                  <to>
                    <xdr:col>11</xdr:col>
                    <xdr:colOff>19050</xdr:colOff>
                    <xdr:row>19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18</vt:i4>
      </vt:variant>
    </vt:vector>
  </HeadingPairs>
  <TitlesOfParts>
    <vt:vector size="21" baseType="lpstr">
      <vt:lpstr>Калькулятор Федорченко В-1</vt:lpstr>
      <vt:lpstr>Калькулятор Федорченко В-2</vt:lpstr>
      <vt:lpstr>Калькулятор Федорченко В-3</vt:lpstr>
      <vt:lpstr>'Калькулятор Федорченко В-1'!avans2</vt:lpstr>
      <vt:lpstr>'Калькулятор Федорченко В-2'!avans2</vt:lpstr>
      <vt:lpstr>'Калькулятор Федорченко В-3'!avans2</vt:lpstr>
      <vt:lpstr>'Калькулятор Федорченко В-1'!data2</vt:lpstr>
      <vt:lpstr>'Калькулятор Федорченко В-2'!data2</vt:lpstr>
      <vt:lpstr>'Калькулятор Федорченко В-3'!data2</vt:lpstr>
      <vt:lpstr>'Калькулятор Федорченко В-1'!strok</vt:lpstr>
      <vt:lpstr>'Калькулятор Федорченко В-2'!strok</vt:lpstr>
      <vt:lpstr>'Калькулятор Федорченко В-3'!strok</vt:lpstr>
      <vt:lpstr>'Калькулятор Федорченко В-1'!strok2</vt:lpstr>
      <vt:lpstr>'Калькулятор Федорченко В-2'!strok2</vt:lpstr>
      <vt:lpstr>'Калькулятор Федорченко В-3'!strok2</vt:lpstr>
      <vt:lpstr>'Калькулятор Федорченко В-1'!sumkred2</vt:lpstr>
      <vt:lpstr>'Калькулятор Федорченко В-2'!sumkred2</vt:lpstr>
      <vt:lpstr>'Калькулятор Федорченко В-3'!sumkred2</vt:lpstr>
      <vt:lpstr>'Калькулятор Федорченко В-1'!sumproplat2</vt:lpstr>
      <vt:lpstr>'Калькулятор Федорченко В-2'!sumproplat2</vt:lpstr>
      <vt:lpstr>'Калькулятор Федорченко В-3'!sumproplat2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Хапіліна Олена Анатоліївна</dc:creator>
  <cp:lastModifiedBy>Дьоміна Світлана Валеріївна</cp:lastModifiedBy>
  <cp:lastPrinted>2020-08-05T11:29:05Z</cp:lastPrinted>
  <dcterms:created xsi:type="dcterms:W3CDTF">2020-07-30T13:50:45Z</dcterms:created>
  <dcterms:modified xsi:type="dcterms:W3CDTF">2021-09-29T13:58:38Z</dcterms:modified>
</cp:coreProperties>
</file>