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Листопад 2021 зміни СОД\"/>
    </mc:Choice>
  </mc:AlternateContent>
  <bookViews>
    <workbookView xWindow="0" yWindow="0" windowWidth="19200" windowHeight="5700"/>
  </bookViews>
  <sheets>
    <sheet name="Калькулятор Інтергалбуд " sheetId="3" r:id="rId1"/>
  </sheets>
  <definedNames>
    <definedName name="avans2" localSheetId="0">'Калькулятор Інтергалбуд '!$J$7</definedName>
    <definedName name="avans2">#REF!</definedName>
    <definedName name="data2" localSheetId="0">'Калькулятор Інтергалбуд '!$J$18</definedName>
    <definedName name="data2">#REF!</definedName>
    <definedName name="PROC2" localSheetId="0">'Калькулятор Інтергалбуд '!#REF!</definedName>
    <definedName name="proc2">#REF!</definedName>
    <definedName name="stoimost2" localSheetId="0">#REF!</definedName>
    <definedName name="stoimost2">#REF!</definedName>
    <definedName name="strok" localSheetId="0">'Калькулятор Інтергалбуд '!$H$8</definedName>
    <definedName name="strok2" localSheetId="0">'Калькулятор Інтергалбуд '!$J$13</definedName>
    <definedName name="strok2">#REF!</definedName>
    <definedName name="sumkred2" localSheetId="0">'Калькулятор Інтергалбуд '!$J$8</definedName>
    <definedName name="sumkred2">#REF!</definedName>
    <definedName name="sumproplat2" localSheetId="0">'Калькулятор Інтергалбуд '!$J$19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3" l="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D39" i="3" l="1"/>
  <c r="C97" i="3" s="1"/>
  <c r="J19" i="3"/>
  <c r="B40" i="3" s="1"/>
  <c r="C40" i="3" l="1"/>
  <c r="B41" i="3"/>
  <c r="E39" i="3"/>
  <c r="C98" i="3" l="1"/>
  <c r="B42" i="3"/>
  <c r="C41" i="3"/>
  <c r="D40" i="3"/>
  <c r="B43" i="3" l="1"/>
  <c r="C42" i="3"/>
  <c r="D42" i="3" s="1"/>
  <c r="D41" i="3"/>
  <c r="E41" i="3" s="1"/>
  <c r="C100" i="3" s="1"/>
  <c r="E40" i="3"/>
  <c r="C99" i="3" l="1"/>
  <c r="B44" i="3"/>
  <c r="C43" i="3"/>
  <c r="E42" i="3"/>
  <c r="C101" i="3" s="1"/>
  <c r="C44" i="3" l="1"/>
  <c r="B45" i="3"/>
  <c r="D43" i="3"/>
  <c r="E43" i="3" s="1"/>
  <c r="C102" i="3" l="1"/>
  <c r="B46" i="3"/>
  <c r="C45" i="3"/>
  <c r="D45" i="3" s="1"/>
  <c r="D44" i="3"/>
  <c r="E44" i="3" s="1"/>
  <c r="C103" i="3" l="1"/>
  <c r="C46" i="3"/>
  <c r="B47" i="3"/>
  <c r="E45" i="3"/>
  <c r="C104" i="3" s="1"/>
  <c r="D46" i="3" l="1"/>
  <c r="E46" i="3" s="1"/>
  <c r="C105" i="3" s="1"/>
  <c r="C47" i="3"/>
  <c r="B48" i="3"/>
  <c r="D47" i="3" l="1"/>
  <c r="E47" i="3" s="1"/>
  <c r="C106" i="3" s="1"/>
  <c r="C48" i="3"/>
  <c r="B49" i="3"/>
  <c r="D48" i="3" l="1"/>
  <c r="E48" i="3" s="1"/>
  <c r="C107" i="3" s="1"/>
  <c r="C49" i="3"/>
  <c r="B50" i="3"/>
  <c r="D49" i="3" l="1"/>
  <c r="E49" i="3" s="1"/>
  <c r="C108" i="3" s="1"/>
  <c r="C50" i="3"/>
  <c r="F39" i="3"/>
  <c r="C51" i="3" l="1"/>
  <c r="D50" i="3"/>
  <c r="D51" i="3" s="1"/>
  <c r="G39" i="3"/>
  <c r="H39" i="3" s="1"/>
  <c r="F40" i="3"/>
  <c r="G40" i="3" l="1"/>
  <c r="F41" i="3"/>
  <c r="I39" i="3"/>
  <c r="E50" i="3"/>
  <c r="H40" i="3" l="1"/>
  <c r="C110" i="3"/>
  <c r="C109" i="3"/>
  <c r="E51" i="3"/>
  <c r="G41" i="3"/>
  <c r="H41" i="3" s="1"/>
  <c r="F42" i="3"/>
  <c r="F43" i="3" l="1"/>
  <c r="G42" i="3"/>
  <c r="I41" i="3"/>
  <c r="C112" i="3" s="1"/>
  <c r="I40" i="3"/>
  <c r="H42" i="3" l="1"/>
  <c r="I42" i="3" s="1"/>
  <c r="C113" i="3" s="1"/>
  <c r="C111" i="3"/>
  <c r="F44" i="3"/>
  <c r="G43" i="3"/>
  <c r="H43" i="3" s="1"/>
  <c r="F45" i="3" l="1"/>
  <c r="G44" i="3"/>
  <c r="I43" i="3"/>
  <c r="G45" i="3" l="1"/>
  <c r="F46" i="3"/>
  <c r="C114" i="3"/>
  <c r="H44" i="3"/>
  <c r="I44" i="3" s="1"/>
  <c r="C115" i="3" l="1"/>
  <c r="F47" i="3"/>
  <c r="G46" i="3"/>
  <c r="H46" i="3" s="1"/>
  <c r="H45" i="3"/>
  <c r="I45" i="3" s="1"/>
  <c r="C116" i="3" l="1"/>
  <c r="G47" i="3"/>
  <c r="H47" i="3" s="1"/>
  <c r="F48" i="3"/>
  <c r="I46" i="3"/>
  <c r="C117" i="3" s="1"/>
  <c r="I47" i="3" l="1"/>
  <c r="C118" i="3" s="1"/>
  <c r="G48" i="3"/>
  <c r="H48" i="3" s="1"/>
  <c r="F49" i="3"/>
  <c r="I48" i="3" l="1"/>
  <c r="C119" i="3" s="1"/>
  <c r="G49" i="3"/>
  <c r="F50" i="3"/>
  <c r="G50" i="3" l="1"/>
  <c r="J39" i="3"/>
  <c r="H49" i="3"/>
  <c r="I49" i="3" s="1"/>
  <c r="C120" i="3" s="1"/>
  <c r="G51" i="3" l="1"/>
  <c r="K39" i="3"/>
  <c r="L39" i="3" s="1"/>
  <c r="J40" i="3"/>
  <c r="H50" i="3"/>
  <c r="H51" i="3" s="1"/>
  <c r="M39" i="3" l="1"/>
  <c r="K40" i="3"/>
  <c r="J41" i="3"/>
  <c r="I50" i="3"/>
  <c r="J42" i="3" l="1"/>
  <c r="K41" i="3"/>
  <c r="C122" i="3"/>
  <c r="L40" i="3"/>
  <c r="C121" i="3"/>
  <c r="I51" i="3"/>
  <c r="L41" i="3" l="1"/>
  <c r="M41" i="3" s="1"/>
  <c r="C124" i="3" s="1"/>
  <c r="M40" i="3"/>
  <c r="J43" i="3"/>
  <c r="K42" i="3"/>
  <c r="L42" i="3" s="1"/>
  <c r="J44" i="3" l="1"/>
  <c r="K43" i="3"/>
  <c r="L43" i="3" s="1"/>
  <c r="C123" i="3"/>
  <c r="M42" i="3"/>
  <c r="C125" i="3" s="1"/>
  <c r="M43" i="3" l="1"/>
  <c r="J45" i="3"/>
  <c r="K44" i="3"/>
  <c r="J46" i="3" l="1"/>
  <c r="K45" i="3"/>
  <c r="L45" i="3" s="1"/>
  <c r="L44" i="3"/>
  <c r="M44" i="3" s="1"/>
  <c r="C126" i="3"/>
  <c r="C127" i="3" l="1"/>
  <c r="K46" i="3"/>
  <c r="L46" i="3" s="1"/>
  <c r="J47" i="3"/>
  <c r="M45" i="3"/>
  <c r="C128" i="3" s="1"/>
  <c r="M46" i="3" l="1"/>
  <c r="C129" i="3" s="1"/>
  <c r="K47" i="3"/>
  <c r="L47" i="3" s="1"/>
  <c r="J48" i="3"/>
  <c r="M47" i="3" l="1"/>
  <c r="C130" i="3" s="1"/>
  <c r="K48" i="3"/>
  <c r="L48" i="3" s="1"/>
  <c r="J49" i="3"/>
  <c r="K49" i="3" l="1"/>
  <c r="L49" i="3" s="1"/>
  <c r="J50" i="3"/>
  <c r="M48" i="3"/>
  <c r="C131" i="3" s="1"/>
  <c r="K50" i="3" l="1"/>
  <c r="L50" i="3" s="1"/>
  <c r="L51" i="3" s="1"/>
  <c r="N39" i="3"/>
  <c r="M49" i="3"/>
  <c r="C132" i="3" s="1"/>
  <c r="O39" i="3" l="1"/>
  <c r="N40" i="3"/>
  <c r="M50" i="3"/>
  <c r="K51" i="3"/>
  <c r="C133" i="3" l="1"/>
  <c r="M51" i="3"/>
  <c r="O40" i="3"/>
  <c r="N41" i="3"/>
  <c r="P39" i="3"/>
  <c r="Q39" i="3" s="1"/>
  <c r="P40" i="3" l="1"/>
  <c r="Q40" i="3" s="1"/>
  <c r="C134" i="3"/>
  <c r="N42" i="3"/>
  <c r="O41" i="3"/>
  <c r="C135" i="3" l="1"/>
  <c r="N43" i="3"/>
  <c r="O42" i="3"/>
  <c r="P42" i="3" s="1"/>
  <c r="P41" i="3"/>
  <c r="N44" i="3" l="1"/>
  <c r="O43" i="3"/>
  <c r="Q41" i="3"/>
  <c r="Q42" i="3"/>
  <c r="C137" i="3" s="1"/>
  <c r="N45" i="3" l="1"/>
  <c r="O44" i="3"/>
  <c r="C136" i="3"/>
  <c r="P43" i="3"/>
  <c r="O45" i="3" l="1"/>
  <c r="N46" i="3"/>
  <c r="P44" i="3"/>
  <c r="Q44" i="3" s="1"/>
  <c r="C139" i="3" s="1"/>
  <c r="Q43" i="3"/>
  <c r="P45" i="3" l="1"/>
  <c r="Q45" i="3" s="1"/>
  <c r="C138" i="3"/>
  <c r="O46" i="3"/>
  <c r="N47" i="3"/>
  <c r="C140" i="3" l="1"/>
  <c r="O47" i="3"/>
  <c r="N48" i="3"/>
  <c r="P46" i="3"/>
  <c r="Q46" i="3" s="1"/>
  <c r="C141" i="3" s="1"/>
  <c r="P47" i="3" l="1"/>
  <c r="Q47" i="3" s="1"/>
  <c r="C142" i="3" s="1"/>
  <c r="O48" i="3"/>
  <c r="P48" i="3" s="1"/>
  <c r="N49" i="3"/>
  <c r="Q48" i="3" l="1"/>
  <c r="C143" i="3" s="1"/>
  <c r="O49" i="3"/>
  <c r="N50" i="3"/>
  <c r="O50" i="3" l="1"/>
  <c r="R39" i="3"/>
  <c r="P49" i="3"/>
  <c r="Q49" i="3" s="1"/>
  <c r="C144" i="3" s="1"/>
  <c r="S39" i="3" l="1"/>
  <c r="R40" i="3"/>
  <c r="O51" i="3"/>
  <c r="P50" i="3"/>
  <c r="P51" i="3" s="1"/>
  <c r="Q50" i="3" l="1"/>
  <c r="S40" i="3"/>
  <c r="R41" i="3"/>
  <c r="T39" i="3"/>
  <c r="U39" i="3" s="1"/>
  <c r="C146" i="3" l="1"/>
  <c r="R42" i="3"/>
  <c r="S41" i="3"/>
  <c r="T41" i="3" s="1"/>
  <c r="T40" i="3"/>
  <c r="C145" i="3"/>
  <c r="Q51" i="3"/>
  <c r="R43" i="3" l="1"/>
  <c r="S42" i="3"/>
  <c r="U40" i="3"/>
  <c r="U41" i="3"/>
  <c r="C148" i="3" s="1"/>
  <c r="R44" i="3" l="1"/>
  <c r="S43" i="3"/>
  <c r="T43" i="3" s="1"/>
  <c r="C147" i="3"/>
  <c r="T42" i="3"/>
  <c r="R45" i="3" l="1"/>
  <c r="S44" i="3"/>
  <c r="T44" i="3" s="1"/>
  <c r="U43" i="3"/>
  <c r="C150" i="3" s="1"/>
  <c r="U42" i="3"/>
  <c r="R46" i="3" l="1"/>
  <c r="S45" i="3"/>
  <c r="C149" i="3"/>
  <c r="U44" i="3"/>
  <c r="C151" i="3" s="1"/>
  <c r="S46" i="3" l="1"/>
  <c r="R47" i="3"/>
  <c r="T45" i="3"/>
  <c r="U45" i="3" s="1"/>
  <c r="C152" i="3" l="1"/>
  <c r="S47" i="3"/>
  <c r="R48" i="3"/>
  <c r="T46" i="3"/>
  <c r="U46" i="3" s="1"/>
  <c r="C153" i="3" s="1"/>
  <c r="T47" i="3" l="1"/>
  <c r="U47" i="3" s="1"/>
  <c r="C154" i="3" s="1"/>
  <c r="S48" i="3"/>
  <c r="R49" i="3"/>
  <c r="T48" i="3" l="1"/>
  <c r="U48" i="3" s="1"/>
  <c r="C155" i="3" s="1"/>
  <c r="S49" i="3"/>
  <c r="R50" i="3"/>
  <c r="T49" i="3" l="1"/>
  <c r="U49" i="3" s="1"/>
  <c r="C156" i="3" s="1"/>
  <c r="S50" i="3"/>
  <c r="V39" i="3"/>
  <c r="S51" i="3" l="1"/>
  <c r="T50" i="3"/>
  <c r="T51" i="3" s="1"/>
  <c r="W39" i="3"/>
  <c r="X39" i="3" s="1"/>
  <c r="V40" i="3"/>
  <c r="V41" i="3" l="1"/>
  <c r="W40" i="3"/>
  <c r="X40" i="3" s="1"/>
  <c r="Y39" i="3"/>
  <c r="U50" i="3"/>
  <c r="C158" i="3" l="1"/>
  <c r="V42" i="3"/>
  <c r="W41" i="3"/>
  <c r="X41" i="3" s="1"/>
  <c r="C157" i="3"/>
  <c r="U51" i="3"/>
  <c r="Y40" i="3"/>
  <c r="C159" i="3" s="1"/>
  <c r="Y41" i="3" l="1"/>
  <c r="V43" i="3"/>
  <c r="W42" i="3"/>
  <c r="V44" i="3" l="1"/>
  <c r="W43" i="3"/>
  <c r="C160" i="3"/>
  <c r="X42" i="3"/>
  <c r="Y42" i="3" s="1"/>
  <c r="C161" i="3" l="1"/>
  <c r="V45" i="3"/>
  <c r="W44" i="3"/>
  <c r="X44" i="3" s="1"/>
  <c r="X43" i="3"/>
  <c r="Y43" i="3" s="1"/>
  <c r="C162" i="3" l="1"/>
  <c r="Y44" i="3"/>
  <c r="C163" i="3" s="1"/>
  <c r="V46" i="3"/>
  <c r="W45" i="3"/>
  <c r="X45" i="3" s="1"/>
  <c r="Y45" i="3" l="1"/>
  <c r="C164" i="3" s="1"/>
  <c r="W46" i="3"/>
  <c r="V47" i="3"/>
  <c r="X46" i="3" l="1"/>
  <c r="Y46" i="3" s="1"/>
  <c r="C165" i="3" s="1"/>
  <c r="W47" i="3"/>
  <c r="V48" i="3"/>
  <c r="X47" i="3" l="1"/>
  <c r="Y47" i="3" s="1"/>
  <c r="C166" i="3" s="1"/>
  <c r="W48" i="3"/>
  <c r="V49" i="3"/>
  <c r="X48" i="3" l="1"/>
  <c r="Y48" i="3" s="1"/>
  <c r="C167" i="3" s="1"/>
  <c r="W49" i="3"/>
  <c r="V50" i="3"/>
  <c r="X49" i="3" l="1"/>
  <c r="Y49" i="3" s="1"/>
  <c r="C168" i="3" s="1"/>
  <c r="W50" i="3"/>
  <c r="Z39" i="3"/>
  <c r="W51" i="3" l="1"/>
  <c r="X50" i="3"/>
  <c r="X51" i="3" s="1"/>
  <c r="AA39" i="3"/>
  <c r="AB39" i="3" s="1"/>
  <c r="Z40" i="3"/>
  <c r="Z41" i="3" l="1"/>
  <c r="AA40" i="3"/>
  <c r="AB40" i="3" s="1"/>
  <c r="AC39" i="3"/>
  <c r="Y50" i="3"/>
  <c r="C170" i="3" l="1"/>
  <c r="Z42" i="3"/>
  <c r="AA41" i="3"/>
  <c r="C169" i="3"/>
  <c r="Y51" i="3"/>
  <c r="AC40" i="3"/>
  <c r="C171" i="3" s="1"/>
  <c r="Z43" i="3" l="1"/>
  <c r="AA42" i="3"/>
  <c r="AB42" i="3" s="1"/>
  <c r="AB41" i="3"/>
  <c r="Z44" i="3" l="1"/>
  <c r="AA43" i="3"/>
  <c r="AC41" i="3"/>
  <c r="AC42" i="3"/>
  <c r="C173" i="3" s="1"/>
  <c r="Z45" i="3" l="1"/>
  <c r="AA44" i="3"/>
  <c r="AB44" i="3" s="1"/>
  <c r="C172" i="3"/>
  <c r="AB43" i="3"/>
  <c r="AC43" i="3" s="1"/>
  <c r="C174" i="3" l="1"/>
  <c r="Z46" i="3"/>
  <c r="AA45" i="3"/>
  <c r="AB45" i="3" s="1"/>
  <c r="AC44" i="3"/>
  <c r="C175" i="3" s="1"/>
  <c r="AA46" i="3" l="1"/>
  <c r="Z47" i="3"/>
  <c r="AC45" i="3"/>
  <c r="C176" i="3" s="1"/>
  <c r="AA47" i="3" l="1"/>
  <c r="Z48" i="3"/>
  <c r="AB46" i="3"/>
  <c r="AC46" i="3" s="1"/>
  <c r="C177" i="3" s="1"/>
  <c r="AA48" i="3" l="1"/>
  <c r="Z49" i="3"/>
  <c r="AB47" i="3"/>
  <c r="AC47" i="3" s="1"/>
  <c r="C178" i="3" s="1"/>
  <c r="AA49" i="3" l="1"/>
  <c r="Z50" i="3"/>
  <c r="AB48" i="3"/>
  <c r="AC48" i="3" s="1"/>
  <c r="C179" i="3" s="1"/>
  <c r="B54" i="3" l="1"/>
  <c r="AA50" i="3"/>
  <c r="AB49" i="3"/>
  <c r="AC49" i="3" s="1"/>
  <c r="C180" i="3" s="1"/>
  <c r="AA51" i="3" l="1"/>
  <c r="C54" i="3"/>
  <c r="B55" i="3"/>
  <c r="AB50" i="3"/>
  <c r="AB51" i="3" s="1"/>
  <c r="C55" i="3" l="1"/>
  <c r="D55" i="3" s="1"/>
  <c r="B56" i="3"/>
  <c r="D54" i="3"/>
  <c r="AC50" i="3"/>
  <c r="C56" i="3" l="1"/>
  <c r="D56" i="3" s="1"/>
  <c r="B57" i="3"/>
  <c r="C181" i="3"/>
  <c r="AC51" i="3"/>
  <c r="E54" i="3"/>
  <c r="E55" i="3"/>
  <c r="C183" i="3" s="1"/>
  <c r="C182" i="3" l="1"/>
  <c r="C57" i="3"/>
  <c r="B58" i="3"/>
  <c r="E56" i="3"/>
  <c r="C184" i="3" s="1"/>
  <c r="D57" i="3" l="1"/>
  <c r="C58" i="3"/>
  <c r="D58" i="3" s="1"/>
  <c r="B59" i="3"/>
  <c r="C59" i="3" l="1"/>
  <c r="B60" i="3"/>
  <c r="E58" i="3"/>
  <c r="C186" i="3" s="1"/>
  <c r="E57" i="3"/>
  <c r="C185" i="3" l="1"/>
  <c r="C60" i="3"/>
  <c r="B61" i="3"/>
  <c r="D59" i="3"/>
  <c r="E59" i="3" s="1"/>
  <c r="C187" i="3" l="1"/>
  <c r="C61" i="3"/>
  <c r="B62" i="3"/>
  <c r="D60" i="3"/>
  <c r="E60" i="3" s="1"/>
  <c r="C188" i="3" l="1"/>
  <c r="C62" i="3"/>
  <c r="B63" i="3"/>
  <c r="D61" i="3"/>
  <c r="E61" i="3" s="1"/>
  <c r="C189" i="3" s="1"/>
  <c r="B64" i="3" l="1"/>
  <c r="C63" i="3"/>
  <c r="D62" i="3"/>
  <c r="E62" i="3" s="1"/>
  <c r="C190" i="3" s="1"/>
  <c r="C64" i="3" l="1"/>
  <c r="B65" i="3"/>
  <c r="D63" i="3"/>
  <c r="E63" i="3" s="1"/>
  <c r="C191" i="3" s="1"/>
  <c r="C65" i="3" l="1"/>
  <c r="F54" i="3"/>
  <c r="D64" i="3"/>
  <c r="E64" i="3" s="1"/>
  <c r="C192" i="3" s="1"/>
  <c r="G54" i="3" l="1"/>
  <c r="H54" i="3" s="1"/>
  <c r="F55" i="3"/>
  <c r="C66" i="3"/>
  <c r="D65" i="3"/>
  <c r="D66" i="3" s="1"/>
  <c r="E65" i="3" l="1"/>
  <c r="G55" i="3"/>
  <c r="F56" i="3"/>
  <c r="I54" i="3"/>
  <c r="H55" i="3" l="1"/>
  <c r="C194" i="3"/>
  <c r="G56" i="3"/>
  <c r="H56" i="3" s="1"/>
  <c r="F57" i="3"/>
  <c r="C193" i="3"/>
  <c r="E66" i="3"/>
  <c r="G57" i="3" l="1"/>
  <c r="H57" i="3" s="1"/>
  <c r="F58" i="3"/>
  <c r="I56" i="3"/>
  <c r="C196" i="3" s="1"/>
  <c r="I55" i="3"/>
  <c r="C195" i="3" l="1"/>
  <c r="G58" i="3"/>
  <c r="F59" i="3"/>
  <c r="I57" i="3"/>
  <c r="C197" i="3" s="1"/>
  <c r="H58" i="3" l="1"/>
  <c r="I58" i="3" s="1"/>
  <c r="G59" i="3"/>
  <c r="H59" i="3" s="1"/>
  <c r="F60" i="3"/>
  <c r="C198" i="3" l="1"/>
  <c r="G60" i="3"/>
  <c r="F61" i="3"/>
  <c r="I59" i="3"/>
  <c r="C199" i="3" s="1"/>
  <c r="H60" i="3" l="1"/>
  <c r="I60" i="3" s="1"/>
  <c r="C200" i="3" s="1"/>
  <c r="G61" i="3"/>
  <c r="F62" i="3"/>
  <c r="H61" i="3" l="1"/>
  <c r="I61" i="3" s="1"/>
  <c r="C201" i="3" s="1"/>
  <c r="F63" i="3"/>
  <c r="G62" i="3"/>
  <c r="H62" i="3" s="1"/>
  <c r="F64" i="3" l="1"/>
  <c r="G63" i="3"/>
  <c r="I62" i="3"/>
  <c r="C202" i="3" s="1"/>
  <c r="F65" i="3" l="1"/>
  <c r="G64" i="3"/>
  <c r="H63" i="3"/>
  <c r="I63" i="3" s="1"/>
  <c r="C203" i="3" s="1"/>
  <c r="J54" i="3" l="1"/>
  <c r="G65" i="3"/>
  <c r="H64" i="3"/>
  <c r="I64" i="3" s="1"/>
  <c r="C204" i="3" s="1"/>
  <c r="G66" i="3" l="1"/>
  <c r="K54" i="3"/>
  <c r="J55" i="3"/>
  <c r="H65" i="3"/>
  <c r="H66" i="3" s="1"/>
  <c r="K55" i="3" l="1"/>
  <c r="L55" i="3" s="1"/>
  <c r="J56" i="3"/>
  <c r="L54" i="3"/>
  <c r="I65" i="3"/>
  <c r="K56" i="3" l="1"/>
  <c r="J57" i="3"/>
  <c r="C205" i="3"/>
  <c r="I66" i="3"/>
  <c r="M54" i="3"/>
  <c r="M55" i="3"/>
  <c r="C207" i="3" s="1"/>
  <c r="C206" i="3" l="1"/>
  <c r="K57" i="3"/>
  <c r="J58" i="3"/>
  <c r="L56" i="3"/>
  <c r="K58" i="3" l="1"/>
  <c r="L58" i="3" s="1"/>
  <c r="J59" i="3"/>
  <c r="M56" i="3"/>
  <c r="L57" i="3"/>
  <c r="K59" i="3" l="1"/>
  <c r="L59" i="3" s="1"/>
  <c r="J60" i="3"/>
  <c r="M58" i="3"/>
  <c r="C210" i="3" s="1"/>
  <c r="C208" i="3"/>
  <c r="M57" i="3"/>
  <c r="C209" i="3" s="1"/>
  <c r="K60" i="3" l="1"/>
  <c r="L60" i="3" s="1"/>
  <c r="J61" i="3"/>
  <c r="M59" i="3"/>
  <c r="C211" i="3" s="1"/>
  <c r="J62" i="3" l="1"/>
  <c r="K61" i="3"/>
  <c r="L61" i="3" s="1"/>
  <c r="M60" i="3"/>
  <c r="C212" i="3" s="1"/>
  <c r="M61" i="3" l="1"/>
  <c r="C213" i="3" s="1"/>
  <c r="K62" i="3"/>
  <c r="J63" i="3"/>
  <c r="L62" i="3" l="1"/>
  <c r="M62" i="3" s="1"/>
  <c r="C214" i="3" s="1"/>
  <c r="J64" i="3"/>
  <c r="K63" i="3"/>
  <c r="L63" i="3" s="1"/>
  <c r="J65" i="3" l="1"/>
  <c r="K64" i="3"/>
  <c r="M63" i="3"/>
  <c r="C215" i="3" s="1"/>
  <c r="K65" i="3" l="1"/>
  <c r="N54" i="3"/>
  <c r="L64" i="3"/>
  <c r="M64" i="3" s="1"/>
  <c r="C216" i="3" s="1"/>
  <c r="O54" i="3" l="1"/>
  <c r="N55" i="3"/>
  <c r="P54" i="3"/>
  <c r="K66" i="3"/>
  <c r="L65" i="3"/>
  <c r="L66" i="3" s="1"/>
  <c r="M65" i="3" l="1"/>
  <c r="O55" i="3"/>
  <c r="N56" i="3"/>
  <c r="Q54" i="3"/>
  <c r="P55" i="3" l="1"/>
  <c r="C218" i="3"/>
  <c r="O56" i="3"/>
  <c r="P56" i="3" s="1"/>
  <c r="N57" i="3"/>
  <c r="C217" i="3"/>
  <c r="M66" i="3"/>
  <c r="O57" i="3" l="1"/>
  <c r="P57" i="3" s="1"/>
  <c r="N58" i="3"/>
  <c r="Q56" i="3"/>
  <c r="C220" i="3" s="1"/>
  <c r="Q55" i="3"/>
  <c r="C219" i="3" l="1"/>
  <c r="O58" i="3"/>
  <c r="N59" i="3"/>
  <c r="Q57" i="3"/>
  <c r="C221" i="3" s="1"/>
  <c r="P58" i="3" l="1"/>
  <c r="Q58" i="3" s="1"/>
  <c r="O59" i="3"/>
  <c r="P59" i="3" s="1"/>
  <c r="N60" i="3"/>
  <c r="C222" i="3" l="1"/>
  <c r="O60" i="3"/>
  <c r="N61" i="3"/>
  <c r="Q59" i="3"/>
  <c r="C223" i="3" s="1"/>
  <c r="P60" i="3" l="1"/>
  <c r="Q60" i="3" s="1"/>
  <c r="C224" i="3" s="1"/>
  <c r="O61" i="3"/>
  <c r="N62" i="3"/>
  <c r="P61" i="3" l="1"/>
  <c r="Q61" i="3" s="1"/>
  <c r="C225" i="3" s="1"/>
  <c r="N63" i="3"/>
  <c r="O62" i="3"/>
  <c r="P62" i="3" s="1"/>
  <c r="O63" i="3" l="1"/>
  <c r="N64" i="3"/>
  <c r="Q62" i="3"/>
  <c r="C226" i="3" s="1"/>
  <c r="N65" i="3" l="1"/>
  <c r="O64" i="3"/>
  <c r="P63" i="3"/>
  <c r="Q63" i="3" s="1"/>
  <c r="C227" i="3" s="1"/>
  <c r="R54" i="3" l="1"/>
  <c r="O65" i="3"/>
  <c r="P64" i="3"/>
  <c r="Q64" i="3" s="1"/>
  <c r="C228" i="3" s="1"/>
  <c r="O66" i="3" l="1"/>
  <c r="S54" i="3"/>
  <c r="R55" i="3"/>
  <c r="P65" i="3"/>
  <c r="P66" i="3" s="1"/>
  <c r="S55" i="3" l="1"/>
  <c r="T55" i="3" s="1"/>
  <c r="R56" i="3"/>
  <c r="T54" i="3"/>
  <c r="Q65" i="3"/>
  <c r="S56" i="3" l="1"/>
  <c r="R57" i="3"/>
  <c r="T56" i="3"/>
  <c r="C229" i="3"/>
  <c r="Q66" i="3"/>
  <c r="U54" i="3"/>
  <c r="U55" i="3"/>
  <c r="C231" i="3" s="1"/>
  <c r="C230" i="3" l="1"/>
  <c r="S57" i="3"/>
  <c r="R58" i="3"/>
  <c r="U56" i="3"/>
  <c r="C232" i="3" s="1"/>
  <c r="T57" i="3" l="1"/>
  <c r="S58" i="3"/>
  <c r="T58" i="3" s="1"/>
  <c r="R59" i="3"/>
  <c r="S59" i="3" l="1"/>
  <c r="R60" i="3"/>
  <c r="U58" i="3"/>
  <c r="C234" i="3" s="1"/>
  <c r="U57" i="3"/>
  <c r="S60" i="3" l="1"/>
  <c r="T60" i="3" s="1"/>
  <c r="R61" i="3"/>
  <c r="C233" i="3"/>
  <c r="T59" i="3"/>
  <c r="U59" i="3" s="1"/>
  <c r="C235" i="3" l="1"/>
  <c r="R62" i="3"/>
  <c r="S61" i="3"/>
  <c r="U60" i="3"/>
  <c r="C236" i="3" s="1"/>
  <c r="R63" i="3" l="1"/>
  <c r="S62" i="3"/>
  <c r="T61" i="3"/>
  <c r="U61" i="3" s="1"/>
  <c r="C237" i="3" s="1"/>
  <c r="R64" i="3" l="1"/>
  <c r="S63" i="3"/>
  <c r="T62" i="3"/>
  <c r="U62" i="3" s="1"/>
  <c r="C238" i="3" s="1"/>
  <c r="S64" i="3" l="1"/>
  <c r="R65" i="3"/>
  <c r="T63" i="3"/>
  <c r="U63" i="3" s="1"/>
  <c r="C239" i="3" s="1"/>
  <c r="S65" i="3" l="1"/>
  <c r="V54" i="3"/>
  <c r="T64" i="3"/>
  <c r="U64" i="3" s="1"/>
  <c r="C240" i="3" s="1"/>
  <c r="W54" i="3" l="1"/>
  <c r="X54" i="3" s="1"/>
  <c r="V55" i="3"/>
  <c r="S66" i="3"/>
  <c r="T65" i="3"/>
  <c r="T66" i="3" s="1"/>
  <c r="U65" i="3" l="1"/>
  <c r="W55" i="3"/>
  <c r="V56" i="3"/>
  <c r="Y54" i="3"/>
  <c r="X55" i="3" l="1"/>
  <c r="C242" i="3"/>
  <c r="W56" i="3"/>
  <c r="X56" i="3" s="1"/>
  <c r="V57" i="3"/>
  <c r="C241" i="3"/>
  <c r="U66" i="3"/>
  <c r="Y56" i="3" l="1"/>
  <c r="C244" i="3" s="1"/>
  <c r="W57" i="3"/>
  <c r="V58" i="3"/>
  <c r="Y55" i="3"/>
  <c r="C243" i="3" l="1"/>
  <c r="X57" i="3"/>
  <c r="W58" i="3"/>
  <c r="X58" i="3" s="1"/>
  <c r="V59" i="3"/>
  <c r="W59" i="3" l="1"/>
  <c r="X59" i="3" s="1"/>
  <c r="V60" i="3"/>
  <c r="Y58" i="3"/>
  <c r="C246" i="3" s="1"/>
  <c r="Y57" i="3"/>
  <c r="C245" i="3" l="1"/>
  <c r="W60" i="3"/>
  <c r="V61" i="3"/>
  <c r="Y59" i="3"/>
  <c r="C247" i="3" s="1"/>
  <c r="W61" i="3" l="1"/>
  <c r="X61" i="3" s="1"/>
  <c r="V62" i="3"/>
  <c r="X60" i="3"/>
  <c r="Y60" i="3" s="1"/>
  <c r="C248" i="3" l="1"/>
  <c r="V63" i="3"/>
  <c r="W62" i="3"/>
  <c r="X62" i="3" s="1"/>
  <c r="Y61" i="3"/>
  <c r="C249" i="3" s="1"/>
  <c r="V64" i="3" l="1"/>
  <c r="W63" i="3"/>
  <c r="Y62" i="3"/>
  <c r="C250" i="3" s="1"/>
  <c r="V65" i="3" l="1"/>
  <c r="W64" i="3"/>
  <c r="X63" i="3"/>
  <c r="Y63" i="3" s="1"/>
  <c r="C251" i="3" s="1"/>
  <c r="Z54" i="3" l="1"/>
  <c r="W65" i="3"/>
  <c r="X64" i="3"/>
  <c r="Y64" i="3" s="1"/>
  <c r="C252" i="3" s="1"/>
  <c r="W66" i="3" l="1"/>
  <c r="AA54" i="3"/>
  <c r="Z55" i="3"/>
  <c r="X65" i="3"/>
  <c r="X66" i="3" s="1"/>
  <c r="AA55" i="3" l="1"/>
  <c r="AB55" i="3" s="1"/>
  <c r="Z56" i="3"/>
  <c r="AB54" i="3"/>
  <c r="Y65" i="3"/>
  <c r="AA56" i="3" l="1"/>
  <c r="AB56" i="3" s="1"/>
  <c r="Z57" i="3"/>
  <c r="C253" i="3"/>
  <c r="Y66" i="3"/>
  <c r="AC54" i="3"/>
  <c r="AC55" i="3"/>
  <c r="C255" i="3" s="1"/>
  <c r="AA57" i="3" l="1"/>
  <c r="AB57" i="3" s="1"/>
  <c r="Z58" i="3"/>
  <c r="AC56" i="3"/>
  <c r="C256" i="3" s="1"/>
  <c r="C254" i="3"/>
  <c r="AA58" i="3" l="1"/>
  <c r="AB58" i="3" s="1"/>
  <c r="Z59" i="3"/>
  <c r="AC57" i="3"/>
  <c r="AA59" i="3" l="1"/>
  <c r="AB59" i="3" s="1"/>
  <c r="Z60" i="3"/>
  <c r="AC58" i="3"/>
  <c r="C258" i="3" s="1"/>
  <c r="C257" i="3"/>
  <c r="AA60" i="3" l="1"/>
  <c r="AB60" i="3" s="1"/>
  <c r="Z61" i="3"/>
  <c r="AC59" i="3"/>
  <c r="C259" i="3" s="1"/>
  <c r="Z62" i="3" l="1"/>
  <c r="AA61" i="3"/>
  <c r="AB61" i="3" s="1"/>
  <c r="AC60" i="3"/>
  <c r="C260" i="3" s="1"/>
  <c r="AC61" i="3" l="1"/>
  <c r="C261" i="3" s="1"/>
  <c r="AA62" i="3"/>
  <c r="Z63" i="3"/>
  <c r="AB62" i="3" l="1"/>
  <c r="AC62" i="3" s="1"/>
  <c r="C262" i="3" s="1"/>
  <c r="Z64" i="3"/>
  <c r="AA63" i="3"/>
  <c r="AB63" i="3" s="1"/>
  <c r="Z65" i="3" l="1"/>
  <c r="AA64" i="3"/>
  <c r="AC63" i="3"/>
  <c r="C263" i="3" s="1"/>
  <c r="B69" i="3" l="1"/>
  <c r="AA65" i="3"/>
  <c r="AB64" i="3"/>
  <c r="AC64" i="3" s="1"/>
  <c r="C264" i="3" s="1"/>
  <c r="AA66" i="3" l="1"/>
  <c r="B70" i="3"/>
  <c r="C69" i="3"/>
  <c r="D69" i="3" s="1"/>
  <c r="AB65" i="3"/>
  <c r="AB66" i="3" s="1"/>
  <c r="B71" i="3" l="1"/>
  <c r="C70" i="3"/>
  <c r="E69" i="3"/>
  <c r="AC65" i="3"/>
  <c r="D70" i="3" l="1"/>
  <c r="C266" i="3"/>
  <c r="B72" i="3"/>
  <c r="C71" i="3"/>
  <c r="C265" i="3"/>
  <c r="AC66" i="3"/>
  <c r="D71" i="3" l="1"/>
  <c r="E71" i="3" s="1"/>
  <c r="C268" i="3" s="1"/>
  <c r="B73" i="3"/>
  <c r="C72" i="3"/>
  <c r="D72" i="3" s="1"/>
  <c r="E70" i="3"/>
  <c r="E72" i="3" l="1"/>
  <c r="C269" i="3" s="1"/>
  <c r="B74" i="3"/>
  <c r="C73" i="3"/>
  <c r="C267" i="3"/>
  <c r="B75" i="3" l="1"/>
  <c r="C74" i="3"/>
  <c r="D73" i="3"/>
  <c r="E73" i="3" s="1"/>
  <c r="C270" i="3" l="1"/>
  <c r="D74" i="3"/>
  <c r="E74" i="3" s="1"/>
  <c r="B76" i="3"/>
  <c r="C75" i="3"/>
  <c r="C271" i="3" l="1"/>
  <c r="D75" i="3"/>
  <c r="E75" i="3" s="1"/>
  <c r="B77" i="3"/>
  <c r="C76" i="3"/>
  <c r="C272" i="3" l="1"/>
  <c r="D76" i="3"/>
  <c r="E76" i="3" s="1"/>
  <c r="C273" i="3" s="1"/>
  <c r="B78" i="3"/>
  <c r="C77" i="3"/>
  <c r="D77" i="3" l="1"/>
  <c r="E77" i="3" s="1"/>
  <c r="C274" i="3" s="1"/>
  <c r="B79" i="3"/>
  <c r="C78" i="3"/>
  <c r="B80" i="3" l="1"/>
  <c r="C79" i="3"/>
  <c r="D79" i="3" s="1"/>
  <c r="D78" i="3"/>
  <c r="E78" i="3" s="1"/>
  <c r="C275" i="3" s="1"/>
  <c r="E79" i="3" l="1"/>
  <c r="C276" i="3" s="1"/>
  <c r="F69" i="3"/>
  <c r="C80" i="3"/>
  <c r="C81" i="3" l="1"/>
  <c r="F70" i="3"/>
  <c r="G69" i="3"/>
  <c r="H69" i="3" s="1"/>
  <c r="D80" i="3"/>
  <c r="D81" i="3" s="1"/>
  <c r="F71" i="3" l="1"/>
  <c r="G70" i="3"/>
  <c r="I69" i="3"/>
  <c r="E80" i="3"/>
  <c r="H70" i="3" l="1"/>
  <c r="I70" i="3" s="1"/>
  <c r="C279" i="3" s="1"/>
  <c r="C278" i="3"/>
  <c r="F72" i="3"/>
  <c r="G71" i="3"/>
  <c r="C277" i="3"/>
  <c r="E81" i="3"/>
  <c r="H71" i="3" l="1"/>
  <c r="I71" i="3" s="1"/>
  <c r="C280" i="3" s="1"/>
  <c r="F73" i="3"/>
  <c r="G72" i="3"/>
  <c r="H72" i="3" l="1"/>
  <c r="I72" i="3" s="1"/>
  <c r="C281" i="3" s="1"/>
  <c r="F74" i="3"/>
  <c r="G73" i="3"/>
  <c r="H73" i="3" l="1"/>
  <c r="I73" i="3" s="1"/>
  <c r="C282" i="3" s="1"/>
  <c r="F75" i="3"/>
  <c r="G74" i="3"/>
  <c r="H74" i="3" l="1"/>
  <c r="I74" i="3" s="1"/>
  <c r="C283" i="3" s="1"/>
  <c r="F76" i="3"/>
  <c r="G75" i="3"/>
  <c r="F77" i="3" l="1"/>
  <c r="G76" i="3"/>
  <c r="H75" i="3"/>
  <c r="I75" i="3" s="1"/>
  <c r="C284" i="3" s="1"/>
  <c r="H76" i="3" l="1"/>
  <c r="I76" i="3" s="1"/>
  <c r="C285" i="3" s="1"/>
  <c r="F78" i="3"/>
  <c r="G77" i="3"/>
  <c r="F79" i="3" l="1"/>
  <c r="G78" i="3"/>
  <c r="H77" i="3"/>
  <c r="I77" i="3" s="1"/>
  <c r="C286" i="3" s="1"/>
  <c r="H78" i="3" l="1"/>
  <c r="I78" i="3" s="1"/>
  <c r="C287" i="3" s="1"/>
  <c r="F80" i="3"/>
  <c r="G79" i="3"/>
  <c r="H79" i="3" l="1"/>
  <c r="I79" i="3" s="1"/>
  <c r="C288" i="3" s="1"/>
  <c r="G80" i="3"/>
  <c r="J69" i="3"/>
  <c r="G81" i="3" l="1"/>
  <c r="J70" i="3"/>
  <c r="K69" i="3"/>
  <c r="L69" i="3" s="1"/>
  <c r="H80" i="3"/>
  <c r="H81" i="3" s="1"/>
  <c r="I80" i="3" l="1"/>
  <c r="J71" i="3"/>
  <c r="K70" i="3"/>
  <c r="L70" i="3" s="1"/>
  <c r="M69" i="3"/>
  <c r="C289" i="3"/>
  <c r="I81" i="3"/>
  <c r="M70" i="3" l="1"/>
  <c r="C291" i="3" s="1"/>
  <c r="C290" i="3"/>
  <c r="J72" i="3"/>
  <c r="K71" i="3"/>
  <c r="L71" i="3" l="1"/>
  <c r="M71" i="3" s="1"/>
  <c r="J73" i="3"/>
  <c r="K72" i="3"/>
  <c r="J74" i="3" l="1"/>
  <c r="K73" i="3"/>
  <c r="L72" i="3"/>
  <c r="M72" i="3" s="1"/>
  <c r="C293" i="3" s="1"/>
  <c r="C292" i="3"/>
  <c r="J75" i="3" l="1"/>
  <c r="K74" i="3"/>
  <c r="L73" i="3"/>
  <c r="M73" i="3" s="1"/>
  <c r="C294" i="3" s="1"/>
  <c r="L74" i="3" l="1"/>
  <c r="M74" i="3" s="1"/>
  <c r="C295" i="3" s="1"/>
  <c r="J76" i="3"/>
  <c r="K75" i="3"/>
  <c r="L75" i="3" l="1"/>
  <c r="M75" i="3" s="1"/>
  <c r="C296" i="3" s="1"/>
  <c r="J77" i="3"/>
  <c r="K76" i="3"/>
  <c r="L76" i="3" l="1"/>
  <c r="M76" i="3" s="1"/>
  <c r="C297" i="3" s="1"/>
  <c r="J78" i="3"/>
  <c r="K77" i="3"/>
  <c r="L77" i="3" l="1"/>
  <c r="M77" i="3" s="1"/>
  <c r="C298" i="3" s="1"/>
  <c r="J79" i="3"/>
  <c r="K78" i="3"/>
  <c r="J80" i="3" l="1"/>
  <c r="K79" i="3"/>
  <c r="L78" i="3"/>
  <c r="M78" i="3" s="1"/>
  <c r="C299" i="3" s="1"/>
  <c r="L79" i="3" l="1"/>
  <c r="M79" i="3" s="1"/>
  <c r="C300" i="3" s="1"/>
  <c r="K80" i="3"/>
  <c r="N69" i="3"/>
  <c r="N70" i="3" l="1"/>
  <c r="O69" i="3"/>
  <c r="P69" i="3" s="1"/>
  <c r="K81" i="3"/>
  <c r="L80" i="3"/>
  <c r="L81" i="3" s="1"/>
  <c r="M80" i="3" l="1"/>
  <c r="C301" i="3" s="1"/>
  <c r="Q69" i="3"/>
  <c r="N71" i="3"/>
  <c r="O70" i="3"/>
  <c r="M81" i="3" l="1"/>
  <c r="C302" i="3"/>
  <c r="N72" i="3"/>
  <c r="O71" i="3"/>
  <c r="P70" i="3"/>
  <c r="Q70" i="3" s="1"/>
  <c r="C303" i="3" s="1"/>
  <c r="N73" i="3" l="1"/>
  <c r="O72" i="3"/>
  <c r="P71" i="3"/>
  <c r="Q71" i="3" s="1"/>
  <c r="P72" i="3" l="1"/>
  <c r="Q72" i="3" s="1"/>
  <c r="C305" i="3" s="1"/>
  <c r="N74" i="3"/>
  <c r="O73" i="3"/>
  <c r="C304" i="3"/>
  <c r="N75" i="3" l="1"/>
  <c r="O74" i="3"/>
  <c r="P73" i="3"/>
  <c r="Q73" i="3" s="1"/>
  <c r="C306" i="3" s="1"/>
  <c r="P74" i="3" l="1"/>
  <c r="Q74" i="3" s="1"/>
  <c r="C307" i="3" s="1"/>
  <c r="N76" i="3"/>
  <c r="O75" i="3"/>
  <c r="P75" i="3" l="1"/>
  <c r="Q75" i="3" s="1"/>
  <c r="C308" i="3" s="1"/>
  <c r="N77" i="3"/>
  <c r="O76" i="3"/>
  <c r="P76" i="3" l="1"/>
  <c r="Q76" i="3" s="1"/>
  <c r="C309" i="3" s="1"/>
  <c r="N78" i="3"/>
  <c r="O77" i="3"/>
  <c r="P77" i="3" l="1"/>
  <c r="Q77" i="3" s="1"/>
  <c r="C310" i="3" s="1"/>
  <c r="N79" i="3"/>
  <c r="O78" i="3"/>
  <c r="N80" i="3" l="1"/>
  <c r="O79" i="3"/>
  <c r="P78" i="3"/>
  <c r="Q78" i="3" s="1"/>
  <c r="C311" i="3" s="1"/>
  <c r="P79" i="3" l="1"/>
  <c r="Q79" i="3" s="1"/>
  <c r="C312" i="3" s="1"/>
  <c r="O80" i="3"/>
  <c r="R69" i="3"/>
  <c r="O81" i="3" l="1"/>
  <c r="P80" i="3"/>
  <c r="P81" i="3" s="1"/>
  <c r="R70" i="3"/>
  <c r="S69" i="3"/>
  <c r="Q80" i="3" l="1"/>
  <c r="Q81" i="3" s="1"/>
  <c r="R71" i="3"/>
  <c r="S70" i="3"/>
  <c r="T69" i="3"/>
  <c r="U69" i="3" s="1"/>
  <c r="C313" i="3" l="1"/>
  <c r="C314" i="3"/>
  <c r="T70" i="3"/>
  <c r="U70" i="3" s="1"/>
  <c r="C315" i="3" s="1"/>
  <c r="R72" i="3"/>
  <c r="S71" i="3"/>
  <c r="T71" i="3" l="1"/>
  <c r="U71" i="3" s="1"/>
  <c r="C316" i="3" s="1"/>
  <c r="R73" i="3"/>
  <c r="S72" i="3"/>
  <c r="R74" i="3" l="1"/>
  <c r="S73" i="3"/>
  <c r="T72" i="3"/>
  <c r="U72" i="3" s="1"/>
  <c r="C317" i="3" s="1"/>
  <c r="T73" i="3" l="1"/>
  <c r="U73" i="3" s="1"/>
  <c r="R75" i="3"/>
  <c r="S74" i="3"/>
  <c r="R76" i="3" l="1"/>
  <c r="S75" i="3"/>
  <c r="T74" i="3"/>
  <c r="U74" i="3" s="1"/>
  <c r="C319" i="3" s="1"/>
  <c r="C318" i="3"/>
  <c r="R77" i="3" l="1"/>
  <c r="S76" i="3"/>
  <c r="T75" i="3"/>
  <c r="U75" i="3" s="1"/>
  <c r="C320" i="3" s="1"/>
  <c r="T76" i="3" l="1"/>
  <c r="U76" i="3" s="1"/>
  <c r="C321" i="3" s="1"/>
  <c r="R78" i="3"/>
  <c r="S77" i="3"/>
  <c r="T77" i="3" l="1"/>
  <c r="U77" i="3" s="1"/>
  <c r="C322" i="3" s="1"/>
  <c r="R79" i="3"/>
  <c r="S78" i="3"/>
  <c r="T78" i="3" l="1"/>
  <c r="U78" i="3" s="1"/>
  <c r="C323" i="3" s="1"/>
  <c r="R80" i="3"/>
  <c r="S79" i="3"/>
  <c r="T79" i="3" l="1"/>
  <c r="U79" i="3" s="1"/>
  <c r="C324" i="3" s="1"/>
  <c r="S80" i="3"/>
  <c r="T80" i="3" s="1"/>
  <c r="V69" i="3"/>
  <c r="T81" i="3" l="1"/>
  <c r="V70" i="3"/>
  <c r="W69" i="3"/>
  <c r="U80" i="3"/>
  <c r="S81" i="3"/>
  <c r="V71" i="3" l="1"/>
  <c r="W70" i="3"/>
  <c r="X69" i="3"/>
  <c r="Y69" i="3" s="1"/>
  <c r="C325" i="3"/>
  <c r="U81" i="3"/>
  <c r="V72" i="3" l="1"/>
  <c r="W71" i="3"/>
  <c r="C326" i="3"/>
  <c r="X70" i="3"/>
  <c r="Y70" i="3" s="1"/>
  <c r="C327" i="3" s="1"/>
  <c r="X71" i="3" l="1"/>
  <c r="Y71" i="3" s="1"/>
  <c r="C328" i="3" s="1"/>
  <c r="V73" i="3"/>
  <c r="W72" i="3"/>
  <c r="X72" i="3" l="1"/>
  <c r="Y72" i="3" s="1"/>
  <c r="C329" i="3" s="1"/>
  <c r="V74" i="3"/>
  <c r="W73" i="3"/>
  <c r="X73" i="3" l="1"/>
  <c r="Y73" i="3" s="1"/>
  <c r="C330" i="3" s="1"/>
  <c r="V75" i="3"/>
  <c r="W74" i="3"/>
  <c r="X74" i="3" s="1"/>
  <c r="Y74" i="3" l="1"/>
  <c r="C331" i="3" s="1"/>
  <c r="V76" i="3"/>
  <c r="W75" i="3"/>
  <c r="X75" i="3" l="1"/>
  <c r="Y75" i="3" s="1"/>
  <c r="C332" i="3" s="1"/>
  <c r="V77" i="3"/>
  <c r="W76" i="3"/>
  <c r="X76" i="3" l="1"/>
  <c r="Y76" i="3" s="1"/>
  <c r="C333" i="3" s="1"/>
  <c r="V78" i="3"/>
  <c r="W77" i="3"/>
  <c r="X77" i="3" l="1"/>
  <c r="Y77" i="3" s="1"/>
  <c r="C334" i="3" s="1"/>
  <c r="V79" i="3"/>
  <c r="W78" i="3"/>
  <c r="X78" i="3" l="1"/>
  <c r="Y78" i="3" s="1"/>
  <c r="C335" i="3" s="1"/>
  <c r="V80" i="3"/>
  <c r="W79" i="3"/>
  <c r="X79" i="3" l="1"/>
  <c r="Y79" i="3" s="1"/>
  <c r="C336" i="3" s="1"/>
  <c r="W80" i="3"/>
  <c r="Z69" i="3"/>
  <c r="Z70" i="3" l="1"/>
  <c r="AA69" i="3"/>
  <c r="W81" i="3"/>
  <c r="X80" i="3"/>
  <c r="X81" i="3" s="1"/>
  <c r="Y80" i="3" l="1"/>
  <c r="C337" i="3" s="1"/>
  <c r="K87" i="3" s="1"/>
  <c r="AC69" i="3"/>
  <c r="AB69" i="3"/>
  <c r="Z71" i="3"/>
  <c r="AA70" i="3"/>
  <c r="AC70" i="3" s="1"/>
  <c r="Y81" i="3" l="1"/>
  <c r="Z72" i="3"/>
  <c r="AA71" i="3"/>
  <c r="AC71" i="3" s="1"/>
  <c r="AB70" i="3"/>
  <c r="AB71" i="3" l="1"/>
  <c r="Z73" i="3"/>
  <c r="AA72" i="3"/>
  <c r="Z74" i="3" l="1"/>
  <c r="AA73" i="3"/>
  <c r="AC73" i="3" s="1"/>
  <c r="AC72" i="3"/>
  <c r="AB72" i="3"/>
  <c r="AB73" i="3" l="1"/>
  <c r="Z75" i="3"/>
  <c r="AA74" i="3"/>
  <c r="AC74" i="3" s="1"/>
  <c r="Z76" i="3" l="1"/>
  <c r="AA75" i="3"/>
  <c r="AC75" i="3" s="1"/>
  <c r="AB74" i="3"/>
  <c r="AB75" i="3" l="1"/>
  <c r="Z77" i="3"/>
  <c r="AA76" i="3"/>
  <c r="AC76" i="3" s="1"/>
  <c r="AB76" i="3" l="1"/>
  <c r="Z78" i="3"/>
  <c r="AA77" i="3"/>
  <c r="AC77" i="3" s="1"/>
  <c r="AB77" i="3" l="1"/>
  <c r="Z79" i="3"/>
  <c r="AA78" i="3"/>
  <c r="AC78" i="3" s="1"/>
  <c r="AB78" i="3" l="1"/>
  <c r="Z80" i="3"/>
  <c r="AA79" i="3"/>
  <c r="AC79" i="3" s="1"/>
  <c r="AB79" i="3" l="1"/>
  <c r="AA80" i="3"/>
  <c r="AC80" i="3" l="1"/>
  <c r="AC81" i="3" s="1"/>
  <c r="K86" i="3" s="1"/>
  <c r="AA81" i="3"/>
  <c r="K84" i="3" s="1"/>
  <c r="AB80" i="3"/>
  <c r="AB81" i="3" s="1"/>
  <c r="K85" i="3" s="1"/>
  <c r="K83" i="3" l="1"/>
</calcChain>
</file>

<file path=xl/sharedStrings.xml><?xml version="1.0" encoding="utf-8"?>
<sst xmlns="http://schemas.openxmlformats.org/spreadsheetml/2006/main" count="199" uniqueCount="88">
  <si>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</si>
  <si>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</si>
  <si>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</si>
  <si>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</si>
  <si>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</si>
  <si>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</si>
  <si>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</si>
  <si>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</si>
  <si>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</si>
  <si>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</si>
  <si>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</si>
  <si>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</si>
  <si>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</si>
  <si>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</si>
  <si>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</si>
  <si>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</si>
  <si>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</si>
  <si>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</si>
  <si>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</si>
  <si>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</si>
  <si>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</si>
  <si>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</si>
  <si>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</si>
  <si>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</si>
  <si>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Оцінка предмету забезпечення СОД, грн.</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</si>
  <si>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</si>
  <si>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</si>
  <si>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</si>
  <si>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</si>
  <si>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</si>
  <si>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</si>
  <si>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</si>
  <si>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</si>
  <si>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</si>
  <si>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</si>
  <si>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</si>
  <si>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</si>
  <si>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</si>
  <si>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</si>
  <si>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</si>
  <si>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</si>
  <si>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</si>
  <si>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</si>
  <si>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</si>
  <si>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</si>
  <si>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</si>
  <si>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</si>
  <si>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</si>
  <si>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</si>
  <si>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</si>
  <si>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</si>
  <si>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</si>
  <si>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</si>
  <si>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</si>
  <si>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</si>
  <si>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</si>
  <si>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</si>
  <si>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</si>
  <si>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</si>
  <si>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</si>
  <si>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</si>
  <si>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</si>
  <si>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</si>
  <si>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</si>
  <si>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</si>
  <si>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</si>
  <si>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</si>
  <si>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</si>
  <si>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</si>
  <si>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</si>
  <si>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</si>
  <si>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</si>
  <si>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</si>
  <si>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</si>
  <si>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</si>
  <si>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</si>
  <si>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</si>
  <si>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Калькулятор
за програмою “Житло в кредит” (первинний ринок) в рамках взаємодії з ТОВ «БК «ІНТЕРГАЛ-БУД»</t>
  </si>
  <si>
    <t xml:space="preserve">заповнюється Кліентом виходячи з обраних умов кредитування </t>
  </si>
  <si>
    <t>Послуги нотаріуса (орієнтовно), грн.</t>
  </si>
  <si>
    <t>Страхування особисто Позичальника, % від суми залишку заборгованості по кредиту (щорічно),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</si>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</sst>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36">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3" fillId="2" borderId="4"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10" fontId="3" fillId="0" borderId="4" xfId="3" applyNumberFormat="1" applyFont="1" applyFill="1" applyBorder="1" applyAlignment="1" applyProtection="1">
      <alignment horizontal="right"/>
      <protection hidden="1"/>
    </xf>
    <xf numFmtId="4" fontId="3" fillId="0" borderId="4" xfId="2"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shrinkToFit="1"/>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3" borderId="8" xfId="2" quotePrefix="1" applyNumberFormat="1" applyFont="1" applyFill="1" applyBorder="1" applyAlignment="1" applyProtection="1">
      <alignment horizontal="right"/>
      <protection hidden="1"/>
    </xf>
    <xf numFmtId="1" fontId="3" fillId="3" borderId="6" xfId="2" quotePrefix="1" applyNumberFormat="1" applyFont="1" applyFill="1" applyBorder="1" applyAlignment="1" applyProtection="1">
      <alignment horizontal="right"/>
      <protection hidden="1"/>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4" fontId="3" fillId="3" borderId="4" xfId="2" applyNumberFormat="1" applyFont="1" applyFill="1" applyBorder="1" applyAlignment="1" applyProtection="1">
      <alignment horizontal="right"/>
      <protection locked="0"/>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10" fontId="3" fillId="3" borderId="23" xfId="2" applyNumberFormat="1" applyFont="1" applyFill="1" applyBorder="1" applyAlignment="1" applyProtection="1">
      <alignment horizontal="right"/>
      <protection locked="0"/>
    </xf>
    <xf numFmtId="10" fontId="3" fillId="3" borderId="25" xfId="2" applyNumberFormat="1" applyFont="1" applyFill="1" applyBorder="1" applyAlignment="1" applyProtection="1">
      <alignment horizontal="right"/>
      <protection locked="0"/>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885825</xdr:colOff>
          <xdr:row>16</xdr:row>
          <xdr:rowOff>190500</xdr:rowOff>
        </xdr:from>
        <xdr:to>
          <xdr:col>11</xdr:col>
          <xdr:colOff>2721</xdr:colOff>
          <xdr:row>19</xdr:row>
          <xdr:rowOff>19050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26</xdr:col>
      <xdr:colOff>65768</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533" y="1520473"/>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70" zoomScaleNormal="70" zoomScaleSheetLayoutView="70" workbookViewId="0">
      <selection activeCell="N27" sqref="N27"/>
    </sheetView>
  </sheetViews>
  <sheetFormatPr defaultRowHeight="15" x14ac:dyDescent="0.25"/>
  <cols>
    <col min="1" max="1" width="10.7109375" customWidth="1"/>
    <col min="2" max="2" width="14.5703125" customWidth="1"/>
    <col min="3" max="3" width="12" customWidth="1"/>
    <col min="4" max="4" width="12.42578125" customWidth="1"/>
    <col min="5" max="5" width="12.85546875" customWidth="1"/>
    <col min="6" max="6" width="16.5703125" customWidth="1"/>
    <col min="7" max="7" width="11.5703125" customWidth="1"/>
    <col min="8" max="8" width="12.140625" customWidth="1"/>
    <col min="9" max="9" width="13.42578125" customWidth="1"/>
    <col min="10" max="10" width="14.140625" customWidth="1"/>
    <col min="11" max="11" width="15.140625" customWidth="1"/>
    <col min="12" max="13" width="12.42578125" customWidth="1"/>
    <col min="14" max="15" width="12.140625" customWidth="1"/>
    <col min="16" max="17" width="12" customWidth="1"/>
    <col min="18" max="18" width="11.28515625" customWidth="1"/>
    <col min="19" max="19" width="12.285156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4"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127" t="s">
        <v>0</v>
      </c>
      <c r="B1" s="127"/>
      <c r="C1" s="127"/>
      <c r="D1" s="127"/>
      <c r="E1" s="127"/>
      <c r="F1" s="127"/>
      <c r="G1" s="127"/>
      <c r="H1" s="127"/>
      <c r="I1" s="127"/>
      <c r="J1" s="127"/>
      <c r="K1" s="127"/>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128" t="s">
        <v>1</v>
      </c>
      <c r="B2" s="128"/>
      <c r="C2" s="128"/>
      <c r="D2" s="128"/>
      <c r="E2" s="128"/>
      <c r="F2" s="128"/>
      <c r="G2" s="128"/>
      <c r="H2" s="128"/>
      <c r="I2" s="128"/>
      <c r="J2" s="128"/>
      <c r="K2" s="128"/>
      <c r="L2" s="1"/>
      <c r="M2" s="1"/>
      <c r="N2" s="1"/>
      <c r="O2" s="1"/>
      <c r="P2" s="1"/>
      <c r="Q2" s="1"/>
      <c r="R2" s="1"/>
      <c r="S2" s="3"/>
      <c r="T2" s="3"/>
      <c r="U2" s="3"/>
      <c r="V2" s="3"/>
      <c r="W2" s="2"/>
      <c r="X2" s="2"/>
      <c r="Y2" s="2"/>
      <c r="Z2" s="2"/>
      <c r="AA2" s="2"/>
      <c r="AB2" s="2"/>
      <c r="AC2" s="2"/>
      <c r="AD2" s="2"/>
      <c r="AE2" s="2"/>
      <c r="AF2" s="2"/>
      <c r="AG2" s="2"/>
      <c r="AH2" s="2"/>
    </row>
    <row r="3" spans="1:247" ht="45" customHeight="1" x14ac:dyDescent="0.25">
      <c r="A3" s="129" t="s">
        <v>77</v>
      </c>
      <c r="B3" s="129"/>
      <c r="C3" s="129"/>
      <c r="D3" s="129"/>
      <c r="E3" s="129"/>
      <c r="F3" s="129"/>
      <c r="G3" s="129"/>
      <c r="H3" s="129"/>
      <c r="I3" s="129"/>
      <c r="J3" s="129"/>
      <c r="K3" s="129"/>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130" t="s">
        <v>2</v>
      </c>
      <c r="B4" s="130"/>
      <c r="C4" s="130"/>
      <c r="D4" s="130"/>
      <c r="E4" s="130"/>
      <c r="F4" s="130"/>
      <c r="G4" s="130"/>
      <c r="H4" s="130"/>
      <c r="I4" s="130"/>
      <c r="J4" s="130"/>
      <c r="K4" s="130"/>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131" t="s">
        <v>3</v>
      </c>
      <c r="B5" s="132"/>
      <c r="C5" s="132"/>
      <c r="D5" s="132"/>
      <c r="E5" s="132"/>
      <c r="F5" s="132"/>
      <c r="G5" s="132"/>
      <c r="H5" s="132"/>
      <c r="I5" s="133"/>
      <c r="J5" s="134" t="s">
        <v>4</v>
      </c>
      <c r="K5" s="135"/>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120" t="s">
        <v>5</v>
      </c>
      <c r="B6" s="121"/>
      <c r="C6" s="121"/>
      <c r="D6" s="121"/>
      <c r="E6" s="121"/>
      <c r="F6" s="121"/>
      <c r="G6" s="121"/>
      <c r="H6" s="121"/>
      <c r="I6" s="122"/>
      <c r="J6" s="109">
        <v>500000</v>
      </c>
      <c r="K6" s="109"/>
      <c r="L6" s="5"/>
      <c r="M6" s="38"/>
      <c r="N6" s="39" t="s">
        <v>78</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123" t="s">
        <v>7</v>
      </c>
      <c r="B7" s="124"/>
      <c r="C7" s="124"/>
      <c r="D7" s="124"/>
      <c r="E7" s="124"/>
      <c r="F7" s="124"/>
      <c r="G7" s="124"/>
      <c r="H7" s="124"/>
      <c r="I7" s="125"/>
      <c r="J7" s="126">
        <v>0.3</v>
      </c>
      <c r="K7" s="126"/>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6" t="s">
        <v>10</v>
      </c>
      <c r="B8" s="97"/>
      <c r="C8" s="97"/>
      <c r="D8" s="97"/>
      <c r="E8" s="97"/>
      <c r="F8" s="97"/>
      <c r="G8" s="97"/>
      <c r="H8" s="97"/>
      <c r="I8" s="98"/>
      <c r="J8" s="61">
        <f>J6*(1-avans2)</f>
        <v>350000</v>
      </c>
      <c r="K8" s="6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117" t="s">
        <v>13</v>
      </c>
      <c r="B9" s="118"/>
      <c r="C9" s="118"/>
      <c r="D9" s="118"/>
      <c r="E9" s="118"/>
      <c r="F9" s="118"/>
      <c r="G9" s="118"/>
      <c r="H9" s="119"/>
      <c r="I9" s="31"/>
      <c r="J9" s="109">
        <v>100000</v>
      </c>
      <c r="K9" s="109"/>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117" t="s">
        <v>14</v>
      </c>
      <c r="B10" s="118"/>
      <c r="C10" s="118"/>
      <c r="D10" s="118"/>
      <c r="E10" s="118"/>
      <c r="F10" s="118"/>
      <c r="G10" s="118"/>
      <c r="H10" s="119"/>
      <c r="I10" s="31"/>
      <c r="J10" s="109">
        <f>J9*J25</f>
        <v>0</v>
      </c>
      <c r="K10" s="109"/>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106" t="s">
        <v>15</v>
      </c>
      <c r="B11" s="107"/>
      <c r="C11" s="107"/>
      <c r="D11" s="107"/>
      <c r="E11" s="107"/>
      <c r="F11" s="107"/>
      <c r="G11" s="107"/>
      <c r="H11" s="108"/>
      <c r="I11" s="32"/>
      <c r="J11" s="109">
        <v>0</v>
      </c>
      <c r="K11" s="109"/>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106" t="s">
        <v>16</v>
      </c>
      <c r="B12" s="107"/>
      <c r="C12" s="107"/>
      <c r="D12" s="107"/>
      <c r="E12" s="107"/>
      <c r="F12" s="107"/>
      <c r="G12" s="107"/>
      <c r="H12" s="108"/>
      <c r="I12" s="32"/>
      <c r="J12" s="109">
        <v>0</v>
      </c>
      <c r="K12" s="109"/>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110" t="s">
        <v>17</v>
      </c>
      <c r="B13" s="111"/>
      <c r="C13" s="111"/>
      <c r="D13" s="111"/>
      <c r="E13" s="111"/>
      <c r="F13" s="111"/>
      <c r="G13" s="111"/>
      <c r="H13" s="111"/>
      <c r="I13" s="112"/>
      <c r="J13" s="113">
        <v>240</v>
      </c>
      <c r="K13" s="114"/>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9" t="s">
        <v>74</v>
      </c>
      <c r="B14" s="90"/>
      <c r="C14" s="90"/>
      <c r="D14" s="90"/>
      <c r="E14" s="90"/>
      <c r="F14" s="90"/>
      <c r="G14" s="90"/>
      <c r="H14" s="90"/>
      <c r="I14" s="91"/>
      <c r="J14" s="115">
        <v>1E-3</v>
      </c>
      <c r="K14" s="116"/>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84" t="s">
        <v>75</v>
      </c>
      <c r="B15" s="85"/>
      <c r="C15" s="85"/>
      <c r="D15" s="85"/>
      <c r="E15" s="85"/>
      <c r="F15" s="85"/>
      <c r="G15" s="85"/>
      <c r="H15" s="85"/>
      <c r="I15" s="86"/>
      <c r="J15" s="87">
        <v>12</v>
      </c>
      <c r="K15" s="88"/>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9" t="s">
        <v>74</v>
      </c>
      <c r="B16" s="90"/>
      <c r="C16" s="90"/>
      <c r="D16" s="90"/>
      <c r="E16" s="90"/>
      <c r="F16" s="90"/>
      <c r="G16" s="90"/>
      <c r="H16" s="90"/>
      <c r="I16" s="91"/>
      <c r="J16" s="92">
        <v>0.12989999999999999</v>
      </c>
      <c r="K16" s="93"/>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84" t="s">
        <v>75</v>
      </c>
      <c r="B17" s="85"/>
      <c r="C17" s="85"/>
      <c r="D17" s="85"/>
      <c r="E17" s="85"/>
      <c r="F17" s="85"/>
      <c r="G17" s="85"/>
      <c r="H17" s="85"/>
      <c r="I17" s="86"/>
      <c r="J17" s="94">
        <f>strok2-J15</f>
        <v>228</v>
      </c>
      <c r="K17" s="95"/>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96" t="s">
        <v>18</v>
      </c>
      <c r="B18" s="97"/>
      <c r="C18" s="97"/>
      <c r="D18" s="97"/>
      <c r="E18" s="97"/>
      <c r="F18" s="97"/>
      <c r="G18" s="97"/>
      <c r="H18" s="97"/>
      <c r="I18" s="98"/>
      <c r="J18" s="99">
        <v>1</v>
      </c>
      <c r="K18" s="100"/>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72" t="str">
        <f>CONCATENATE("Месячный платеж по кредиту, ",O36)</f>
        <v xml:space="preserve">Месячный платеж по кредиту, </v>
      </c>
      <c r="B19" s="73"/>
      <c r="C19" s="73"/>
      <c r="D19" s="73"/>
      <c r="E19" s="73"/>
      <c r="F19" s="73"/>
      <c r="G19" s="73"/>
      <c r="H19" s="10"/>
      <c r="I19" s="11"/>
      <c r="J19" s="101">
        <f>IF(data2=1,sumkred2/strok2,sumkred2*J14/100/((1-POWER(1+J14/1200,-strok2))*12))</f>
        <v>1458.3333333333333</v>
      </c>
      <c r="K19" s="102"/>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3" t="s">
        <v>83</v>
      </c>
      <c r="B20" s="104"/>
      <c r="C20" s="104"/>
      <c r="D20" s="104"/>
      <c r="E20" s="104"/>
      <c r="F20" s="104"/>
      <c r="G20" s="104"/>
      <c r="H20" s="104"/>
      <c r="I20" s="104"/>
      <c r="J20" s="104"/>
      <c r="K20" s="105"/>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72" t="s">
        <v>76</v>
      </c>
      <c r="B21" s="73"/>
      <c r="C21" s="73"/>
      <c r="D21" s="73"/>
      <c r="E21" s="73"/>
      <c r="F21" s="73"/>
      <c r="G21" s="73"/>
      <c r="H21" s="73"/>
      <c r="I21" s="74"/>
      <c r="J21" s="60">
        <v>0</v>
      </c>
      <c r="K21" s="60"/>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72" t="s">
        <v>19</v>
      </c>
      <c r="B22" s="73"/>
      <c r="C22" s="73"/>
      <c r="D22" s="73"/>
      <c r="E22" s="73"/>
      <c r="F22" s="73"/>
      <c r="G22" s="73"/>
      <c r="H22" s="73"/>
      <c r="I22" s="74"/>
      <c r="J22" s="75">
        <v>0</v>
      </c>
      <c r="K22" s="76"/>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72" t="s">
        <v>21</v>
      </c>
      <c r="B23" s="73"/>
      <c r="C23" s="73"/>
      <c r="D23" s="73"/>
      <c r="E23" s="73"/>
      <c r="F23" s="73"/>
      <c r="G23" s="73"/>
      <c r="H23" s="73"/>
      <c r="I23" s="74"/>
      <c r="J23" s="77" t="s">
        <v>22</v>
      </c>
      <c r="K23" s="78"/>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72" t="s">
        <v>20</v>
      </c>
      <c r="B24" s="73"/>
      <c r="C24" s="73"/>
      <c r="D24" s="73"/>
      <c r="E24" s="73"/>
      <c r="F24" s="73"/>
      <c r="G24" s="73"/>
      <c r="H24" s="73"/>
      <c r="I24" s="74"/>
      <c r="J24" s="79">
        <v>0</v>
      </c>
      <c r="K24" s="80"/>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81" t="s">
        <v>84</v>
      </c>
      <c r="B25" s="82"/>
      <c r="C25" s="82"/>
      <c r="D25" s="82"/>
      <c r="E25" s="82"/>
      <c r="F25" s="82"/>
      <c r="G25" s="82"/>
      <c r="H25" s="82"/>
      <c r="I25" s="82"/>
      <c r="J25" s="82"/>
      <c r="K25" s="83"/>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57" t="s">
        <v>79</v>
      </c>
      <c r="B26" s="67"/>
      <c r="C26" s="67"/>
      <c r="D26" s="67"/>
      <c r="E26" s="67"/>
      <c r="F26" s="67"/>
      <c r="G26" s="67"/>
      <c r="H26" s="67"/>
      <c r="I26" s="68"/>
      <c r="J26" s="61">
        <v>12880</v>
      </c>
      <c r="K26" s="61"/>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57" t="s">
        <v>23</v>
      </c>
      <c r="B27" s="58"/>
      <c r="C27" s="58"/>
      <c r="D27" s="58"/>
      <c r="E27" s="58"/>
      <c r="F27" s="58"/>
      <c r="G27" s="58"/>
      <c r="H27" s="58"/>
      <c r="I27" s="59"/>
      <c r="J27" s="60">
        <v>1E-3</v>
      </c>
      <c r="K27" s="60"/>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71" t="s">
        <v>81</v>
      </c>
      <c r="B28" s="58"/>
      <c r="C28" s="58"/>
      <c r="D28" s="58"/>
      <c r="E28" s="58"/>
      <c r="F28" s="58"/>
      <c r="G28" s="58"/>
      <c r="H28" s="58"/>
      <c r="I28" s="59"/>
      <c r="J28" s="60">
        <v>3.0000000000000001E-3</v>
      </c>
      <c r="K28" s="60"/>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57" t="s">
        <v>80</v>
      </c>
      <c r="B29" s="58"/>
      <c r="C29" s="58"/>
      <c r="D29" s="58"/>
      <c r="E29" s="58"/>
      <c r="F29" s="58"/>
      <c r="G29" s="58"/>
      <c r="H29" s="58"/>
      <c r="I29" s="59"/>
      <c r="J29" s="60">
        <v>7.3000000000000001E-3</v>
      </c>
      <c r="K29" s="60"/>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57" t="s">
        <v>24</v>
      </c>
      <c r="B30" s="58"/>
      <c r="C30" s="58"/>
      <c r="D30" s="58"/>
      <c r="E30" s="58"/>
      <c r="F30" s="58"/>
      <c r="G30" s="58"/>
      <c r="H30" s="58"/>
      <c r="I30" s="59"/>
      <c r="J30" s="61">
        <v>2950</v>
      </c>
      <c r="K30" s="61"/>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57" t="s">
        <v>82</v>
      </c>
      <c r="B31" s="58"/>
      <c r="C31" s="58"/>
      <c r="D31" s="58"/>
      <c r="E31" s="58"/>
      <c r="F31" s="58"/>
      <c r="G31" s="58"/>
      <c r="H31" s="58"/>
      <c r="I31" s="59"/>
      <c r="J31" s="61">
        <v>3430</v>
      </c>
      <c r="K31" s="6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57"/>
      <c r="B32" s="58"/>
      <c r="C32" s="58"/>
      <c r="D32" s="58"/>
      <c r="E32" s="58"/>
      <c r="F32" s="58"/>
      <c r="G32" s="58"/>
      <c r="H32" s="58"/>
      <c r="I32" s="59"/>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62" t="s">
        <v>84</v>
      </c>
      <c r="B33" s="63"/>
      <c r="C33" s="63"/>
      <c r="D33" s="63"/>
      <c r="E33" s="63"/>
      <c r="F33" s="63"/>
      <c r="G33" s="63"/>
      <c r="H33" s="63"/>
      <c r="I33" s="64"/>
      <c r="J33" s="65">
        <v>0</v>
      </c>
      <c r="K33" s="65"/>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66" t="s">
        <v>25</v>
      </c>
      <c r="B34" s="67"/>
      <c r="C34" s="67"/>
      <c r="D34" s="67"/>
      <c r="E34" s="67"/>
      <c r="F34" s="67"/>
      <c r="G34" s="67"/>
      <c r="H34" s="67"/>
      <c r="I34" s="68"/>
      <c r="J34" s="69">
        <v>0</v>
      </c>
      <c r="K34" s="70"/>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52"/>
      <c r="B35" s="53"/>
      <c r="C35" s="53"/>
      <c r="D35" s="53"/>
      <c r="E35" s="53"/>
      <c r="F35" s="53"/>
      <c r="G35" s="53"/>
      <c r="H35" s="53"/>
      <c r="I35" s="54"/>
      <c r="J35" s="55"/>
      <c r="K35" s="56"/>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26</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50" t="s">
        <v>27</v>
      </c>
      <c r="B37" s="47" t="s">
        <v>28</v>
      </c>
      <c r="C37" s="48"/>
      <c r="D37" s="48"/>
      <c r="E37" s="49"/>
      <c r="F37" s="47" t="s">
        <v>29</v>
      </c>
      <c r="G37" s="48"/>
      <c r="H37" s="48"/>
      <c r="I37" s="49"/>
      <c r="J37" s="47" t="s">
        <v>30</v>
      </c>
      <c r="K37" s="48"/>
      <c r="L37" s="48"/>
      <c r="M37" s="49"/>
      <c r="N37" s="47" t="s">
        <v>31</v>
      </c>
      <c r="O37" s="48"/>
      <c r="P37" s="48"/>
      <c r="Q37" s="49"/>
      <c r="R37" s="47" t="s">
        <v>32</v>
      </c>
      <c r="S37" s="48"/>
      <c r="T37" s="48"/>
      <c r="U37" s="49"/>
      <c r="V37" s="47" t="s">
        <v>33</v>
      </c>
      <c r="W37" s="48"/>
      <c r="X37" s="48"/>
      <c r="Y37" s="49"/>
      <c r="Z37" s="47" t="s">
        <v>34</v>
      </c>
      <c r="AA37" s="48"/>
      <c r="AB37" s="48"/>
      <c r="AC37" s="49"/>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51"/>
      <c r="B38" s="13" t="s">
        <v>35</v>
      </c>
      <c r="C38" s="13" t="s">
        <v>36</v>
      </c>
      <c r="D38" s="13" t="s">
        <v>37</v>
      </c>
      <c r="E38" s="13" t="s">
        <v>38</v>
      </c>
      <c r="F38" s="13" t="s">
        <v>35</v>
      </c>
      <c r="G38" s="13" t="s">
        <v>36</v>
      </c>
      <c r="H38" s="13" t="s">
        <v>37</v>
      </c>
      <c r="I38" s="13" t="s">
        <v>38</v>
      </c>
      <c r="J38" s="13" t="s">
        <v>35</v>
      </c>
      <c r="K38" s="13" t="s">
        <v>36</v>
      </c>
      <c r="L38" s="13" t="s">
        <v>37</v>
      </c>
      <c r="M38" s="13" t="s">
        <v>38</v>
      </c>
      <c r="N38" s="13" t="s">
        <v>35</v>
      </c>
      <c r="O38" s="13" t="s">
        <v>36</v>
      </c>
      <c r="P38" s="13" t="s">
        <v>37</v>
      </c>
      <c r="Q38" s="13" t="s">
        <v>38</v>
      </c>
      <c r="R38" s="13" t="s">
        <v>35</v>
      </c>
      <c r="S38" s="13" t="s">
        <v>36</v>
      </c>
      <c r="T38" s="13" t="s">
        <v>37</v>
      </c>
      <c r="U38" s="13" t="s">
        <v>38</v>
      </c>
      <c r="V38" s="13" t="s">
        <v>35</v>
      </c>
      <c r="W38" s="13" t="s">
        <v>36</v>
      </c>
      <c r="X38" s="13" t="s">
        <v>37</v>
      </c>
      <c r="Y38" s="13" t="s">
        <v>38</v>
      </c>
      <c r="Z38" s="13" t="s">
        <v>35</v>
      </c>
      <c r="AA38" s="13" t="s">
        <v>36</v>
      </c>
      <c r="AB38" s="13" t="s">
        <v>37</v>
      </c>
      <c r="AC38" s="13" t="s">
        <v>38</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39</v>
      </c>
      <c r="B39" s="15">
        <f>sumkred2</f>
        <v>350000</v>
      </c>
      <c r="C39" s="15">
        <f t="shared" ref="C39:C50" si="0">IF(LEFT($A39,1)*1+LEFT(B$37,1)*12-12&lt;=$J$15,B39*($J$14/12),B39*($J$16/12))</f>
        <v>29.166666666666664</v>
      </c>
      <c r="D39" s="16">
        <f>IF($A39="1 міс.",$J$28*$J$6+$J$29*B39,0)+$J$21*sumkred2+$J$22+$J$24*sumkred2+$J$26+$J$30+J27*J6</f>
        <v>20385</v>
      </c>
      <c r="E39" s="16">
        <f>IF(data2=2,C39+D39,IF(data2=1,IF(C39&gt;0,C39+D39+sumproplat2,0),IF(B39&gt;sumproplat2*2,sumproplat2,B39+C39+D39)))</f>
        <v>21872.5</v>
      </c>
      <c r="F39" s="17">
        <f>IF(data2=1,IF((B50-sumproplat2)&gt;1,B50-sumproplat2,0),IF(B50-(sumproplat2-C50-D50)&gt;0,B50-(E50-C50-D50),0))</f>
        <v>332500.00000000023</v>
      </c>
      <c r="G39" s="15">
        <f t="shared" ref="G39:G50" si="1">IF(LEFT($A39,1)*1+LEFT(F$37,1)*12-12&lt;=$J$15,F39*($J$14/12),F39*($J$16/12))</f>
        <v>3599.3125000000023</v>
      </c>
      <c r="H39" s="16">
        <f t="shared" ref="H39:H50" si="2">IF(AND($A39="1 міс.",F39&gt;0),$J$28*$J$6+$J$29*F39,0)+IF(F39-IF(data2=1,IF(G39&gt;0.001,G39+sumproplat2,0),IF(F39&gt;sumproplat2*2,sumproplat2,F39+G39))&lt;0,$J$31,0)</f>
        <v>3927.2500000000018</v>
      </c>
      <c r="I39" s="16">
        <f t="shared" ref="I39:I50" si="3">IF(data2=1,IF(G39&gt;0.001,G39+H39+sumproplat2,0),IF(F39&gt;sumproplat2*2,sumproplat2+H39,F39+G39+H39))</f>
        <v>8984.8958333333376</v>
      </c>
      <c r="J39" s="17">
        <f>IF(data2=1,IF((F50-sumproplat2)&gt;1,F50-sumproplat2,0),IF(F50-(sumproplat2-G50-H50)&gt;0,F50-(I50-G50-H50),0))</f>
        <v>315000.00000000047</v>
      </c>
      <c r="K39" s="15">
        <f t="shared" ref="K39:K50" si="4">IF(LEFT($A39,1)*1+LEFT(J$37,1)*12-12&lt;=$J$15,J39*($J$14/12),J39*($J$16/12))</f>
        <v>3409.875000000005</v>
      </c>
      <c r="L39" s="16">
        <f t="shared" ref="L39:L50" si="5">IF(AND($A39="1 міс.",J39&gt;0),$J$28*$J$6+$J$29*J39,0)+IF(J39-IF(data2=1,IF(K39&gt;0.001,K39+sumproplat2,0),IF(J39&gt;sumproplat2*2,sumproplat2,J39+K39))&lt;0,$J$31,0)</f>
        <v>3799.5000000000036</v>
      </c>
      <c r="M39" s="16">
        <f t="shared" ref="M39:M50" si="6">IF(data2=1,IF(K39&gt;0.001,K39+L39+sumproplat2,0),IF(J39&gt;sumproplat2*2,sumproplat2+L39,J39+K39+L39))</f>
        <v>8667.708333333343</v>
      </c>
      <c r="N39" s="17">
        <f>IF(data2=1,IF((J50-sumproplat2)&gt;1,J50-sumproplat2,0),IF(J50-(sumproplat2-K50-L50)&gt;0,J50-(M50-K50-L50),0))</f>
        <v>297500.0000000007</v>
      </c>
      <c r="O39" s="15">
        <f t="shared" ref="O39:O50" si="7">IF(LEFT($A39,1)*1+LEFT(N$37,1)*12-12&lt;=$J$15,N39*($J$14/12),N39*($J$16/12))</f>
        <v>3220.4375000000073</v>
      </c>
      <c r="P39" s="16">
        <f t="shared" ref="P39:P50" si="8">IF(AND($A39="1 міс.",N39&gt;0),$J$28*$J$6+$J$29*N39,0)+IF(N39-IF(data2=1,IF(O39&gt;0.001,O39+sumproplat2,0),IF(N39&gt;sumproplat2*2,sumproplat2,N39+O39))&lt;0,$J$31,0)</f>
        <v>3671.750000000005</v>
      </c>
      <c r="Q39" s="16">
        <f t="shared" ref="Q39:Q50" si="9">IF(data2=1,IF(O39&gt;0.001,O39+P39+sumproplat2,0),IF(N39&gt;sumproplat2*2,sumproplat2+P39,N39+O39+P39))</f>
        <v>8350.5208333333467</v>
      </c>
      <c r="R39" s="17">
        <f>IF(data2=1,IF((N50-sumproplat2)&gt;1,N50-sumproplat2,0),IF(N50-(sumproplat2-O50-P50)&gt;0,N50-(Q50-O50-P50),0))</f>
        <v>280000.00000000093</v>
      </c>
      <c r="S39" s="15">
        <f t="shared" ref="S39:S50" si="10">IF(LEFT($A39,1)*1+LEFT(R$37,1)*12-12&lt;=$J$15,R39*($J$14/12),R39*($J$16/12))</f>
        <v>3031.00000000001</v>
      </c>
      <c r="T39" s="16">
        <f t="shared" ref="T39:T50" si="11">IF(AND($A39="1 міс.",R39&gt;0),$J$28*$J$6+$J$29*R39,0)+IF(R39-IF(data2=1,IF(S39&gt;0.001,S39+sumproplat2,0),IF(R39&gt;sumproplat2*2,sumproplat2,R39+S39))&lt;0,$J$31,0)</f>
        <v>3544.0000000000068</v>
      </c>
      <c r="U39" s="16">
        <f t="shared" ref="U39:U50" si="12">IF(data2=1,IF(S39&gt;0.001,S39+T39+sumproplat2,0),IF(R39&gt;sumproplat2*2,sumproplat2+T39,R39+S39+T39))</f>
        <v>8033.3333333333494</v>
      </c>
      <c r="V39" s="17">
        <f>IF(data2=1,IF((R50-sumproplat2)&gt;1,R50-sumproplat2,0),IF(R50-(sumproplat2-S50-T50)&gt;0,R50-(U50-S50-T50),0))</f>
        <v>262500.00000000116</v>
      </c>
      <c r="W39" s="15">
        <f t="shared" ref="W39:W50" si="13">IF(LEFT($A39,1)*1+LEFT(V$37,1)*12-12&lt;=$J$15,V39*($J$14/12),V39*($J$16/12))</f>
        <v>2841.5625000000123</v>
      </c>
      <c r="X39" s="16">
        <f t="shared" ref="X39:X50" si="14">IF(AND($A39="1 міс.",V39&gt;0),$J$28*$J$6+$J$29*V39,0)+IF(V39-IF(data2=1,IF(W39&gt;0.001,W39+sumproplat2,0),IF(V39&gt;sumproplat2*2,sumproplat2,V39+W39))&lt;0,$J$31,0)</f>
        <v>3416.2500000000082</v>
      </c>
      <c r="Y39" s="16">
        <f t="shared" ref="Y39:Y50" si="15">IF(data2=1,IF(W39&gt;0.001,W39+X39+sumproplat2,0),IF(V39&gt;sumproplat2*2,sumproplat2+X39,V39+W39+X39))</f>
        <v>7716.145833333353</v>
      </c>
      <c r="Z39" s="17">
        <f>IF(data2=1,IF((V50-sumproplat2)&gt;1,V50-sumproplat2,0),IF(V50-(sumproplat2-W50-X50)&gt;0,V50-(Y50-W50-X50),0))</f>
        <v>245000.00000000105</v>
      </c>
      <c r="AA39" s="15">
        <f t="shared" ref="AA39:AA50" si="16">IF(LEFT($A39,1)*1+LEFT(Z$37,1)*12-12&lt;=$J$15,Z39*($J$14/12),Z39*($J$16/12))</f>
        <v>2652.1250000000114</v>
      </c>
      <c r="AB39" s="16">
        <f t="shared" ref="AB39:AB50" si="17">IF(AND($A39="1 міс.",Z39&gt;0),$J$28*$J$6+$J$29*Z39,0)+IF(Z39-IF(data2=1,IF(AA39&gt;0.001,AA39+sumproplat2,0),IF(Z39&gt;sumproplat2*2,sumproplat2,Z39+AA39))&lt;0,$J$31,0)</f>
        <v>3288.5000000000077</v>
      </c>
      <c r="AC39" s="16">
        <f t="shared" ref="AC39:AC50" si="18">IF(data2=1,IF(AA39&gt;0.001,AA39+AB39+sumproplat2,0),IF(Z39&gt;sumproplat2*2,sumproplat2+AB39,Z39+AA39+AB39))</f>
        <v>7398.9583333333521</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40</v>
      </c>
      <c r="B40" s="17">
        <f t="shared" ref="B40:B50" si="19">IF(data2=1,IF((B39-sumproplat2)&gt;1,B39-sumproplat2,0),IF(B39-(sumproplat2-C39-D39)&gt;0,B39-(E39-C39-D39),0))</f>
        <v>348541.66666666669</v>
      </c>
      <c r="C40" s="15">
        <f t="shared" si="0"/>
        <v>29.045138888888889</v>
      </c>
      <c r="D40" s="16">
        <f t="shared" ref="D40:D50" si="20">IF($A40="1 міс.",$J$28*$J$6+$J$29*B40,0)+IF(B40-IF(data2=1,IF(C40&gt;0.001,C40+sumproplat2,0),IF(B40&gt;sumproplat2*2,sumproplat2,B40+C40))&lt;0,$J$31,0)</f>
        <v>0</v>
      </c>
      <c r="E40" s="16">
        <f t="shared" ref="E40:E50" si="21">IF(data2=1,IF(C40&gt;0.001,C40+D40+sumproplat2,0),IF(B40&gt;sumproplat2*2,sumproplat2+D40,B40+C40+D40))</f>
        <v>1487.3784722222222</v>
      </c>
      <c r="F40" s="17">
        <f t="shared" ref="F40:F50" si="22">IF(data2=1,IF((F39-sumproplat2)&gt;1,F39-sumproplat2,0),IF(F39-(sumproplat2-G39-H39)&gt;0,F39-(I39-G39-H39),0))</f>
        <v>331041.66666666692</v>
      </c>
      <c r="G40" s="15">
        <f t="shared" si="1"/>
        <v>3583.5260416666692</v>
      </c>
      <c r="H40" s="16">
        <f t="shared" si="2"/>
        <v>0</v>
      </c>
      <c r="I40" s="16">
        <f t="shared" si="3"/>
        <v>5041.8593750000027</v>
      </c>
      <c r="J40" s="17">
        <f t="shared" ref="J40:J50" si="23">IF(data2=1,IF((J39-sumproplat2)&gt;1,J39-sumproplat2,0),IF(J39-(sumproplat2-K39-L39)&gt;0,J39-(M39-K39-L39),0))</f>
        <v>313541.66666666715</v>
      </c>
      <c r="K40" s="15">
        <f t="shared" si="4"/>
        <v>3394.088541666672</v>
      </c>
      <c r="L40" s="16">
        <f t="shared" si="5"/>
        <v>0</v>
      </c>
      <c r="M40" s="16">
        <f t="shared" si="6"/>
        <v>4852.4218750000055</v>
      </c>
      <c r="N40" s="17">
        <f t="shared" ref="N40:N50" si="24">IF(data2=1,IF((N39-sumproplat2)&gt;1,N39-sumproplat2,0),IF(N39-(sumproplat2-O39-P39)&gt;0,N39-(Q39-O39-P39),0))</f>
        <v>296041.66666666738</v>
      </c>
      <c r="O40" s="15">
        <f t="shared" si="7"/>
        <v>3204.6510416666742</v>
      </c>
      <c r="P40" s="16">
        <f t="shared" si="8"/>
        <v>0</v>
      </c>
      <c r="Q40" s="16">
        <f t="shared" si="9"/>
        <v>4662.9843750000073</v>
      </c>
      <c r="R40" s="17">
        <f t="shared" ref="R40:R50" si="25">IF(data2=1,IF((R39-sumproplat2)&gt;1,R39-sumproplat2,0),IF(R39-(sumproplat2-S39-T39)&gt;0,R39-(U39-S39-T39),0))</f>
        <v>278541.66666666762</v>
      </c>
      <c r="S40" s="15">
        <f t="shared" si="10"/>
        <v>3015.213541666677</v>
      </c>
      <c r="T40" s="16">
        <f t="shared" si="11"/>
        <v>0</v>
      </c>
      <c r="U40" s="16">
        <f t="shared" si="12"/>
        <v>4473.54687500001</v>
      </c>
      <c r="V40" s="17">
        <f t="shared" ref="V40:V50" si="26">IF(data2=1,IF((V39-sumproplat2)&gt;1,V39-sumproplat2,0),IF(V39-(sumproplat2-W39-X39)&gt;0,V39-(Y39-W39-X39),0))</f>
        <v>261041.66666666782</v>
      </c>
      <c r="W40" s="15">
        <f t="shared" si="13"/>
        <v>2825.7760416666792</v>
      </c>
      <c r="X40" s="16">
        <f t="shared" si="14"/>
        <v>0</v>
      </c>
      <c r="Y40" s="16">
        <f t="shared" si="15"/>
        <v>4284.1093750000127</v>
      </c>
      <c r="Z40" s="17">
        <f t="shared" ref="Z40:Z50" si="27">IF(data2=1,IF((Z39-sumproplat2)&gt;1,Z39-sumproplat2,0),IF(Z39-(sumproplat2-AA39-AB39)&gt;0,Z39-(AC39-AA39-AB39),0))</f>
        <v>243541.6666666677</v>
      </c>
      <c r="AA40" s="15">
        <f t="shared" si="16"/>
        <v>2636.3385416666779</v>
      </c>
      <c r="AB40" s="16">
        <f t="shared" si="17"/>
        <v>0</v>
      </c>
      <c r="AC40" s="16">
        <f t="shared" si="18"/>
        <v>4094.6718750000109</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41</v>
      </c>
      <c r="B41" s="17">
        <f t="shared" si="19"/>
        <v>347083.33333333337</v>
      </c>
      <c r="C41" s="15">
        <f t="shared" si="0"/>
        <v>28.923611111111114</v>
      </c>
      <c r="D41" s="16">
        <f t="shared" si="20"/>
        <v>0</v>
      </c>
      <c r="E41" s="16">
        <f t="shared" si="21"/>
        <v>1487.2569444444443</v>
      </c>
      <c r="F41" s="17">
        <f t="shared" si="22"/>
        <v>329583.3333333336</v>
      </c>
      <c r="G41" s="15">
        <f t="shared" si="1"/>
        <v>3567.7395833333362</v>
      </c>
      <c r="H41" s="16">
        <f t="shared" si="2"/>
        <v>0</v>
      </c>
      <c r="I41" s="16">
        <f t="shared" si="3"/>
        <v>5026.0729166666697</v>
      </c>
      <c r="J41" s="17">
        <f t="shared" si="23"/>
        <v>312083.33333333384</v>
      </c>
      <c r="K41" s="15">
        <f t="shared" si="4"/>
        <v>3378.3020833333385</v>
      </c>
      <c r="L41" s="16">
        <f t="shared" si="5"/>
        <v>0</v>
      </c>
      <c r="M41" s="16">
        <f t="shared" si="6"/>
        <v>4836.6354166666715</v>
      </c>
      <c r="N41" s="17">
        <f t="shared" si="24"/>
        <v>294583.33333333407</v>
      </c>
      <c r="O41" s="15">
        <f t="shared" si="7"/>
        <v>3188.8645833333412</v>
      </c>
      <c r="P41" s="16">
        <f t="shared" si="8"/>
        <v>0</v>
      </c>
      <c r="Q41" s="16">
        <f t="shared" si="9"/>
        <v>4647.1979166666742</v>
      </c>
      <c r="R41" s="17">
        <f t="shared" si="25"/>
        <v>277083.3333333343</v>
      </c>
      <c r="S41" s="15">
        <f t="shared" si="10"/>
        <v>2999.4270833333435</v>
      </c>
      <c r="T41" s="16">
        <f t="shared" si="11"/>
        <v>0</v>
      </c>
      <c r="U41" s="16">
        <f t="shared" si="12"/>
        <v>4457.760416666677</v>
      </c>
      <c r="V41" s="17">
        <f t="shared" si="26"/>
        <v>259583.33333333448</v>
      </c>
      <c r="W41" s="15">
        <f t="shared" si="13"/>
        <v>2809.9895833333458</v>
      </c>
      <c r="X41" s="16">
        <f t="shared" si="14"/>
        <v>0</v>
      </c>
      <c r="Y41" s="16">
        <f t="shared" si="15"/>
        <v>4268.3229166666788</v>
      </c>
      <c r="Z41" s="17">
        <f t="shared" si="27"/>
        <v>242083.33333333436</v>
      </c>
      <c r="AA41" s="15">
        <f t="shared" si="16"/>
        <v>2620.5520833333444</v>
      </c>
      <c r="AB41" s="16">
        <f t="shared" si="17"/>
        <v>0</v>
      </c>
      <c r="AC41" s="16">
        <f t="shared" si="18"/>
        <v>4078.8854166666779</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42</v>
      </c>
      <c r="B42" s="17">
        <f t="shared" si="19"/>
        <v>345625.00000000006</v>
      </c>
      <c r="C42" s="15">
        <f t="shared" si="0"/>
        <v>28.802083333333336</v>
      </c>
      <c r="D42" s="16">
        <f t="shared" si="20"/>
        <v>0</v>
      </c>
      <c r="E42" s="16">
        <f t="shared" si="21"/>
        <v>1487.1354166666665</v>
      </c>
      <c r="F42" s="17">
        <f t="shared" si="22"/>
        <v>328125.00000000029</v>
      </c>
      <c r="G42" s="15">
        <f t="shared" si="1"/>
        <v>3551.9531250000032</v>
      </c>
      <c r="H42" s="16">
        <f t="shared" si="2"/>
        <v>0</v>
      </c>
      <c r="I42" s="16">
        <f t="shared" si="3"/>
        <v>5010.2864583333367</v>
      </c>
      <c r="J42" s="17">
        <f t="shared" si="23"/>
        <v>310625.00000000052</v>
      </c>
      <c r="K42" s="15">
        <f t="shared" si="4"/>
        <v>3362.5156250000055</v>
      </c>
      <c r="L42" s="16">
        <f t="shared" si="5"/>
        <v>0</v>
      </c>
      <c r="M42" s="16">
        <f t="shared" si="6"/>
        <v>4820.8489583333385</v>
      </c>
      <c r="N42" s="17">
        <f t="shared" si="24"/>
        <v>293125.00000000076</v>
      </c>
      <c r="O42" s="15">
        <f t="shared" si="7"/>
        <v>3173.0781250000082</v>
      </c>
      <c r="P42" s="16">
        <f t="shared" si="8"/>
        <v>0</v>
      </c>
      <c r="Q42" s="16">
        <f t="shared" si="9"/>
        <v>4631.4114583333412</v>
      </c>
      <c r="R42" s="17">
        <f t="shared" si="25"/>
        <v>275625.00000000099</v>
      </c>
      <c r="S42" s="15">
        <f t="shared" si="10"/>
        <v>2983.6406250000105</v>
      </c>
      <c r="T42" s="16">
        <f t="shared" si="11"/>
        <v>0</v>
      </c>
      <c r="U42" s="16">
        <f t="shared" si="12"/>
        <v>4441.9739583333439</v>
      </c>
      <c r="V42" s="17">
        <f t="shared" si="26"/>
        <v>258125.00000000114</v>
      </c>
      <c r="W42" s="15">
        <f t="shared" si="13"/>
        <v>2794.2031250000123</v>
      </c>
      <c r="X42" s="16">
        <f t="shared" si="14"/>
        <v>0</v>
      </c>
      <c r="Y42" s="16">
        <f t="shared" si="15"/>
        <v>4252.5364583333458</v>
      </c>
      <c r="Z42" s="17">
        <f t="shared" si="27"/>
        <v>240625.00000000102</v>
      </c>
      <c r="AA42" s="15">
        <f t="shared" si="16"/>
        <v>2604.7656250000109</v>
      </c>
      <c r="AB42" s="16">
        <f t="shared" si="17"/>
        <v>0</v>
      </c>
      <c r="AC42" s="16">
        <f t="shared" si="18"/>
        <v>4063.0989583333439</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43</v>
      </c>
      <c r="B43" s="17">
        <f t="shared" si="19"/>
        <v>344166.66666666674</v>
      </c>
      <c r="C43" s="15">
        <f>IF(LEFT($A43,1)*1+LEFT(B$37,1)*12-12&lt;=$J$15,B43*($J$14/12),B43*($J$16/12))</f>
        <v>28.680555555555561</v>
      </c>
      <c r="D43" s="16">
        <f t="shared" si="20"/>
        <v>0</v>
      </c>
      <c r="E43" s="16">
        <f t="shared" si="21"/>
        <v>1487.0138888888889</v>
      </c>
      <c r="F43" s="17">
        <f t="shared" si="22"/>
        <v>326666.66666666698</v>
      </c>
      <c r="G43" s="15">
        <f t="shared" si="1"/>
        <v>3536.1666666666697</v>
      </c>
      <c r="H43" s="16">
        <f t="shared" si="2"/>
        <v>0</v>
      </c>
      <c r="I43" s="16">
        <f t="shared" si="3"/>
        <v>4994.5000000000027</v>
      </c>
      <c r="J43" s="17">
        <f t="shared" si="23"/>
        <v>309166.66666666721</v>
      </c>
      <c r="K43" s="15">
        <f t="shared" si="4"/>
        <v>3346.7291666666724</v>
      </c>
      <c r="L43" s="16">
        <f t="shared" si="5"/>
        <v>0</v>
      </c>
      <c r="M43" s="16">
        <f t="shared" si="6"/>
        <v>4805.0625000000055</v>
      </c>
      <c r="N43" s="17">
        <f t="shared" si="24"/>
        <v>291666.66666666744</v>
      </c>
      <c r="O43" s="15">
        <f t="shared" si="7"/>
        <v>3157.2916666666752</v>
      </c>
      <c r="P43" s="16">
        <f t="shared" si="8"/>
        <v>0</v>
      </c>
      <c r="Q43" s="16">
        <f t="shared" si="9"/>
        <v>4615.6250000000082</v>
      </c>
      <c r="R43" s="17">
        <f t="shared" si="25"/>
        <v>274166.66666666768</v>
      </c>
      <c r="S43" s="15">
        <f t="shared" si="10"/>
        <v>2967.8541666666774</v>
      </c>
      <c r="T43" s="16">
        <f t="shared" si="11"/>
        <v>0</v>
      </c>
      <c r="U43" s="16">
        <f t="shared" si="12"/>
        <v>4426.1875000000109</v>
      </c>
      <c r="V43" s="17">
        <f t="shared" si="26"/>
        <v>256666.66666666779</v>
      </c>
      <c r="W43" s="15">
        <f t="shared" si="13"/>
        <v>2778.4166666666788</v>
      </c>
      <c r="X43" s="16">
        <f t="shared" si="14"/>
        <v>0</v>
      </c>
      <c r="Y43" s="16">
        <f t="shared" si="15"/>
        <v>4236.7500000000118</v>
      </c>
      <c r="Z43" s="17">
        <f t="shared" si="27"/>
        <v>239166.66666666768</v>
      </c>
      <c r="AA43" s="15">
        <f t="shared" si="16"/>
        <v>2588.9791666666774</v>
      </c>
      <c r="AB43" s="16">
        <f t="shared" si="17"/>
        <v>0</v>
      </c>
      <c r="AC43" s="16">
        <f t="shared" si="18"/>
        <v>4047.3125000000109</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44</v>
      </c>
      <c r="B44" s="17">
        <f t="shared" si="19"/>
        <v>342708.33333333343</v>
      </c>
      <c r="C44" s="15">
        <f t="shared" si="0"/>
        <v>28.559027777777786</v>
      </c>
      <c r="D44" s="16">
        <f t="shared" si="20"/>
        <v>0</v>
      </c>
      <c r="E44" s="16">
        <f t="shared" si="21"/>
        <v>1486.8923611111111</v>
      </c>
      <c r="F44" s="17">
        <f t="shared" si="22"/>
        <v>325208.33333333366</v>
      </c>
      <c r="G44" s="15">
        <f t="shared" si="1"/>
        <v>3520.3802083333367</v>
      </c>
      <c r="H44" s="16">
        <f t="shared" si="2"/>
        <v>0</v>
      </c>
      <c r="I44" s="16">
        <f t="shared" si="3"/>
        <v>4978.7135416666697</v>
      </c>
      <c r="J44" s="17">
        <f t="shared" si="23"/>
        <v>307708.3333333339</v>
      </c>
      <c r="K44" s="15">
        <f t="shared" si="4"/>
        <v>3330.9427083333394</v>
      </c>
      <c r="L44" s="16">
        <f t="shared" si="5"/>
        <v>0</v>
      </c>
      <c r="M44" s="16">
        <f t="shared" si="6"/>
        <v>4789.2760416666724</v>
      </c>
      <c r="N44" s="17">
        <f t="shared" si="24"/>
        <v>290208.33333333413</v>
      </c>
      <c r="O44" s="15">
        <f t="shared" si="7"/>
        <v>3141.5052083333417</v>
      </c>
      <c r="P44" s="16">
        <f t="shared" si="8"/>
        <v>0</v>
      </c>
      <c r="Q44" s="16">
        <f t="shared" si="9"/>
        <v>4599.8385416666752</v>
      </c>
      <c r="R44" s="17">
        <f t="shared" si="25"/>
        <v>272708.33333333436</v>
      </c>
      <c r="S44" s="15">
        <f t="shared" si="10"/>
        <v>2952.0677083333444</v>
      </c>
      <c r="T44" s="16">
        <f t="shared" si="11"/>
        <v>0</v>
      </c>
      <c r="U44" s="16">
        <f t="shared" si="12"/>
        <v>4410.4010416666779</v>
      </c>
      <c r="V44" s="17">
        <f t="shared" si="26"/>
        <v>255208.33333333445</v>
      </c>
      <c r="W44" s="15">
        <f t="shared" si="13"/>
        <v>2762.6302083333453</v>
      </c>
      <c r="X44" s="16">
        <f t="shared" si="14"/>
        <v>0</v>
      </c>
      <c r="Y44" s="16">
        <f t="shared" si="15"/>
        <v>4220.9635416666788</v>
      </c>
      <c r="Z44" s="17">
        <f t="shared" si="27"/>
        <v>237708.33333333433</v>
      </c>
      <c r="AA44" s="15">
        <f t="shared" si="16"/>
        <v>2573.1927083333439</v>
      </c>
      <c r="AB44" s="16">
        <f t="shared" si="17"/>
        <v>0</v>
      </c>
      <c r="AC44" s="16">
        <f t="shared" si="18"/>
        <v>4031.526041666677</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45</v>
      </c>
      <c r="B45" s="17">
        <f t="shared" si="19"/>
        <v>341250.00000000012</v>
      </c>
      <c r="C45" s="15">
        <f t="shared" si="0"/>
        <v>28.437500000000007</v>
      </c>
      <c r="D45" s="16">
        <f t="shared" si="20"/>
        <v>0</v>
      </c>
      <c r="E45" s="16">
        <f t="shared" si="21"/>
        <v>1486.7708333333333</v>
      </c>
      <c r="F45" s="17">
        <f t="shared" si="22"/>
        <v>323750.00000000035</v>
      </c>
      <c r="G45" s="15">
        <f t="shared" si="1"/>
        <v>3504.5937500000036</v>
      </c>
      <c r="H45" s="16">
        <f t="shared" si="2"/>
        <v>0</v>
      </c>
      <c r="I45" s="16">
        <f t="shared" si="3"/>
        <v>4962.9270833333367</v>
      </c>
      <c r="J45" s="17">
        <f t="shared" si="23"/>
        <v>306250.00000000058</v>
      </c>
      <c r="K45" s="15">
        <f t="shared" si="4"/>
        <v>3315.1562500000064</v>
      </c>
      <c r="L45" s="16">
        <f t="shared" si="5"/>
        <v>0</v>
      </c>
      <c r="M45" s="16">
        <f t="shared" si="6"/>
        <v>4773.4895833333394</v>
      </c>
      <c r="N45" s="17">
        <f t="shared" si="24"/>
        <v>288750.00000000081</v>
      </c>
      <c r="O45" s="15">
        <f t="shared" si="7"/>
        <v>3125.7187500000086</v>
      </c>
      <c r="P45" s="16">
        <f t="shared" si="8"/>
        <v>0</v>
      </c>
      <c r="Q45" s="16">
        <f t="shared" si="9"/>
        <v>4584.0520833333421</v>
      </c>
      <c r="R45" s="17">
        <f t="shared" si="25"/>
        <v>271250.00000000105</v>
      </c>
      <c r="S45" s="15">
        <f t="shared" si="10"/>
        <v>2936.2812500000114</v>
      </c>
      <c r="T45" s="16">
        <f t="shared" si="11"/>
        <v>0</v>
      </c>
      <c r="U45" s="16">
        <f t="shared" si="12"/>
        <v>4394.6145833333449</v>
      </c>
      <c r="V45" s="17">
        <f t="shared" si="26"/>
        <v>253750.00000000111</v>
      </c>
      <c r="W45" s="15">
        <f t="shared" si="13"/>
        <v>2746.8437500000118</v>
      </c>
      <c r="X45" s="16">
        <f t="shared" si="14"/>
        <v>0</v>
      </c>
      <c r="Y45" s="16">
        <f t="shared" si="15"/>
        <v>4205.1770833333449</v>
      </c>
      <c r="Z45" s="17">
        <f t="shared" si="27"/>
        <v>236250.00000000099</v>
      </c>
      <c r="AA45" s="15">
        <f t="shared" si="16"/>
        <v>2557.4062500000105</v>
      </c>
      <c r="AB45" s="16">
        <f t="shared" si="17"/>
        <v>0</v>
      </c>
      <c r="AC45" s="16">
        <f t="shared" si="18"/>
        <v>4015.7395833333439</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46</v>
      </c>
      <c r="B46" s="17">
        <f t="shared" si="19"/>
        <v>339791.6666666668</v>
      </c>
      <c r="C46" s="15">
        <f t="shared" si="0"/>
        <v>28.315972222222232</v>
      </c>
      <c r="D46" s="16">
        <f t="shared" si="20"/>
        <v>0</v>
      </c>
      <c r="E46" s="16">
        <f t="shared" si="21"/>
        <v>1486.6493055555554</v>
      </c>
      <c r="F46" s="17">
        <f t="shared" si="22"/>
        <v>322291.66666666704</v>
      </c>
      <c r="G46" s="15">
        <f t="shared" si="1"/>
        <v>3488.8072916666706</v>
      </c>
      <c r="H46" s="16">
        <f t="shared" si="2"/>
        <v>0</v>
      </c>
      <c r="I46" s="16">
        <f t="shared" si="3"/>
        <v>4947.1406250000036</v>
      </c>
      <c r="J46" s="17">
        <f t="shared" si="23"/>
        <v>304791.66666666727</v>
      </c>
      <c r="K46" s="15">
        <f t="shared" si="4"/>
        <v>3299.3697916666729</v>
      </c>
      <c r="L46" s="16">
        <f t="shared" si="5"/>
        <v>0</v>
      </c>
      <c r="M46" s="16">
        <f t="shared" si="6"/>
        <v>4757.7031250000064</v>
      </c>
      <c r="N46" s="17">
        <f t="shared" si="24"/>
        <v>287291.6666666675</v>
      </c>
      <c r="O46" s="15">
        <f t="shared" si="7"/>
        <v>3109.9322916666756</v>
      </c>
      <c r="P46" s="16">
        <f t="shared" si="8"/>
        <v>0</v>
      </c>
      <c r="Q46" s="16">
        <f t="shared" si="9"/>
        <v>4568.2656250000091</v>
      </c>
      <c r="R46" s="17">
        <f t="shared" si="25"/>
        <v>269791.66666666773</v>
      </c>
      <c r="S46" s="15">
        <f t="shared" si="10"/>
        <v>2920.4947916666779</v>
      </c>
      <c r="T46" s="16">
        <f t="shared" si="11"/>
        <v>0</v>
      </c>
      <c r="U46" s="16">
        <f t="shared" si="12"/>
        <v>4378.8281250000109</v>
      </c>
      <c r="V46" s="17">
        <f t="shared" si="26"/>
        <v>252291.66666666776</v>
      </c>
      <c r="W46" s="15">
        <f t="shared" si="13"/>
        <v>2731.0572916666783</v>
      </c>
      <c r="X46" s="16">
        <f t="shared" si="14"/>
        <v>0</v>
      </c>
      <c r="Y46" s="16">
        <f t="shared" si="15"/>
        <v>4189.3906250000118</v>
      </c>
      <c r="Z46" s="17">
        <f t="shared" si="27"/>
        <v>234791.66666666765</v>
      </c>
      <c r="AA46" s="15">
        <f t="shared" si="16"/>
        <v>2541.619791666677</v>
      </c>
      <c r="AB46" s="16">
        <f t="shared" si="17"/>
        <v>0</v>
      </c>
      <c r="AC46" s="16">
        <f t="shared" si="18"/>
        <v>3999.95312500001</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47</v>
      </c>
      <c r="B47" s="17">
        <f t="shared" si="19"/>
        <v>338333.33333333349</v>
      </c>
      <c r="C47" s="15">
        <f t="shared" si="0"/>
        <v>28.194444444444457</v>
      </c>
      <c r="D47" s="16">
        <f t="shared" si="20"/>
        <v>0</v>
      </c>
      <c r="E47" s="16">
        <f t="shared" si="21"/>
        <v>1486.5277777777778</v>
      </c>
      <c r="F47" s="17">
        <f t="shared" si="22"/>
        <v>320833.33333333372</v>
      </c>
      <c r="G47" s="15">
        <f t="shared" si="1"/>
        <v>3473.0208333333376</v>
      </c>
      <c r="H47" s="16">
        <f t="shared" si="2"/>
        <v>0</v>
      </c>
      <c r="I47" s="16">
        <f t="shared" si="3"/>
        <v>4931.3541666666706</v>
      </c>
      <c r="J47" s="17">
        <f t="shared" si="23"/>
        <v>303333.33333333395</v>
      </c>
      <c r="K47" s="15">
        <f t="shared" si="4"/>
        <v>3283.5833333333399</v>
      </c>
      <c r="L47" s="16">
        <f t="shared" si="5"/>
        <v>0</v>
      </c>
      <c r="M47" s="16">
        <f t="shared" si="6"/>
        <v>4741.9166666666733</v>
      </c>
      <c r="N47" s="17">
        <f t="shared" si="24"/>
        <v>285833.33333333419</v>
      </c>
      <c r="O47" s="15">
        <f t="shared" si="7"/>
        <v>3094.1458333333426</v>
      </c>
      <c r="P47" s="16">
        <f t="shared" si="8"/>
        <v>0</v>
      </c>
      <c r="Q47" s="16">
        <f t="shared" si="9"/>
        <v>4552.4791666666761</v>
      </c>
      <c r="R47" s="17">
        <f t="shared" si="25"/>
        <v>268333.33333333442</v>
      </c>
      <c r="S47" s="15">
        <f t="shared" si="10"/>
        <v>2904.7083333333449</v>
      </c>
      <c r="T47" s="16">
        <f t="shared" si="11"/>
        <v>0</v>
      </c>
      <c r="U47" s="16">
        <f t="shared" si="12"/>
        <v>4363.0416666666779</v>
      </c>
      <c r="V47" s="17">
        <f t="shared" si="26"/>
        <v>250833.33333333442</v>
      </c>
      <c r="W47" s="15">
        <f t="shared" si="13"/>
        <v>2715.2708333333449</v>
      </c>
      <c r="X47" s="16">
        <f t="shared" si="14"/>
        <v>0</v>
      </c>
      <c r="Y47" s="16">
        <f t="shared" si="15"/>
        <v>4173.6041666666779</v>
      </c>
      <c r="Z47" s="17">
        <f t="shared" si="27"/>
        <v>233333.3333333343</v>
      </c>
      <c r="AA47" s="15">
        <f t="shared" si="16"/>
        <v>2525.8333333333439</v>
      </c>
      <c r="AB47" s="16">
        <f t="shared" si="17"/>
        <v>0</v>
      </c>
      <c r="AC47" s="16">
        <f t="shared" si="18"/>
        <v>3984.166666666677</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48</v>
      </c>
      <c r="B48" s="17">
        <f t="shared" si="19"/>
        <v>336875.00000000017</v>
      </c>
      <c r="C48" s="15">
        <f t="shared" si="0"/>
        <v>28.072916666666679</v>
      </c>
      <c r="D48" s="16">
        <f t="shared" si="20"/>
        <v>0</v>
      </c>
      <c r="E48" s="16">
        <f t="shared" si="21"/>
        <v>1486.40625</v>
      </c>
      <c r="F48" s="17">
        <f t="shared" si="22"/>
        <v>319375.00000000041</v>
      </c>
      <c r="G48" s="15">
        <f t="shared" si="1"/>
        <v>3457.2343750000041</v>
      </c>
      <c r="H48" s="16">
        <f t="shared" si="2"/>
        <v>0</v>
      </c>
      <c r="I48" s="16">
        <f t="shared" si="3"/>
        <v>4915.5677083333376</v>
      </c>
      <c r="J48" s="17">
        <f t="shared" si="23"/>
        <v>301875.00000000064</v>
      </c>
      <c r="K48" s="15">
        <f t="shared" si="4"/>
        <v>3267.7968750000068</v>
      </c>
      <c r="L48" s="16">
        <f t="shared" si="5"/>
        <v>0</v>
      </c>
      <c r="M48" s="16">
        <f t="shared" si="6"/>
        <v>4726.1302083333403</v>
      </c>
      <c r="N48" s="17">
        <f t="shared" si="24"/>
        <v>284375.00000000087</v>
      </c>
      <c r="O48" s="15">
        <f t="shared" si="7"/>
        <v>3078.3593750000095</v>
      </c>
      <c r="P48" s="16">
        <f t="shared" si="8"/>
        <v>0</v>
      </c>
      <c r="Q48" s="16">
        <f t="shared" si="9"/>
        <v>4536.692708333343</v>
      </c>
      <c r="R48" s="17">
        <f t="shared" si="25"/>
        <v>266875.00000000111</v>
      </c>
      <c r="S48" s="15">
        <f t="shared" si="10"/>
        <v>2888.9218750000118</v>
      </c>
      <c r="T48" s="16">
        <f t="shared" si="11"/>
        <v>0</v>
      </c>
      <c r="U48" s="16">
        <f t="shared" si="12"/>
        <v>4347.2552083333449</v>
      </c>
      <c r="V48" s="17">
        <f t="shared" si="26"/>
        <v>249375.00000000108</v>
      </c>
      <c r="W48" s="15">
        <f t="shared" si="13"/>
        <v>2699.4843750000114</v>
      </c>
      <c r="X48" s="16">
        <f t="shared" si="14"/>
        <v>0</v>
      </c>
      <c r="Y48" s="16">
        <f t="shared" si="15"/>
        <v>4157.8177083333449</v>
      </c>
      <c r="Z48" s="17">
        <f t="shared" si="27"/>
        <v>231875.00000000096</v>
      </c>
      <c r="AA48" s="15">
        <f t="shared" si="16"/>
        <v>2510.0468750000105</v>
      </c>
      <c r="AB48" s="16">
        <f t="shared" si="17"/>
        <v>0</v>
      </c>
      <c r="AC48" s="16">
        <f t="shared" si="18"/>
        <v>3968.3802083333439</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49</v>
      </c>
      <c r="B49" s="17">
        <f t="shared" si="19"/>
        <v>335416.66666666686</v>
      </c>
      <c r="C49" s="15">
        <f t="shared" si="0"/>
        <v>27.951388888888903</v>
      </c>
      <c r="D49" s="16">
        <f t="shared" si="20"/>
        <v>0</v>
      </c>
      <c r="E49" s="16">
        <f t="shared" si="21"/>
        <v>1486.2847222222222</v>
      </c>
      <c r="F49" s="17">
        <f t="shared" si="22"/>
        <v>317916.66666666709</v>
      </c>
      <c r="G49" s="15">
        <f t="shared" si="1"/>
        <v>3441.4479166666711</v>
      </c>
      <c r="H49" s="16">
        <f t="shared" si="2"/>
        <v>0</v>
      </c>
      <c r="I49" s="16">
        <f t="shared" si="3"/>
        <v>4899.7812500000045</v>
      </c>
      <c r="J49" s="17">
        <f t="shared" si="23"/>
        <v>300416.66666666733</v>
      </c>
      <c r="K49" s="15">
        <f t="shared" si="4"/>
        <v>3252.0104166666738</v>
      </c>
      <c r="L49" s="16">
        <f t="shared" si="5"/>
        <v>0</v>
      </c>
      <c r="M49" s="16">
        <f t="shared" si="6"/>
        <v>4710.3437500000073</v>
      </c>
      <c r="N49" s="17">
        <f t="shared" si="24"/>
        <v>282916.66666666756</v>
      </c>
      <c r="O49" s="15">
        <f t="shared" si="7"/>
        <v>3062.5729166666761</v>
      </c>
      <c r="P49" s="16">
        <f t="shared" si="8"/>
        <v>0</v>
      </c>
      <c r="Q49" s="16">
        <f t="shared" si="9"/>
        <v>4520.9062500000091</v>
      </c>
      <c r="R49" s="17">
        <f t="shared" si="25"/>
        <v>265416.66666666779</v>
      </c>
      <c r="S49" s="15">
        <f t="shared" si="10"/>
        <v>2873.1354166666788</v>
      </c>
      <c r="T49" s="16">
        <f t="shared" si="11"/>
        <v>0</v>
      </c>
      <c r="U49" s="16">
        <f t="shared" si="12"/>
        <v>4331.4687500000118</v>
      </c>
      <c r="V49" s="17">
        <f t="shared" si="26"/>
        <v>247916.66666666773</v>
      </c>
      <c r="W49" s="15">
        <f t="shared" si="13"/>
        <v>2683.6979166666779</v>
      </c>
      <c r="X49" s="16">
        <f t="shared" si="14"/>
        <v>0</v>
      </c>
      <c r="Y49" s="16">
        <f t="shared" si="15"/>
        <v>4142.0312500000109</v>
      </c>
      <c r="Z49" s="17">
        <f t="shared" si="27"/>
        <v>230416.66666666762</v>
      </c>
      <c r="AA49" s="15">
        <f t="shared" si="16"/>
        <v>2494.260416666677</v>
      </c>
      <c r="AB49" s="16">
        <f t="shared" si="17"/>
        <v>0</v>
      </c>
      <c r="AC49" s="16">
        <f t="shared" si="18"/>
        <v>3952.59375000001</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50</v>
      </c>
      <c r="B50" s="17">
        <f t="shared" si="19"/>
        <v>333958.33333333355</v>
      </c>
      <c r="C50" s="15">
        <f t="shared" si="0"/>
        <v>27.829861111111128</v>
      </c>
      <c r="D50" s="16">
        <f t="shared" si="20"/>
        <v>0</v>
      </c>
      <c r="E50" s="16">
        <f t="shared" si="21"/>
        <v>1486.1631944444443</v>
      </c>
      <c r="F50" s="17">
        <f t="shared" si="22"/>
        <v>316458.33333333378</v>
      </c>
      <c r="G50" s="15">
        <f t="shared" si="1"/>
        <v>3425.661458333338</v>
      </c>
      <c r="H50" s="16">
        <f t="shared" si="2"/>
        <v>0</v>
      </c>
      <c r="I50" s="16">
        <f t="shared" si="3"/>
        <v>4883.9947916666715</v>
      </c>
      <c r="J50" s="17">
        <f t="shared" si="23"/>
        <v>298958.33333333401</v>
      </c>
      <c r="K50" s="15">
        <f t="shared" si="4"/>
        <v>3236.2239583333408</v>
      </c>
      <c r="L50" s="16">
        <f t="shared" si="5"/>
        <v>0</v>
      </c>
      <c r="M50" s="16">
        <f t="shared" si="6"/>
        <v>4694.5572916666742</v>
      </c>
      <c r="N50" s="17">
        <f t="shared" si="24"/>
        <v>281458.33333333425</v>
      </c>
      <c r="O50" s="15">
        <f t="shared" si="7"/>
        <v>3046.786458333343</v>
      </c>
      <c r="P50" s="16">
        <f t="shared" si="8"/>
        <v>0</v>
      </c>
      <c r="Q50" s="16">
        <f t="shared" si="9"/>
        <v>4505.1197916666761</v>
      </c>
      <c r="R50" s="17">
        <f t="shared" si="25"/>
        <v>263958.33333333448</v>
      </c>
      <c r="S50" s="15">
        <f t="shared" si="10"/>
        <v>2857.3489583333458</v>
      </c>
      <c r="T50" s="16">
        <f t="shared" si="11"/>
        <v>0</v>
      </c>
      <c r="U50" s="16">
        <f t="shared" si="12"/>
        <v>4315.6822916666788</v>
      </c>
      <c r="V50" s="17">
        <f t="shared" si="26"/>
        <v>246458.33333333439</v>
      </c>
      <c r="W50" s="15">
        <f t="shared" si="13"/>
        <v>2667.9114583333449</v>
      </c>
      <c r="X50" s="16">
        <f t="shared" si="14"/>
        <v>0</v>
      </c>
      <c r="Y50" s="16">
        <f t="shared" si="15"/>
        <v>4126.2447916666779</v>
      </c>
      <c r="Z50" s="17">
        <f t="shared" si="27"/>
        <v>228958.33333333427</v>
      </c>
      <c r="AA50" s="15">
        <f t="shared" si="16"/>
        <v>2478.4739583333435</v>
      </c>
      <c r="AB50" s="16">
        <f t="shared" si="17"/>
        <v>0</v>
      </c>
      <c r="AC50" s="16">
        <f t="shared" si="18"/>
        <v>3936.807291666677</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51</v>
      </c>
      <c r="B51" s="19"/>
      <c r="C51" s="20">
        <f>SUM(C39:C50)</f>
        <v>341.9791666666668</v>
      </c>
      <c r="D51" s="21">
        <f>SUM(D39:D50)</f>
        <v>20385</v>
      </c>
      <c r="E51" s="21">
        <f>SUM(E39:E50)</f>
        <v>38226.979166666664</v>
      </c>
      <c r="F51" s="19"/>
      <c r="G51" s="20">
        <f>SUM(G39:G50)</f>
        <v>42149.843750000044</v>
      </c>
      <c r="H51" s="21">
        <f>SUM(H39:H50)</f>
        <v>3927.2500000000018</v>
      </c>
      <c r="I51" s="21">
        <f>SUM(I39:I50)</f>
        <v>63577.093750000044</v>
      </c>
      <c r="J51" s="19"/>
      <c r="K51" s="20">
        <f>SUM(K39:K50)</f>
        <v>39876.593750000073</v>
      </c>
      <c r="L51" s="21">
        <f>SUM(L39:L50)</f>
        <v>3799.5000000000036</v>
      </c>
      <c r="M51" s="21">
        <f>SUM(M39:M50)</f>
        <v>61176.093750000073</v>
      </c>
      <c r="N51" s="19"/>
      <c r="O51" s="20">
        <f>SUM(O39:O50)</f>
        <v>37603.343750000102</v>
      </c>
      <c r="P51" s="21">
        <f>SUM(P39:P50)</f>
        <v>3671.750000000005</v>
      </c>
      <c r="Q51" s="21">
        <f>SUM(Q39:Q50)</f>
        <v>58775.093750000109</v>
      </c>
      <c r="R51" s="19"/>
      <c r="S51" s="20">
        <f>SUM(S39:S50)</f>
        <v>35330.093750000131</v>
      </c>
      <c r="T51" s="21">
        <f>SUM(T39:T50)</f>
        <v>3544.0000000000068</v>
      </c>
      <c r="U51" s="21">
        <f>SUM(U39:U50)</f>
        <v>56374.093750000146</v>
      </c>
      <c r="V51" s="19"/>
      <c r="W51" s="20">
        <f>SUM(W39:W50)</f>
        <v>33056.843750000146</v>
      </c>
      <c r="X51" s="21">
        <f>SUM(X39:X50)</f>
        <v>3416.2500000000082</v>
      </c>
      <c r="Y51" s="21">
        <f>SUM(Y39:Y50)</f>
        <v>53973.093750000153</v>
      </c>
      <c r="Z51" s="19"/>
      <c r="AA51" s="20">
        <f>SUM(AA39:AA50)</f>
        <v>30783.593750000124</v>
      </c>
      <c r="AB51" s="21">
        <f>SUM(AB39:AB50)</f>
        <v>3288.5000000000077</v>
      </c>
      <c r="AC51" s="21">
        <f>SUM(AC39:AC50)</f>
        <v>51572.093750000131</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50" t="s">
        <v>27</v>
      </c>
      <c r="B52" s="47" t="s">
        <v>52</v>
      </c>
      <c r="C52" s="48"/>
      <c r="D52" s="49"/>
      <c r="E52" s="35"/>
      <c r="F52" s="47" t="s">
        <v>53</v>
      </c>
      <c r="G52" s="48"/>
      <c r="H52" s="48"/>
      <c r="I52" s="49"/>
      <c r="J52" s="47" t="s">
        <v>54</v>
      </c>
      <c r="K52" s="48"/>
      <c r="L52" s="48"/>
      <c r="M52" s="49"/>
      <c r="N52" s="47" t="s">
        <v>55</v>
      </c>
      <c r="O52" s="48"/>
      <c r="P52" s="48"/>
      <c r="Q52" s="49"/>
      <c r="R52" s="47" t="s">
        <v>56</v>
      </c>
      <c r="S52" s="48"/>
      <c r="T52" s="48"/>
      <c r="U52" s="49"/>
      <c r="V52" s="47" t="s">
        <v>57</v>
      </c>
      <c r="W52" s="48"/>
      <c r="X52" s="48"/>
      <c r="Y52" s="49"/>
      <c r="Z52" s="47" t="s">
        <v>58</v>
      </c>
      <c r="AA52" s="48"/>
      <c r="AB52" s="48"/>
      <c r="AC52" s="49"/>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51"/>
      <c r="B53" s="13" t="s">
        <v>35</v>
      </c>
      <c r="C53" s="13" t="s">
        <v>36</v>
      </c>
      <c r="D53" s="13" t="s">
        <v>37</v>
      </c>
      <c r="E53" s="13" t="s">
        <v>38</v>
      </c>
      <c r="F53" s="13" t="s">
        <v>35</v>
      </c>
      <c r="G53" s="13" t="s">
        <v>36</v>
      </c>
      <c r="H53" s="13" t="s">
        <v>37</v>
      </c>
      <c r="I53" s="13" t="s">
        <v>38</v>
      </c>
      <c r="J53" s="13" t="s">
        <v>35</v>
      </c>
      <c r="K53" s="13" t="s">
        <v>36</v>
      </c>
      <c r="L53" s="13" t="s">
        <v>37</v>
      </c>
      <c r="M53" s="13" t="s">
        <v>38</v>
      </c>
      <c r="N53" s="13" t="s">
        <v>35</v>
      </c>
      <c r="O53" s="13" t="s">
        <v>36</v>
      </c>
      <c r="P53" s="13" t="s">
        <v>37</v>
      </c>
      <c r="Q53" s="13" t="s">
        <v>38</v>
      </c>
      <c r="R53" s="13" t="s">
        <v>35</v>
      </c>
      <c r="S53" s="13" t="s">
        <v>36</v>
      </c>
      <c r="T53" s="13" t="s">
        <v>37</v>
      </c>
      <c r="U53" s="13" t="s">
        <v>38</v>
      </c>
      <c r="V53" s="13" t="s">
        <v>35</v>
      </c>
      <c r="W53" s="13" t="s">
        <v>36</v>
      </c>
      <c r="X53" s="13" t="s">
        <v>37</v>
      </c>
      <c r="Y53" s="13" t="s">
        <v>38</v>
      </c>
      <c r="Z53" s="13" t="s">
        <v>35</v>
      </c>
      <c r="AA53" s="13" t="s">
        <v>36</v>
      </c>
      <c r="AB53" s="13" t="s">
        <v>37</v>
      </c>
      <c r="AC53" s="13" t="s">
        <v>38</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39</v>
      </c>
      <c r="B54" s="17">
        <f>IF(data2=1,IF((Z50-sumproplat2)&gt;1,Z50-sumproplat2,0),IF(Z50-(sumproplat2-AA50-AB50)&gt;0,Z50-(AC50-AA50-AB50),0))</f>
        <v>227500.00000000093</v>
      </c>
      <c r="C54" s="15">
        <f t="shared" ref="C54:C65" si="28">IF(LEFT($A54,1)*1+LEFT(B$52,1)*12-12&lt;=$J$15,B54*($J$14/12),B54*($J$16/12))</f>
        <v>2462.68750000001</v>
      </c>
      <c r="D54" s="16">
        <f t="shared" ref="D54:D65" si="29">IF(AND($A54="1 міс.",B54&gt;0),$J$28*$J$6+$J$29*B54,0)+IF(B54-IF(data2=1,IF(C54&gt;0.001,C54+sumproplat2,0),IF(B54&gt;sumproplat2*2,sumproplat2,B54+C54))&lt;0,$J$31,0)</f>
        <v>3160.7500000000068</v>
      </c>
      <c r="E54" s="16">
        <f t="shared" ref="E54:E65" si="30">IF(data2=1,IF(C54&gt;0.001,C54+D54+sumproplat2,0),IF(B54&gt;sumproplat2*2,sumproplat2+D54,B54+C54+D54))</f>
        <v>7081.7708333333494</v>
      </c>
      <c r="F54" s="17">
        <f>IF(data2=1,IF((B65-sumproplat2)&gt;1,B65-sumproplat2,0),IF(B65-(sumproplat2-C65-D65)&gt;0,B65-(E65-C65-D65),0))</f>
        <v>210000.00000000081</v>
      </c>
      <c r="G54" s="15">
        <f>IF(LEFT($A54,1)*1+LEFT(F$52,1)*12-12&lt;=$J$15,F54*($J$14/12),F54*($J$16/12))</f>
        <v>2273.2500000000086</v>
      </c>
      <c r="H54" s="16">
        <f t="shared" ref="H54:H65" si="31">IF(AND($A54="1 міс.",F54&gt;0),$J$28*$J$6+$J$29*F54,0)+IF(F54-IF(data2=1,IF(G54&gt;0.001,G54+sumproplat2,0),IF(F54&gt;sumproplat2*2,sumproplat2,F54+G54))&lt;0,$J$31,0)</f>
        <v>3033.0000000000059</v>
      </c>
      <c r="I54" s="16">
        <f t="shared" ref="I54:I65" si="32">IF(data2=1,IF(G54&gt;0.001,G54+H54+sumproplat2,0),IF(F54&gt;sumproplat2*2,sumproplat2+H54,F54+G54+H54))</f>
        <v>6764.5833333333476</v>
      </c>
      <c r="J54" s="17">
        <f>IF(data2=1,IF((F65-sumproplat2)&gt;1,F65-sumproplat2,0),IF(F65-(sumproplat2-G65-H65)&gt;0,F65-(I65-G65-H65),0))</f>
        <v>192500.0000000007</v>
      </c>
      <c r="K54" s="15">
        <f>IF(LEFT($A54,1)*1+LEFT(J$52,2)*12-12&lt;=$J$15,J54*($J$14/12),J54*($J$16/12))</f>
        <v>2083.8125000000073</v>
      </c>
      <c r="L54" s="16">
        <f t="shared" ref="L54:L65" si="33">IF(AND($A54="1 міс.",J54&gt;0),$J$28*$J$6+$J$29*J54,0)+IF(J54-IF(data2=1,IF(K54&gt;0.001,K54+sumproplat2,0),IF(J54&gt;sumproplat2*2,sumproplat2,J54+K54))&lt;0,$J$31,0)</f>
        <v>2905.250000000005</v>
      </c>
      <c r="M54" s="16">
        <f t="shared" ref="M54:M65" si="34">IF(data2=1,IF(K54&gt;0.001,K54+L54+sumproplat2,0),IF(J54&gt;sumproplat2*2,sumproplat2+L54,J54+K54+L54))</f>
        <v>6447.3958333333458</v>
      </c>
      <c r="N54" s="17">
        <f>IF(data2=1,IF((J65-sumproplat2)&gt;1,J65-sumproplat2,0),IF(J65-(sumproplat2-K65-L65)&gt;0,J65-(M65-K65-L65),0))</f>
        <v>175000.00000000058</v>
      </c>
      <c r="O54" s="15">
        <f>IF(LEFT($A54,1)*1+LEFT(N$52,2)*12-12&lt;=$J$15,N54*($J$14/12),N54*($J$16/12))</f>
        <v>1894.3750000000061</v>
      </c>
      <c r="P54" s="16">
        <f t="shared" ref="P54:P65" si="35">IF(AND($A54="1 міс.",N54&gt;0),$J$28*$J$6+$J$29*N54,0)+IF(N54-IF(data2=1,IF(O54&gt;0.001,O54+sumproplat2,0),IF(N54&gt;sumproplat2*2,sumproplat2,N54+O54))&lt;0,$J$31,0)</f>
        <v>2777.5000000000045</v>
      </c>
      <c r="Q54" s="16">
        <f t="shared" ref="Q54:Q65" si="36">IF(data2=1,IF(O54&gt;0.001,O54+P54+sumproplat2,0),IF(N54&gt;sumproplat2*2,sumproplat2+P54,N54+O54+P54))</f>
        <v>6130.2083333333439</v>
      </c>
      <c r="R54" s="17">
        <f>IF(data2=1,IF((N65-sumproplat2)&gt;1,N65-sumproplat2,0),IF(N65-(sumproplat2-O65-P65)&gt;0,N65-(Q65-O65-P65),0))</f>
        <v>157500.00000000047</v>
      </c>
      <c r="S54" s="15">
        <f>IF(LEFT($A54,1)*1+LEFT(R$52,2)*12-12&lt;=$J$15,R54*($J$14/12),R54*($J$16/12))</f>
        <v>1704.937500000005</v>
      </c>
      <c r="T54" s="16">
        <f t="shared" ref="T54:T65" si="37">IF(AND($A54="1 міс.",R54&gt;0),$J$28*$J$6+$J$29*R54,0)+IF(R54-IF(data2=1,IF(S54&gt;0.001,S54+sumproplat2,0),IF(R54&gt;sumproplat2*2,sumproplat2,R54+S54))&lt;0,$J$31,0)</f>
        <v>2649.7500000000036</v>
      </c>
      <c r="U54" s="16">
        <f t="shared" ref="U54:U65" si="38">IF(data2=1,IF(S54&gt;0.001,S54+T54+sumproplat2,0),IF(R54&gt;sumproplat2*2,sumproplat2+T54,R54+S54+T54))</f>
        <v>5813.0208333333421</v>
      </c>
      <c r="V54" s="17">
        <f>IF(data2=1,IF((R65-sumproplat2)&gt;1,R65-sumproplat2,0),IF(R65-(sumproplat2-S65-T65)&gt;0,R65-(U65-S65-T65),0))</f>
        <v>140000.00000000035</v>
      </c>
      <c r="W54" s="15">
        <f>IF(LEFT($A54,1)*1+LEFT(V$52,2)*12-12&lt;=$J$15,V54*($J$14/12),V54*($J$16/12))</f>
        <v>1515.5000000000036</v>
      </c>
      <c r="X54" s="16">
        <f t="shared" ref="X54:X65" si="39">IF(AND($A54="1 міс.",V54&gt;0),$J$28*$J$6+$J$29*V54,0)+IF(V54-IF(data2=1,IF(W54&gt;0.001,W54+sumproplat2,0),IF(V54&gt;sumproplat2*2,sumproplat2,V54+W54))&lt;0,$J$31,0)</f>
        <v>2522.0000000000027</v>
      </c>
      <c r="Y54" s="16">
        <f t="shared" ref="Y54:Y65" si="40">IF(data2=1,IF(W54&gt;0.001,W54+X54+sumproplat2,0),IF(V54&gt;sumproplat2*2,sumproplat2+X54,V54+W54+X54))</f>
        <v>5495.8333333333394</v>
      </c>
      <c r="Z54" s="17">
        <f>IF(data2=1,IF((V65-sumproplat2)&gt;1,V65-sumproplat2,0),IF(V65-(sumproplat2-W65-X65)&gt;0,V65-(Y65-W65-X65),0))</f>
        <v>122500.00000000032</v>
      </c>
      <c r="AA54" s="15">
        <f>IF(LEFT($A54,1)*1+LEFT(Z$52,2)*12-12&lt;=$J$15,Z54*($J$14/12),Z54*($J$16/12))</f>
        <v>1326.0625000000034</v>
      </c>
      <c r="AB54" s="16">
        <f t="shared" ref="AB54:AB65" si="41">IF(AND($A54="1 міс.",Z54&gt;0),$J$28*$J$6+$J$29*Z54,0)+IF(Z54-IF(data2=1,IF(AA54&gt;0.001,AA54+sumproplat2,0),IF(Z54&gt;sumproplat2*2,sumproplat2,Z54+AA54))&lt;0,$J$31,0)</f>
        <v>2394.2500000000023</v>
      </c>
      <c r="AC54" s="16">
        <f t="shared" ref="AC54:AC65" si="42">IF(data2=1,IF(AA54&gt;0.001,AA54+AB54+sumproplat2,0),IF(Z54&gt;sumproplat2*2,sumproplat2+AB54,Z54+AA54+AB54))</f>
        <v>5178.6458333333385</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40</v>
      </c>
      <c r="B55" s="17">
        <f t="shared" ref="B55:B65" si="43">IF(data2=1,IF((B54-sumproplat2)&gt;1,B54-sumproplat2,0),IF(B54-(sumproplat2-C54-D54)&gt;0,B54-(E54-C54-D54),0))</f>
        <v>226041.66666666759</v>
      </c>
      <c r="C55" s="15">
        <f t="shared" si="28"/>
        <v>2446.9010416666765</v>
      </c>
      <c r="D55" s="16">
        <f t="shared" si="29"/>
        <v>0</v>
      </c>
      <c r="E55" s="16">
        <f t="shared" si="30"/>
        <v>3905.23437500001</v>
      </c>
      <c r="F55" s="17">
        <f t="shared" ref="F55:F65" si="44">IF(data2=1,IF((F54-sumproplat2)&gt;1,F54-sumproplat2,0),IF(F54-(sumproplat2-G54-H54)&gt;0,F54-(I54-G54-H54),0))</f>
        <v>208541.66666666747</v>
      </c>
      <c r="G55" s="15">
        <f t="shared" ref="G55:G64" si="45">IF(LEFT($A55,1)*1+LEFT(F$52,1)*12-12&lt;=$J$15,F55*($J$14/12),F55*($J$16/12))</f>
        <v>2257.4635416666752</v>
      </c>
      <c r="H55" s="16">
        <f t="shared" si="31"/>
        <v>0</v>
      </c>
      <c r="I55" s="16">
        <f t="shared" si="32"/>
        <v>3715.7968750000082</v>
      </c>
      <c r="J55" s="17">
        <f t="shared" ref="J55:J65" si="46">IF(data2=1,IF((J54-sumproplat2)&gt;1,J54-sumproplat2,0),IF(J54-(sumproplat2-K54-L54)&gt;0,J54-(M54-K54-L54),0))</f>
        <v>191041.66666666736</v>
      </c>
      <c r="K55" s="15">
        <f t="shared" ref="K55:K65" si="47">IF(LEFT($A55,1)*1+LEFT(J$52,2)*12-12&lt;=$J$15,J55*($J$14/12),J55*($J$16/12))</f>
        <v>2068.0260416666742</v>
      </c>
      <c r="L55" s="16">
        <f t="shared" si="33"/>
        <v>0</v>
      </c>
      <c r="M55" s="16">
        <f t="shared" si="34"/>
        <v>3526.3593750000073</v>
      </c>
      <c r="N55" s="17">
        <f t="shared" ref="N55:N65" si="48">IF(data2=1,IF((N54-sumproplat2)&gt;1,N54-sumproplat2,0),IF(N54-(sumproplat2-O54-P54)&gt;0,N54-(Q54-O54-P54),0))</f>
        <v>173541.66666666724</v>
      </c>
      <c r="O55" s="15">
        <f t="shared" ref="O55:O65" si="49">IF(LEFT($A55,1)*1+LEFT(N$52,2)*12-12&lt;=$J$15,N55*($J$14/12),N55*($J$16/12))</f>
        <v>1878.5885416666729</v>
      </c>
      <c r="P55" s="16">
        <f t="shared" si="35"/>
        <v>0</v>
      </c>
      <c r="Q55" s="16">
        <f t="shared" si="36"/>
        <v>3336.9218750000064</v>
      </c>
      <c r="R55" s="17">
        <f t="shared" ref="R55:R65" si="50">IF(data2=1,IF((R54-sumproplat2)&gt;1,R54-sumproplat2,0),IF(R54-(sumproplat2-S54-T54)&gt;0,R54-(U54-S54-T54),0))</f>
        <v>156041.66666666712</v>
      </c>
      <c r="S55" s="15">
        <f t="shared" ref="S55:S65" si="51">IF(LEFT($A55,1)*1+LEFT(R$52,2)*12-12&lt;=$J$15,R55*($J$14/12),R55*($J$16/12))</f>
        <v>1689.1510416666715</v>
      </c>
      <c r="T55" s="16">
        <f t="shared" si="37"/>
        <v>0</v>
      </c>
      <c r="U55" s="16">
        <f t="shared" si="38"/>
        <v>3147.4843750000045</v>
      </c>
      <c r="V55" s="17">
        <f t="shared" ref="V55:V65" si="52">IF(data2=1,IF((V54-sumproplat2)&gt;1,V54-sumproplat2,0),IF(V54-(sumproplat2-W54-X54)&gt;0,V54-(Y54-W54-X54),0))</f>
        <v>138541.66666666701</v>
      </c>
      <c r="W55" s="15">
        <f t="shared" ref="W55:W65" si="53">IF(LEFT($A55,1)*1+LEFT(V$52,2)*12-12&lt;=$J$15,V55*($J$14/12),V55*($J$16/12))</f>
        <v>1499.7135416666704</v>
      </c>
      <c r="X55" s="16">
        <f t="shared" si="39"/>
        <v>0</v>
      </c>
      <c r="Y55" s="16">
        <f t="shared" si="40"/>
        <v>2958.0468750000036</v>
      </c>
      <c r="Z55" s="17">
        <f t="shared" ref="Z55:Z65" si="54">IF(data2=1,IF((Z54-sumproplat2)&gt;1,Z54-sumproplat2,0),IF(Z54-(sumproplat2-AA54-AB54)&gt;0,Z54-(AC54-AA54-AB54),0))</f>
        <v>121041.66666666699</v>
      </c>
      <c r="AA55" s="15">
        <f t="shared" ref="AA55:AA65" si="55">IF(LEFT($A55,1)*1+LEFT(Z$52,2)*12-12&lt;=$J$15,Z55*($J$14/12),Z55*($J$16/12))</f>
        <v>1310.2760416666702</v>
      </c>
      <c r="AB55" s="16">
        <f t="shared" si="41"/>
        <v>0</v>
      </c>
      <c r="AC55" s="16">
        <f t="shared" si="42"/>
        <v>2768.6093750000036</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41</v>
      </c>
      <c r="B56" s="17">
        <f t="shared" si="43"/>
        <v>224583.33333333425</v>
      </c>
      <c r="C56" s="15">
        <f t="shared" si="28"/>
        <v>2431.114583333343</v>
      </c>
      <c r="D56" s="16">
        <f t="shared" si="29"/>
        <v>0</v>
      </c>
      <c r="E56" s="16">
        <f t="shared" si="30"/>
        <v>3889.4479166666761</v>
      </c>
      <c r="F56" s="17">
        <f t="shared" si="44"/>
        <v>207083.33333333413</v>
      </c>
      <c r="G56" s="15">
        <f t="shared" si="45"/>
        <v>2241.6770833333417</v>
      </c>
      <c r="H56" s="16">
        <f t="shared" si="31"/>
        <v>0</v>
      </c>
      <c r="I56" s="16">
        <f t="shared" si="32"/>
        <v>3700.0104166666752</v>
      </c>
      <c r="J56" s="17">
        <f t="shared" si="46"/>
        <v>189583.33333333401</v>
      </c>
      <c r="K56" s="15">
        <f t="shared" si="47"/>
        <v>2052.2395833333408</v>
      </c>
      <c r="L56" s="16">
        <f t="shared" si="33"/>
        <v>0</v>
      </c>
      <c r="M56" s="16">
        <f t="shared" si="34"/>
        <v>3510.5729166666742</v>
      </c>
      <c r="N56" s="17">
        <f t="shared" si="48"/>
        <v>172083.3333333339</v>
      </c>
      <c r="O56" s="15">
        <f t="shared" si="49"/>
        <v>1862.8020833333394</v>
      </c>
      <c r="P56" s="16">
        <f t="shared" si="35"/>
        <v>0</v>
      </c>
      <c r="Q56" s="16">
        <f t="shared" si="36"/>
        <v>3321.1354166666724</v>
      </c>
      <c r="R56" s="17">
        <f t="shared" si="50"/>
        <v>154583.33333333378</v>
      </c>
      <c r="S56" s="15">
        <f t="shared" si="51"/>
        <v>1673.364583333338</v>
      </c>
      <c r="T56" s="16">
        <f t="shared" si="37"/>
        <v>0</v>
      </c>
      <c r="U56" s="16">
        <f t="shared" si="38"/>
        <v>3131.6979166666715</v>
      </c>
      <c r="V56" s="17">
        <f t="shared" si="52"/>
        <v>137083.33333333366</v>
      </c>
      <c r="W56" s="15">
        <f t="shared" si="53"/>
        <v>1483.9270833333369</v>
      </c>
      <c r="X56" s="16">
        <f t="shared" si="39"/>
        <v>0</v>
      </c>
      <c r="Y56" s="16">
        <f t="shared" si="40"/>
        <v>2942.2604166666702</v>
      </c>
      <c r="Z56" s="17">
        <f t="shared" si="54"/>
        <v>119583.33333333366</v>
      </c>
      <c r="AA56" s="15">
        <f t="shared" si="55"/>
        <v>1294.4895833333369</v>
      </c>
      <c r="AB56" s="16">
        <f t="shared" si="41"/>
        <v>0</v>
      </c>
      <c r="AC56" s="16">
        <f t="shared" si="42"/>
        <v>2752.8229166666702</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42</v>
      </c>
      <c r="B57" s="17">
        <f t="shared" si="43"/>
        <v>223125.0000000009</v>
      </c>
      <c r="C57" s="15">
        <f t="shared" si="28"/>
        <v>2415.3281250000095</v>
      </c>
      <c r="D57" s="16">
        <f t="shared" si="29"/>
        <v>0</v>
      </c>
      <c r="E57" s="16">
        <f t="shared" si="30"/>
        <v>3873.661458333343</v>
      </c>
      <c r="F57" s="17">
        <f t="shared" si="44"/>
        <v>205625.00000000079</v>
      </c>
      <c r="G57" s="15">
        <f t="shared" si="45"/>
        <v>2225.8906250000086</v>
      </c>
      <c r="H57" s="16">
        <f t="shared" si="31"/>
        <v>0</v>
      </c>
      <c r="I57" s="16">
        <f t="shared" si="32"/>
        <v>3684.2239583333421</v>
      </c>
      <c r="J57" s="17">
        <f t="shared" si="46"/>
        <v>188125.00000000067</v>
      </c>
      <c r="K57" s="15">
        <f t="shared" si="47"/>
        <v>2036.453125000007</v>
      </c>
      <c r="L57" s="16">
        <f t="shared" si="33"/>
        <v>0</v>
      </c>
      <c r="M57" s="16">
        <f t="shared" si="34"/>
        <v>3494.7864583333403</v>
      </c>
      <c r="N57" s="17">
        <f t="shared" si="48"/>
        <v>170625.00000000055</v>
      </c>
      <c r="O57" s="15">
        <f t="shared" si="49"/>
        <v>1847.0156250000059</v>
      </c>
      <c r="P57" s="16">
        <f t="shared" si="35"/>
        <v>0</v>
      </c>
      <c r="Q57" s="16">
        <f t="shared" si="36"/>
        <v>3305.3489583333394</v>
      </c>
      <c r="R57" s="17">
        <f t="shared" si="50"/>
        <v>153125.00000000044</v>
      </c>
      <c r="S57" s="15">
        <f t="shared" si="51"/>
        <v>1657.5781250000045</v>
      </c>
      <c r="T57" s="16">
        <f t="shared" si="37"/>
        <v>0</v>
      </c>
      <c r="U57" s="16">
        <f t="shared" si="38"/>
        <v>3115.9114583333376</v>
      </c>
      <c r="V57" s="17">
        <f t="shared" si="52"/>
        <v>135625.00000000032</v>
      </c>
      <c r="W57" s="15">
        <f t="shared" si="53"/>
        <v>1468.1406250000034</v>
      </c>
      <c r="X57" s="16">
        <f t="shared" si="39"/>
        <v>0</v>
      </c>
      <c r="Y57" s="16">
        <f t="shared" si="40"/>
        <v>2926.4739583333367</v>
      </c>
      <c r="Z57" s="17">
        <f t="shared" si="54"/>
        <v>118125.00000000033</v>
      </c>
      <c r="AA57" s="15">
        <f t="shared" si="55"/>
        <v>1278.7031250000036</v>
      </c>
      <c r="AB57" s="16">
        <f t="shared" si="41"/>
        <v>0</v>
      </c>
      <c r="AC57" s="16">
        <f t="shared" si="42"/>
        <v>2737.0364583333367</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43</v>
      </c>
      <c r="B58" s="17">
        <f t="shared" si="43"/>
        <v>221666.66666666756</v>
      </c>
      <c r="C58" s="15">
        <f t="shared" si="28"/>
        <v>2399.5416666666761</v>
      </c>
      <c r="D58" s="16">
        <f t="shared" si="29"/>
        <v>0</v>
      </c>
      <c r="E58" s="16">
        <f t="shared" si="30"/>
        <v>3857.8750000000091</v>
      </c>
      <c r="F58" s="17">
        <f t="shared" si="44"/>
        <v>204166.66666666744</v>
      </c>
      <c r="G58" s="15">
        <f t="shared" si="45"/>
        <v>2210.1041666666752</v>
      </c>
      <c r="H58" s="16">
        <f t="shared" si="31"/>
        <v>0</v>
      </c>
      <c r="I58" s="16">
        <f t="shared" si="32"/>
        <v>3668.4375000000082</v>
      </c>
      <c r="J58" s="17">
        <f t="shared" si="46"/>
        <v>186666.66666666733</v>
      </c>
      <c r="K58" s="15">
        <f t="shared" si="47"/>
        <v>2020.6666666666738</v>
      </c>
      <c r="L58" s="16">
        <f t="shared" si="33"/>
        <v>0</v>
      </c>
      <c r="M58" s="16">
        <f t="shared" si="34"/>
        <v>3479.0000000000073</v>
      </c>
      <c r="N58" s="17">
        <f t="shared" si="48"/>
        <v>169166.66666666721</v>
      </c>
      <c r="O58" s="15">
        <f t="shared" si="49"/>
        <v>1831.2291666666724</v>
      </c>
      <c r="P58" s="16">
        <f t="shared" si="35"/>
        <v>0</v>
      </c>
      <c r="Q58" s="16">
        <f t="shared" si="36"/>
        <v>3289.5625000000055</v>
      </c>
      <c r="R58" s="17">
        <f t="shared" si="50"/>
        <v>151666.66666666709</v>
      </c>
      <c r="S58" s="15">
        <f t="shared" si="51"/>
        <v>1641.7916666666713</v>
      </c>
      <c r="T58" s="16">
        <f t="shared" si="37"/>
        <v>0</v>
      </c>
      <c r="U58" s="16">
        <f t="shared" si="38"/>
        <v>3100.1250000000045</v>
      </c>
      <c r="V58" s="17">
        <f t="shared" si="52"/>
        <v>134166.66666666698</v>
      </c>
      <c r="W58" s="15">
        <f t="shared" si="53"/>
        <v>1452.3541666666699</v>
      </c>
      <c r="X58" s="16">
        <f t="shared" si="39"/>
        <v>0</v>
      </c>
      <c r="Y58" s="16">
        <f t="shared" si="40"/>
        <v>2910.6875000000032</v>
      </c>
      <c r="Z58" s="17">
        <f t="shared" si="54"/>
        <v>116666.66666666701</v>
      </c>
      <c r="AA58" s="15">
        <f t="shared" si="55"/>
        <v>1262.9166666666704</v>
      </c>
      <c r="AB58" s="16">
        <f t="shared" si="41"/>
        <v>0</v>
      </c>
      <c r="AC58" s="16">
        <f t="shared" si="42"/>
        <v>2721.2500000000036</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44</v>
      </c>
      <c r="B59" s="17">
        <f t="shared" si="43"/>
        <v>220208.33333333422</v>
      </c>
      <c r="C59" s="15">
        <f t="shared" si="28"/>
        <v>2383.7552083333426</v>
      </c>
      <c r="D59" s="16">
        <f t="shared" si="29"/>
        <v>0</v>
      </c>
      <c r="E59" s="16">
        <f t="shared" si="30"/>
        <v>3842.0885416666761</v>
      </c>
      <c r="F59" s="17">
        <f t="shared" si="44"/>
        <v>202708.3333333341</v>
      </c>
      <c r="G59" s="15">
        <f t="shared" si="45"/>
        <v>2194.3177083333417</v>
      </c>
      <c r="H59" s="16">
        <f t="shared" si="31"/>
        <v>0</v>
      </c>
      <c r="I59" s="16">
        <f t="shared" si="32"/>
        <v>3652.6510416666752</v>
      </c>
      <c r="J59" s="17">
        <f t="shared" si="46"/>
        <v>185208.33333333398</v>
      </c>
      <c r="K59" s="15">
        <f t="shared" si="47"/>
        <v>2004.8802083333403</v>
      </c>
      <c r="L59" s="16">
        <f t="shared" si="33"/>
        <v>0</v>
      </c>
      <c r="M59" s="16">
        <f t="shared" si="34"/>
        <v>3463.2135416666733</v>
      </c>
      <c r="N59" s="17">
        <f t="shared" si="48"/>
        <v>167708.33333333387</v>
      </c>
      <c r="O59" s="15">
        <f t="shared" si="49"/>
        <v>1815.4427083333389</v>
      </c>
      <c r="P59" s="16">
        <f t="shared" si="35"/>
        <v>0</v>
      </c>
      <c r="Q59" s="16">
        <f t="shared" si="36"/>
        <v>3273.7760416666724</v>
      </c>
      <c r="R59" s="17">
        <f t="shared" si="50"/>
        <v>150208.33333333375</v>
      </c>
      <c r="S59" s="15">
        <f t="shared" si="51"/>
        <v>1626.0052083333378</v>
      </c>
      <c r="T59" s="16">
        <f t="shared" si="37"/>
        <v>0</v>
      </c>
      <c r="U59" s="16">
        <f t="shared" si="38"/>
        <v>3084.3385416666711</v>
      </c>
      <c r="V59" s="17">
        <f t="shared" si="52"/>
        <v>132708.33333333363</v>
      </c>
      <c r="W59" s="15">
        <f t="shared" si="53"/>
        <v>1436.5677083333364</v>
      </c>
      <c r="X59" s="16">
        <f t="shared" si="39"/>
        <v>0</v>
      </c>
      <c r="Y59" s="16">
        <f t="shared" si="40"/>
        <v>2894.9010416666697</v>
      </c>
      <c r="Z59" s="17">
        <f t="shared" si="54"/>
        <v>115208.33333333368</v>
      </c>
      <c r="AA59" s="15">
        <f t="shared" si="55"/>
        <v>1247.1302083333371</v>
      </c>
      <c r="AB59" s="16">
        <f t="shared" si="41"/>
        <v>0</v>
      </c>
      <c r="AC59" s="16">
        <f t="shared" si="42"/>
        <v>2705.4635416666706</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45</v>
      </c>
      <c r="B60" s="17">
        <f t="shared" si="43"/>
        <v>218750.00000000087</v>
      </c>
      <c r="C60" s="15">
        <f t="shared" si="28"/>
        <v>2367.9687500000095</v>
      </c>
      <c r="D60" s="16">
        <f t="shared" si="29"/>
        <v>0</v>
      </c>
      <c r="E60" s="16">
        <f t="shared" si="30"/>
        <v>3826.302083333343</v>
      </c>
      <c r="F60" s="17">
        <f t="shared" si="44"/>
        <v>201250.00000000076</v>
      </c>
      <c r="G60" s="15">
        <f t="shared" si="45"/>
        <v>2178.5312500000082</v>
      </c>
      <c r="H60" s="16">
        <f t="shared" si="31"/>
        <v>0</v>
      </c>
      <c r="I60" s="16">
        <f t="shared" si="32"/>
        <v>3636.8645833333412</v>
      </c>
      <c r="J60" s="17">
        <f t="shared" si="46"/>
        <v>183750.00000000064</v>
      </c>
      <c r="K60" s="15">
        <f t="shared" si="47"/>
        <v>1989.0937500000068</v>
      </c>
      <c r="L60" s="16">
        <f t="shared" si="33"/>
        <v>0</v>
      </c>
      <c r="M60" s="16">
        <f t="shared" si="34"/>
        <v>3447.4270833333403</v>
      </c>
      <c r="N60" s="17">
        <f t="shared" si="48"/>
        <v>166250.00000000052</v>
      </c>
      <c r="O60" s="15">
        <f t="shared" si="49"/>
        <v>1799.6562500000057</v>
      </c>
      <c r="P60" s="16">
        <f t="shared" si="35"/>
        <v>0</v>
      </c>
      <c r="Q60" s="16">
        <f t="shared" si="36"/>
        <v>3257.9895833333389</v>
      </c>
      <c r="R60" s="17">
        <f t="shared" si="50"/>
        <v>148750.00000000041</v>
      </c>
      <c r="S60" s="15">
        <f t="shared" si="51"/>
        <v>1610.2187500000043</v>
      </c>
      <c r="T60" s="16">
        <f t="shared" si="37"/>
        <v>0</v>
      </c>
      <c r="U60" s="16">
        <f t="shared" si="38"/>
        <v>3068.5520833333376</v>
      </c>
      <c r="V60" s="17">
        <f t="shared" si="52"/>
        <v>131250.00000000029</v>
      </c>
      <c r="W60" s="15">
        <f t="shared" si="53"/>
        <v>1420.7812500000032</v>
      </c>
      <c r="X60" s="16">
        <f t="shared" si="39"/>
        <v>0</v>
      </c>
      <c r="Y60" s="16">
        <f t="shared" si="40"/>
        <v>2879.1145833333367</v>
      </c>
      <c r="Z60" s="17">
        <f t="shared" si="54"/>
        <v>113750.00000000035</v>
      </c>
      <c r="AA60" s="15">
        <f t="shared" si="55"/>
        <v>1231.3437500000036</v>
      </c>
      <c r="AB60" s="16">
        <f t="shared" si="41"/>
        <v>0</v>
      </c>
      <c r="AC60" s="16">
        <f t="shared" si="42"/>
        <v>2689.6770833333367</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46</v>
      </c>
      <c r="B61" s="17">
        <f t="shared" si="43"/>
        <v>217291.66666666753</v>
      </c>
      <c r="C61" s="15">
        <f t="shared" si="28"/>
        <v>2352.1822916666761</v>
      </c>
      <c r="D61" s="16">
        <f t="shared" si="29"/>
        <v>0</v>
      </c>
      <c r="E61" s="16">
        <f t="shared" si="30"/>
        <v>3810.5156250000091</v>
      </c>
      <c r="F61" s="17">
        <f t="shared" si="44"/>
        <v>199791.66666666741</v>
      </c>
      <c r="G61" s="15">
        <f t="shared" si="45"/>
        <v>2162.7447916666747</v>
      </c>
      <c r="H61" s="16">
        <f t="shared" si="31"/>
        <v>0</v>
      </c>
      <c r="I61" s="16">
        <f t="shared" si="32"/>
        <v>3621.0781250000082</v>
      </c>
      <c r="J61" s="17">
        <f t="shared" si="46"/>
        <v>182291.6666666673</v>
      </c>
      <c r="K61" s="15">
        <f t="shared" si="47"/>
        <v>1973.3072916666733</v>
      </c>
      <c r="L61" s="16">
        <f t="shared" si="33"/>
        <v>0</v>
      </c>
      <c r="M61" s="16">
        <f t="shared" si="34"/>
        <v>3431.6406250000064</v>
      </c>
      <c r="N61" s="17">
        <f t="shared" si="48"/>
        <v>164791.66666666718</v>
      </c>
      <c r="O61" s="15">
        <f t="shared" si="49"/>
        <v>1783.8697916666722</v>
      </c>
      <c r="P61" s="16">
        <f t="shared" si="35"/>
        <v>0</v>
      </c>
      <c r="Q61" s="16">
        <f t="shared" si="36"/>
        <v>3242.2031250000055</v>
      </c>
      <c r="R61" s="17">
        <f t="shared" si="50"/>
        <v>147291.66666666706</v>
      </c>
      <c r="S61" s="15">
        <f t="shared" si="51"/>
        <v>1594.4322916666708</v>
      </c>
      <c r="T61" s="16">
        <f t="shared" si="37"/>
        <v>0</v>
      </c>
      <c r="U61" s="16">
        <f t="shared" si="38"/>
        <v>3052.7656250000041</v>
      </c>
      <c r="V61" s="17">
        <f t="shared" si="52"/>
        <v>129791.66666666696</v>
      </c>
      <c r="W61" s="15">
        <f t="shared" si="53"/>
        <v>1404.9947916666697</v>
      </c>
      <c r="X61" s="16">
        <f t="shared" si="39"/>
        <v>0</v>
      </c>
      <c r="Y61" s="16">
        <f t="shared" si="40"/>
        <v>2863.3281250000027</v>
      </c>
      <c r="Z61" s="17">
        <f t="shared" si="54"/>
        <v>112291.66666666702</v>
      </c>
      <c r="AA61" s="15">
        <f t="shared" si="55"/>
        <v>1215.5572916666704</v>
      </c>
      <c r="AB61" s="16">
        <f t="shared" si="41"/>
        <v>0</v>
      </c>
      <c r="AC61" s="16">
        <f t="shared" si="42"/>
        <v>2673.8906250000036</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47</v>
      </c>
      <c r="B62" s="17">
        <f t="shared" si="43"/>
        <v>215833.33333333419</v>
      </c>
      <c r="C62" s="15">
        <f t="shared" si="28"/>
        <v>2336.3958333333426</v>
      </c>
      <c r="D62" s="16">
        <f t="shared" si="29"/>
        <v>0</v>
      </c>
      <c r="E62" s="16">
        <f t="shared" si="30"/>
        <v>3794.7291666666761</v>
      </c>
      <c r="F62" s="17">
        <f t="shared" si="44"/>
        <v>198333.33333333407</v>
      </c>
      <c r="G62" s="15">
        <f t="shared" si="45"/>
        <v>2146.9583333333412</v>
      </c>
      <c r="H62" s="16">
        <f t="shared" si="31"/>
        <v>0</v>
      </c>
      <c r="I62" s="16">
        <f t="shared" si="32"/>
        <v>3605.2916666666742</v>
      </c>
      <c r="J62" s="17">
        <f t="shared" si="46"/>
        <v>180833.33333333395</v>
      </c>
      <c r="K62" s="15">
        <f t="shared" si="47"/>
        <v>1957.5208333333401</v>
      </c>
      <c r="L62" s="16">
        <f t="shared" si="33"/>
        <v>0</v>
      </c>
      <c r="M62" s="16">
        <f t="shared" si="34"/>
        <v>3415.8541666666733</v>
      </c>
      <c r="N62" s="17">
        <f t="shared" si="48"/>
        <v>163333.33333333384</v>
      </c>
      <c r="O62" s="15">
        <f t="shared" si="49"/>
        <v>1768.0833333333387</v>
      </c>
      <c r="P62" s="16">
        <f t="shared" si="35"/>
        <v>0</v>
      </c>
      <c r="Q62" s="16">
        <f t="shared" si="36"/>
        <v>3226.416666666672</v>
      </c>
      <c r="R62" s="17">
        <f t="shared" si="50"/>
        <v>145833.33333333372</v>
      </c>
      <c r="S62" s="15">
        <f t="shared" si="51"/>
        <v>1578.6458333333376</v>
      </c>
      <c r="T62" s="16">
        <f t="shared" si="37"/>
        <v>0</v>
      </c>
      <c r="U62" s="16">
        <f t="shared" si="38"/>
        <v>3036.9791666666706</v>
      </c>
      <c r="V62" s="17">
        <f t="shared" si="52"/>
        <v>128333.33333333363</v>
      </c>
      <c r="W62" s="15">
        <f t="shared" si="53"/>
        <v>1389.2083333333364</v>
      </c>
      <c r="X62" s="16">
        <f t="shared" si="39"/>
        <v>0</v>
      </c>
      <c r="Y62" s="16">
        <f t="shared" si="40"/>
        <v>2847.5416666666697</v>
      </c>
      <c r="Z62" s="17">
        <f t="shared" si="54"/>
        <v>110833.33333333369</v>
      </c>
      <c r="AA62" s="15">
        <f t="shared" si="55"/>
        <v>1199.7708333333371</v>
      </c>
      <c r="AB62" s="16">
        <f t="shared" si="41"/>
        <v>0</v>
      </c>
      <c r="AC62" s="16">
        <f t="shared" si="42"/>
        <v>2658.1041666666706</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48</v>
      </c>
      <c r="B63" s="17">
        <f t="shared" si="43"/>
        <v>214375.00000000084</v>
      </c>
      <c r="C63" s="15">
        <f t="shared" si="28"/>
        <v>2320.6093750000091</v>
      </c>
      <c r="D63" s="16">
        <f t="shared" si="29"/>
        <v>0</v>
      </c>
      <c r="E63" s="16">
        <f t="shared" si="30"/>
        <v>3778.9427083333421</v>
      </c>
      <c r="F63" s="17">
        <f t="shared" si="44"/>
        <v>196875.00000000073</v>
      </c>
      <c r="G63" s="15">
        <f t="shared" si="45"/>
        <v>2131.1718750000077</v>
      </c>
      <c r="H63" s="16">
        <f t="shared" si="31"/>
        <v>0</v>
      </c>
      <c r="I63" s="16">
        <f t="shared" si="32"/>
        <v>3589.5052083333412</v>
      </c>
      <c r="J63" s="17">
        <f t="shared" si="46"/>
        <v>179375.00000000061</v>
      </c>
      <c r="K63" s="15">
        <f t="shared" si="47"/>
        <v>1941.7343750000066</v>
      </c>
      <c r="L63" s="16">
        <f t="shared" si="33"/>
        <v>0</v>
      </c>
      <c r="M63" s="16">
        <f t="shared" si="34"/>
        <v>3400.0677083333399</v>
      </c>
      <c r="N63" s="17">
        <f t="shared" si="48"/>
        <v>161875.00000000049</v>
      </c>
      <c r="O63" s="15">
        <f t="shared" si="49"/>
        <v>1752.2968750000052</v>
      </c>
      <c r="P63" s="16">
        <f t="shared" si="35"/>
        <v>0</v>
      </c>
      <c r="Q63" s="16">
        <f t="shared" si="36"/>
        <v>3210.6302083333385</v>
      </c>
      <c r="R63" s="17">
        <f t="shared" si="50"/>
        <v>144375.00000000038</v>
      </c>
      <c r="S63" s="15">
        <f t="shared" si="51"/>
        <v>1562.8593750000041</v>
      </c>
      <c r="T63" s="16">
        <f t="shared" si="37"/>
        <v>0</v>
      </c>
      <c r="U63" s="16">
        <f t="shared" si="38"/>
        <v>3021.1927083333376</v>
      </c>
      <c r="V63" s="17">
        <f t="shared" si="52"/>
        <v>126875.00000000031</v>
      </c>
      <c r="W63" s="15">
        <f t="shared" si="53"/>
        <v>1373.4218750000032</v>
      </c>
      <c r="X63" s="16">
        <f t="shared" si="39"/>
        <v>0</v>
      </c>
      <c r="Y63" s="16">
        <f t="shared" si="40"/>
        <v>2831.7552083333367</v>
      </c>
      <c r="Z63" s="17">
        <f t="shared" si="54"/>
        <v>109375.00000000036</v>
      </c>
      <c r="AA63" s="15">
        <f t="shared" si="55"/>
        <v>1183.9843750000039</v>
      </c>
      <c r="AB63" s="16">
        <f t="shared" si="41"/>
        <v>0</v>
      </c>
      <c r="AC63" s="16">
        <f t="shared" si="42"/>
        <v>2642.3177083333371</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49</v>
      </c>
      <c r="B64" s="17">
        <f t="shared" si="43"/>
        <v>212916.6666666675</v>
      </c>
      <c r="C64" s="15">
        <f t="shared" si="28"/>
        <v>2304.8229166666756</v>
      </c>
      <c r="D64" s="16">
        <f t="shared" si="29"/>
        <v>0</v>
      </c>
      <c r="E64" s="16">
        <f t="shared" si="30"/>
        <v>3763.1562500000091</v>
      </c>
      <c r="F64" s="17">
        <f t="shared" si="44"/>
        <v>195416.66666666738</v>
      </c>
      <c r="G64" s="15">
        <f t="shared" si="45"/>
        <v>2115.3854166666742</v>
      </c>
      <c r="H64" s="16">
        <f t="shared" si="31"/>
        <v>0</v>
      </c>
      <c r="I64" s="16">
        <f t="shared" si="32"/>
        <v>3573.7187500000073</v>
      </c>
      <c r="J64" s="17">
        <f t="shared" si="46"/>
        <v>177916.66666666727</v>
      </c>
      <c r="K64" s="15">
        <f t="shared" si="47"/>
        <v>1925.9479166666731</v>
      </c>
      <c r="L64" s="16">
        <f t="shared" si="33"/>
        <v>0</v>
      </c>
      <c r="M64" s="16">
        <f t="shared" si="34"/>
        <v>3384.2812500000064</v>
      </c>
      <c r="N64" s="17">
        <f t="shared" si="48"/>
        <v>160416.66666666715</v>
      </c>
      <c r="O64" s="15">
        <f t="shared" si="49"/>
        <v>1736.5104166666717</v>
      </c>
      <c r="P64" s="16">
        <f t="shared" si="35"/>
        <v>0</v>
      </c>
      <c r="Q64" s="16">
        <f t="shared" si="36"/>
        <v>3194.843750000005</v>
      </c>
      <c r="R64" s="17">
        <f t="shared" si="50"/>
        <v>142916.66666666704</v>
      </c>
      <c r="S64" s="15">
        <f t="shared" si="51"/>
        <v>1547.0729166666706</v>
      </c>
      <c r="T64" s="16">
        <f t="shared" si="37"/>
        <v>0</v>
      </c>
      <c r="U64" s="16">
        <f t="shared" si="38"/>
        <v>3005.4062500000036</v>
      </c>
      <c r="V64" s="17">
        <f t="shared" si="52"/>
        <v>125416.66666666698</v>
      </c>
      <c r="W64" s="15">
        <f t="shared" si="53"/>
        <v>1357.6354166666699</v>
      </c>
      <c r="X64" s="16">
        <f t="shared" si="39"/>
        <v>0</v>
      </c>
      <c r="Y64" s="16">
        <f t="shared" si="40"/>
        <v>2815.9687500000032</v>
      </c>
      <c r="Z64" s="17">
        <f t="shared" si="54"/>
        <v>107916.66666666704</v>
      </c>
      <c r="AA64" s="15">
        <f t="shared" si="55"/>
        <v>1168.1979166666706</v>
      </c>
      <c r="AB64" s="16">
        <f t="shared" si="41"/>
        <v>0</v>
      </c>
      <c r="AC64" s="16">
        <f t="shared" si="42"/>
        <v>2626.5312500000036</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50</v>
      </c>
      <c r="B65" s="17">
        <f t="shared" si="43"/>
        <v>211458.33333333416</v>
      </c>
      <c r="C65" s="15">
        <f t="shared" si="28"/>
        <v>2289.0364583333421</v>
      </c>
      <c r="D65" s="16">
        <f t="shared" si="29"/>
        <v>0</v>
      </c>
      <c r="E65" s="16">
        <f t="shared" si="30"/>
        <v>3747.3697916666752</v>
      </c>
      <c r="F65" s="17">
        <f t="shared" si="44"/>
        <v>193958.33333333404</v>
      </c>
      <c r="G65" s="15">
        <f>IF(LEFT($A65,1)*1+LEFT(F$52,1)*12-12&lt;=$J$15,F65*($J$14/12),F65*($J$16/12))</f>
        <v>2099.5989583333408</v>
      </c>
      <c r="H65" s="16">
        <f t="shared" si="31"/>
        <v>0</v>
      </c>
      <c r="I65" s="16">
        <f t="shared" si="32"/>
        <v>3557.9322916666742</v>
      </c>
      <c r="J65" s="17">
        <f t="shared" si="46"/>
        <v>176458.33333333393</v>
      </c>
      <c r="K65" s="15">
        <f t="shared" si="47"/>
        <v>1910.1614583333396</v>
      </c>
      <c r="L65" s="16">
        <f t="shared" si="33"/>
        <v>0</v>
      </c>
      <c r="M65" s="16">
        <f t="shared" si="34"/>
        <v>3368.4947916666729</v>
      </c>
      <c r="N65" s="17">
        <f t="shared" si="48"/>
        <v>158958.33333333381</v>
      </c>
      <c r="O65" s="15">
        <f t="shared" si="49"/>
        <v>1720.7239583333385</v>
      </c>
      <c r="P65" s="16">
        <f t="shared" si="35"/>
        <v>0</v>
      </c>
      <c r="Q65" s="16">
        <f t="shared" si="36"/>
        <v>3179.0572916666715</v>
      </c>
      <c r="R65" s="17">
        <f t="shared" si="50"/>
        <v>141458.33333333369</v>
      </c>
      <c r="S65" s="15">
        <f t="shared" si="51"/>
        <v>1531.2864583333371</v>
      </c>
      <c r="T65" s="16">
        <f t="shared" si="37"/>
        <v>0</v>
      </c>
      <c r="U65" s="16">
        <f t="shared" si="38"/>
        <v>2989.6197916666706</v>
      </c>
      <c r="V65" s="17">
        <f t="shared" si="52"/>
        <v>123958.33333333365</v>
      </c>
      <c r="W65" s="15">
        <f t="shared" si="53"/>
        <v>1341.8489583333367</v>
      </c>
      <c r="X65" s="16">
        <f t="shared" si="39"/>
        <v>0</v>
      </c>
      <c r="Y65" s="16">
        <f t="shared" si="40"/>
        <v>2800.1822916666697</v>
      </c>
      <c r="Z65" s="17">
        <f t="shared" si="54"/>
        <v>106458.33333333371</v>
      </c>
      <c r="AA65" s="15">
        <f t="shared" si="55"/>
        <v>1152.4114583333374</v>
      </c>
      <c r="AB65" s="16">
        <f t="shared" si="41"/>
        <v>0</v>
      </c>
      <c r="AC65" s="16">
        <f t="shared" si="42"/>
        <v>2610.7447916666706</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51</v>
      </c>
      <c r="B66" s="19"/>
      <c r="C66" s="20">
        <f>SUM(C54:C65)</f>
        <v>28510.343750000113</v>
      </c>
      <c r="D66" s="21">
        <f>SUM(D54:D65)</f>
        <v>3160.7500000000068</v>
      </c>
      <c r="E66" s="21">
        <f>SUM(E54:E65)</f>
        <v>49171.093750000116</v>
      </c>
      <c r="F66" s="19"/>
      <c r="G66" s="20">
        <f>SUM(G54:G65)</f>
        <v>26237.093750000095</v>
      </c>
      <c r="H66" s="21">
        <f>SUM(H54:H65)</f>
        <v>3033.0000000000059</v>
      </c>
      <c r="I66" s="21">
        <f>SUM(I54:I65)</f>
        <v>46770.093750000095</v>
      </c>
      <c r="J66" s="19"/>
      <c r="K66" s="20">
        <f>SUM(K54:K65)</f>
        <v>23963.843750000084</v>
      </c>
      <c r="L66" s="21">
        <f>SUM(L54:L65)</f>
        <v>2905.250000000005</v>
      </c>
      <c r="M66" s="21">
        <f>SUM(M54:M65)</f>
        <v>44369.093750000095</v>
      </c>
      <c r="N66" s="19"/>
      <c r="O66" s="20">
        <f>SUM(O54:O65)</f>
        <v>21690.593750000065</v>
      </c>
      <c r="P66" s="21">
        <f>SUM(P54:P65)</f>
        <v>2777.5000000000045</v>
      </c>
      <c r="Q66" s="21">
        <f>SUM(Q54:Q65)</f>
        <v>41968.093750000065</v>
      </c>
      <c r="R66" s="19"/>
      <c r="S66" s="20">
        <f>SUM(S54:S65)</f>
        <v>19417.343750000051</v>
      </c>
      <c r="T66" s="21">
        <f>SUM(T54:T65)</f>
        <v>2649.7500000000036</v>
      </c>
      <c r="U66" s="21">
        <f>SUM(U54:U65)</f>
        <v>39567.093750000058</v>
      </c>
      <c r="V66" s="19"/>
      <c r="W66" s="20">
        <f>SUM(W54:W65)</f>
        <v>17144.09375000004</v>
      </c>
      <c r="X66" s="21">
        <f>SUM(X54:X65)</f>
        <v>2522.0000000000027</v>
      </c>
      <c r="Y66" s="21">
        <f>SUM(Y54:Y65)</f>
        <v>37166.093750000036</v>
      </c>
      <c r="Z66" s="19"/>
      <c r="AA66" s="20">
        <f>SUM(AA54:AA65)</f>
        <v>14870.843750000045</v>
      </c>
      <c r="AB66" s="21">
        <f>SUM(AB54:AB65)</f>
        <v>2394.2500000000023</v>
      </c>
      <c r="AC66" s="21">
        <f>SUM(AC54:AC65)</f>
        <v>34765.093750000044</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50" t="s">
        <v>27</v>
      </c>
      <c r="B67" s="47" t="s">
        <v>59</v>
      </c>
      <c r="C67" s="48"/>
      <c r="D67" s="48"/>
      <c r="E67" s="49"/>
      <c r="F67" s="47" t="s">
        <v>60</v>
      </c>
      <c r="G67" s="48"/>
      <c r="H67" s="49"/>
      <c r="I67" s="35"/>
      <c r="J67" s="47" t="s">
        <v>61</v>
      </c>
      <c r="K67" s="48"/>
      <c r="L67" s="48"/>
      <c r="M67" s="49"/>
      <c r="N67" s="47" t="s">
        <v>62</v>
      </c>
      <c r="O67" s="48"/>
      <c r="P67" s="48"/>
      <c r="Q67" s="49"/>
      <c r="R67" s="47" t="s">
        <v>63</v>
      </c>
      <c r="S67" s="48"/>
      <c r="T67" s="48"/>
      <c r="U67" s="49"/>
      <c r="V67" s="47" t="s">
        <v>64</v>
      </c>
      <c r="W67" s="48"/>
      <c r="X67" s="48"/>
      <c r="Y67" s="49"/>
      <c r="Z67" s="47" t="s">
        <v>65</v>
      </c>
      <c r="AA67" s="48"/>
      <c r="AB67" s="48"/>
      <c r="AC67" s="49"/>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51"/>
      <c r="B68" s="13" t="s">
        <v>35</v>
      </c>
      <c r="C68" s="13" t="s">
        <v>36</v>
      </c>
      <c r="D68" s="13" t="s">
        <v>37</v>
      </c>
      <c r="E68" s="13" t="s">
        <v>38</v>
      </c>
      <c r="F68" s="13" t="s">
        <v>35</v>
      </c>
      <c r="G68" s="13" t="s">
        <v>36</v>
      </c>
      <c r="H68" s="13" t="s">
        <v>37</v>
      </c>
      <c r="I68" s="13" t="s">
        <v>38</v>
      </c>
      <c r="J68" s="13" t="s">
        <v>35</v>
      </c>
      <c r="K68" s="13" t="s">
        <v>36</v>
      </c>
      <c r="L68" s="13" t="s">
        <v>37</v>
      </c>
      <c r="M68" s="13" t="s">
        <v>38</v>
      </c>
      <c r="N68" s="13" t="s">
        <v>35</v>
      </c>
      <c r="O68" s="13" t="s">
        <v>36</v>
      </c>
      <c r="P68" s="13" t="s">
        <v>37</v>
      </c>
      <c r="Q68" s="13" t="s">
        <v>38</v>
      </c>
      <c r="R68" s="13" t="s">
        <v>35</v>
      </c>
      <c r="S68" s="13" t="s">
        <v>36</v>
      </c>
      <c r="T68" s="13" t="s">
        <v>37</v>
      </c>
      <c r="U68" s="13" t="s">
        <v>38</v>
      </c>
      <c r="V68" s="13" t="s">
        <v>35</v>
      </c>
      <c r="W68" s="13" t="s">
        <v>36</v>
      </c>
      <c r="X68" s="13" t="s">
        <v>37</v>
      </c>
      <c r="Y68" s="13" t="s">
        <v>38</v>
      </c>
      <c r="Z68" s="13" t="s">
        <v>35</v>
      </c>
      <c r="AA68" s="13" t="s">
        <v>36</v>
      </c>
      <c r="AB68" s="13" t="s">
        <v>37</v>
      </c>
      <c r="AC68" s="13" t="s">
        <v>38</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39</v>
      </c>
      <c r="B69" s="17">
        <f>IF(data2=1,IF((Z65-sumproplat2)&gt;1,Z65-sumproplat2,0),IF(Z65-(sumproplat2-AA65-AB65)&gt;0,Z65-(AC65-AA65-AB65),0))</f>
        <v>105000.00000000038</v>
      </c>
      <c r="C69" s="15">
        <f>IF(LEFT($A69,1)*1+LEFT(B$52,2)*12-12&lt;=$J$15,B69*($J$14/12),B69*($J$16/12))</f>
        <v>1136.6250000000041</v>
      </c>
      <c r="D69" s="16">
        <f t="shared" ref="D69:D80" si="56">IF(AND($A69="1 міс.",B69&gt;0),$J$28*$J$6+$J$29*B69,0)+IF(B69-IF(data2=1,IF(C69&gt;0.001,C69+sumproplat2,0),IF(B69&gt;sumproplat2*2,sumproplat2,B69+C69))&lt;0,$J$31,0)</f>
        <v>2266.5000000000027</v>
      </c>
      <c r="E69" s="16">
        <f t="shared" ref="E69:E80" si="57">IF(data2=1,IF(C69&gt;0.001,C69+D69+sumproplat2,0),IF(B69&gt;sumproplat2*2,sumproplat2+D69,B69+C69+D69))</f>
        <v>4861.4583333333403</v>
      </c>
      <c r="F69" s="17">
        <f>IF(data2=1,IF((B80-sumproplat2)&gt;1,B80-sumproplat2,0),IF(B80-(sumproplat2-C80-D80)&gt;0,B80-(E80-C80-D80),0))</f>
        <v>87500.000000000437</v>
      </c>
      <c r="G69" s="15">
        <f>IF(LEFT($A69,1)*1+LEFT(F$52,2)*12-12&lt;=$J$15,F69*($J$14/12),F69*($J$16/12))</f>
        <v>947.18750000000466</v>
      </c>
      <c r="H69" s="16">
        <f t="shared" ref="H69:H80" si="58">IF(AND($A69="1 міс.",F69&gt;0),$J$28*$J$6+$J$29*F69,0)+IF(F69-IF(data2=1,IF(G69&gt;0.001,G69+sumproplat2,0),IF(F69&gt;sumproplat2*2,sumproplat2,F69+G69))&lt;0,$J$31,0)</f>
        <v>2138.7500000000032</v>
      </c>
      <c r="I69" s="16">
        <f t="shared" ref="I69:I80" si="59">IF(data2=1,IF(G69&gt;0.001,G69+H69+sumproplat2,0),IF(F69&gt;sumproplat2*2,sumproplat2+H69,F69+G69+H69))</f>
        <v>4544.2708333333412</v>
      </c>
      <c r="J69" s="17">
        <f>IF(data2=1,IF((F80-sumproplat2)&gt;1,F80-sumproplat2,0),IF(F80-(sumproplat2-G80-H80)&gt;0,F80-(I80-G80-H80),0))</f>
        <v>70000.000000000495</v>
      </c>
      <c r="K69" s="15">
        <f>IF(LEFT($A69,1)*1+LEFT(J$52,2)*12-12&lt;=$J$15,J69*($J$14/12),J69*($J$16/12))</f>
        <v>757.75000000000534</v>
      </c>
      <c r="L69" s="16">
        <f t="shared" ref="L69:L80" si="60">IF(AND($A69="1 міс.",J69&gt;0),$J$28*$J$6+$J$29*J69,0)+IF(J69-IF(data2=1,IF(K69&gt;0.001,K69+sumproplat2,0),IF(J69&gt;sumproplat2*2,sumproplat2,J69+K69))&lt;0,$J$31,0)</f>
        <v>2011.0000000000036</v>
      </c>
      <c r="M69" s="16">
        <f t="shared" ref="M69:M80" si="61">IF(data2=1,IF(K69&gt;0.001,K69+L69+sumproplat2,0),IF(J69&gt;sumproplat2*2,sumproplat2+L69,J69+K69+L69))</f>
        <v>4227.0833333333421</v>
      </c>
      <c r="N69" s="17">
        <f>IF(data2=1,IF((J80-sumproplat2)&gt;1,J80-sumproplat2,0),IF(J80-(sumproplat2-K80-L80)&gt;0,J80-(M80-K80-L80),0))</f>
        <v>52500.000000000487</v>
      </c>
      <c r="O69" s="15">
        <f>IF(LEFT($A69,1)*1+LEFT(N$52,2)*12-12&lt;=$J$15,N69*($J$14/12),N69*($J$16/12))</f>
        <v>568.31250000000523</v>
      </c>
      <c r="P69" s="16">
        <f t="shared" ref="P69:P80" si="62">IF(AND($A69="1 міс.",N69&gt;0),$J$28*$J$6+$J$29*N69,0)+IF(N69-IF(data2=1,IF(O69&gt;0.001,O69+sumproplat2,0),IF(N69&gt;sumproplat2*2,sumproplat2,N69+O69))&lt;0,$J$31,0)</f>
        <v>1883.2500000000036</v>
      </c>
      <c r="Q69" s="16">
        <f t="shared" ref="Q69:Q80" si="63">IF(data2=1,IF(O69&gt;0.001,O69+P69+sumproplat2,0),IF(N69&gt;sumproplat2*2,sumproplat2+P69,N69+O69+P69))</f>
        <v>3909.8958333333421</v>
      </c>
      <c r="R69" s="17">
        <f>IF(data2=1,IF((N80-sumproplat2)&gt;1,N80-sumproplat2,0),IF(N80-(sumproplat2-O80-P80)&gt;0,N80-(Q80-O80-P80),0))</f>
        <v>35000.000000000458</v>
      </c>
      <c r="S69" s="15">
        <f>IF(LEFT($A69,1)*1+LEFT(R$52,2)*12-12&lt;=$J$15,R69*($J$14/12),R69*($J$16/12))</f>
        <v>378.87500000000495</v>
      </c>
      <c r="T69" s="16">
        <f t="shared" ref="T69:T80" si="64">IF(AND($A69="1 міс.",R69&gt;0),$J$28*$J$6+$J$29*R69,0)+IF(R69-IF(data2=1,IF(S69&gt;0.001,S69+sumproplat2,0),IF(R69&gt;sumproplat2*2,sumproplat2,R69+S69))&lt;0,$J$31,0)</f>
        <v>1755.5000000000034</v>
      </c>
      <c r="U69" s="16">
        <f t="shared" ref="U69:U80" si="65">IF(data2=1,IF(S69&gt;0.001,S69+T69+sumproplat2,0),IF(R69&gt;sumproplat2*2,sumproplat2+T69,R69+S69+T69))</f>
        <v>3592.7083333333412</v>
      </c>
      <c r="V69" s="17">
        <f>IF(data2=1,IF((R80-sumproplat2)&gt;1,R80-sumproplat2,0),IF(R80-(sumproplat2-S80-T80)&gt;0,R80-(U80-S80-T80),0))</f>
        <v>17500.000000000469</v>
      </c>
      <c r="W69" s="15">
        <f>IF(LEFT($A69,1)*1+LEFT(V$52,2)*12-12&lt;=$J$15,V69*($J$14/12),V69*($J$16/12))</f>
        <v>189.43750000000506</v>
      </c>
      <c r="X69" s="16">
        <f t="shared" ref="X69:X80" si="66">IF(AND($A69="1 міс.",V69&gt;0),$J$28*$J$6+$J$29*V69,0)+IF(V69-IF(data2=1,IF(W69&gt;0.001,W69+sumproplat2,0),IF(V69&gt;sumproplat2*2,sumproplat2,V69+W69))&lt;0,$J$31,0)</f>
        <v>1627.7500000000034</v>
      </c>
      <c r="Y69" s="16">
        <f t="shared" ref="Y69:Y80" si="67">IF(data2=1,IF(W69&gt;0.001,W69+X69+sumproplat2,0),IF(V69&gt;sumproplat2*2,sumproplat2+X69,V69+W69+X69))</f>
        <v>3275.5208333333417</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40</v>
      </c>
      <c r="B70" s="17">
        <f t="shared" ref="B70:B80" si="70">IF(data2=1,IF((B69-sumproplat2)&gt;1,B69-sumproplat2,0),IF(B69-(sumproplat2-C69-D69)&gt;0,B69-(E69-C69-D69),0))</f>
        <v>103541.66666666705</v>
      </c>
      <c r="C70" s="15">
        <f t="shared" ref="C70:C80" si="71">IF(LEFT($A70,1)*1+LEFT(B$52,2)*12-12&lt;=$J$15,B70*($J$14/12),B70*($J$16/12))</f>
        <v>1120.8385416666708</v>
      </c>
      <c r="D70" s="16">
        <f t="shared" si="56"/>
        <v>0</v>
      </c>
      <c r="E70" s="16">
        <f t="shared" si="57"/>
        <v>2579.1718750000041</v>
      </c>
      <c r="F70" s="17">
        <f t="shared" ref="F70:F80" si="72">IF(data2=1,IF((F69-sumproplat2)&gt;1,F69-sumproplat2,0),IF(F69-(sumproplat2-G69-H69)&gt;0,F69-(I69-G69-H69),0))</f>
        <v>86041.666666667108</v>
      </c>
      <c r="G70" s="15">
        <f t="shared" ref="G70:G80" si="73">IF(LEFT($A70,1)*1+LEFT(F$52,2)*12-12&lt;=$J$15,F70*($J$14/12),F70*($J$16/12))</f>
        <v>931.4010416666714</v>
      </c>
      <c r="H70" s="16">
        <f t="shared" si="58"/>
        <v>0</v>
      </c>
      <c r="I70" s="16">
        <f t="shared" si="59"/>
        <v>2389.7343750000045</v>
      </c>
      <c r="J70" s="17">
        <f t="shared" ref="J70:J80" si="74">IF(data2=1,IF((J69-sumproplat2)&gt;1,J69-sumproplat2,0),IF(J69-(sumproplat2-K69-L69)&gt;0,J69-(M69-K69-L69),0))</f>
        <v>68541.666666667166</v>
      </c>
      <c r="K70" s="15">
        <f t="shared" ref="K70:K80" si="75">IF(LEFT($A70,1)*1+LEFT(J$52,2)*12-12&lt;=$J$15,J70*($J$14/12),J70*($J$16/12))</f>
        <v>741.96354166667209</v>
      </c>
      <c r="L70" s="16">
        <f t="shared" si="60"/>
        <v>0</v>
      </c>
      <c r="M70" s="16">
        <f t="shared" si="61"/>
        <v>2200.2968750000055</v>
      </c>
      <c r="N70" s="17">
        <f t="shared" ref="N70:N80" si="76">IF(data2=1,IF((N69-sumproplat2)&gt;1,N69-sumproplat2,0),IF(N69-(sumproplat2-O69-P69)&gt;0,N69-(Q69-O69-P69),0))</f>
        <v>51041.666666667152</v>
      </c>
      <c r="O70" s="15">
        <f t="shared" ref="O70:O80" si="77">IF(LEFT($A70,1)*1+LEFT(N$52,2)*12-12&lt;=$J$15,N70*($J$14/12),N70*($J$16/12))</f>
        <v>552.52604166667186</v>
      </c>
      <c r="P70" s="16">
        <f t="shared" si="62"/>
        <v>0</v>
      </c>
      <c r="Q70" s="16">
        <f t="shared" si="63"/>
        <v>2010.859375000005</v>
      </c>
      <c r="R70" s="17">
        <f t="shared" ref="R70:R80" si="78">IF(data2=1,IF((R69-sumproplat2)&gt;1,R69-sumproplat2,0),IF(R69-(sumproplat2-S69-T69)&gt;0,R69-(U69-S69-T69),0))</f>
        <v>33541.666666667123</v>
      </c>
      <c r="S70" s="15">
        <f t="shared" ref="S70:S80" si="79">IF(LEFT($A70,1)*1+LEFT(R$52,2)*12-12&lt;=$J$15,R70*($J$14/12),R70*($J$16/12))</f>
        <v>363.08854166667157</v>
      </c>
      <c r="T70" s="16">
        <f t="shared" si="64"/>
        <v>0</v>
      </c>
      <c r="U70" s="16">
        <f t="shared" si="65"/>
        <v>1821.4218750000048</v>
      </c>
      <c r="V70" s="17">
        <f t="shared" ref="V70:V80" si="80">IF(data2=1,IF((V69-sumproplat2)&gt;1,V69-sumproplat2,0),IF(V69-(sumproplat2-W69-X69)&gt;0,V69-(Y69-W69-X69),0))</f>
        <v>16041.666666667135</v>
      </c>
      <c r="W70" s="15">
        <f t="shared" ref="W70:W80" si="81">IF(LEFT($A70,1)*1+LEFT(V$52,2)*12-12&lt;=$J$15,V70*($J$14/12),V70*($J$16/12))</f>
        <v>173.65104166667174</v>
      </c>
      <c r="X70" s="16">
        <f t="shared" si="66"/>
        <v>0</v>
      </c>
      <c r="Y70" s="16">
        <f t="shared" si="67"/>
        <v>1631.984375000005</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41</v>
      </c>
      <c r="B71" s="17">
        <f t="shared" si="70"/>
        <v>102083.33333333372</v>
      </c>
      <c r="C71" s="15">
        <f t="shared" si="71"/>
        <v>1105.0520833333376</v>
      </c>
      <c r="D71" s="16">
        <f t="shared" si="56"/>
        <v>0</v>
      </c>
      <c r="E71" s="16">
        <f t="shared" si="57"/>
        <v>2563.3854166666706</v>
      </c>
      <c r="F71" s="17">
        <f t="shared" si="72"/>
        <v>84583.33333333378</v>
      </c>
      <c r="G71" s="15">
        <f t="shared" si="73"/>
        <v>915.61458333333815</v>
      </c>
      <c r="H71" s="16">
        <f t="shared" si="58"/>
        <v>0</v>
      </c>
      <c r="I71" s="16">
        <f t="shared" si="59"/>
        <v>2373.9479166666715</v>
      </c>
      <c r="J71" s="17">
        <f t="shared" si="74"/>
        <v>67083.333333333838</v>
      </c>
      <c r="K71" s="15">
        <f t="shared" si="75"/>
        <v>726.17708333333871</v>
      </c>
      <c r="L71" s="16">
        <f t="shared" si="60"/>
        <v>0</v>
      </c>
      <c r="M71" s="16">
        <f t="shared" si="61"/>
        <v>2184.510416666672</v>
      </c>
      <c r="N71" s="17">
        <f t="shared" si="76"/>
        <v>49583.333333333816</v>
      </c>
      <c r="O71" s="15">
        <f t="shared" si="77"/>
        <v>536.73958333333849</v>
      </c>
      <c r="P71" s="16">
        <f t="shared" si="62"/>
        <v>0</v>
      </c>
      <c r="Q71" s="16">
        <f t="shared" si="63"/>
        <v>1995.0729166666717</v>
      </c>
      <c r="R71" s="17">
        <f t="shared" si="78"/>
        <v>32083.333333333791</v>
      </c>
      <c r="S71" s="15">
        <f t="shared" si="79"/>
        <v>347.30208333333826</v>
      </c>
      <c r="T71" s="16">
        <f t="shared" si="64"/>
        <v>0</v>
      </c>
      <c r="U71" s="16">
        <f t="shared" si="65"/>
        <v>1805.6354166666715</v>
      </c>
      <c r="V71" s="17">
        <f t="shared" si="80"/>
        <v>14583.333333333801</v>
      </c>
      <c r="W71" s="15">
        <f t="shared" si="81"/>
        <v>157.8645833333384</v>
      </c>
      <c r="X71" s="16">
        <f t="shared" si="66"/>
        <v>0</v>
      </c>
      <c r="Y71" s="16">
        <f t="shared" si="67"/>
        <v>1616.1979166666717</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42</v>
      </c>
      <c r="B72" s="17">
        <f t="shared" si="70"/>
        <v>100625.00000000039</v>
      </c>
      <c r="C72" s="15">
        <f t="shared" si="71"/>
        <v>1089.2656250000043</v>
      </c>
      <c r="D72" s="16">
        <f t="shared" si="56"/>
        <v>0</v>
      </c>
      <c r="E72" s="16">
        <f t="shared" si="57"/>
        <v>2547.5989583333376</v>
      </c>
      <c r="F72" s="17">
        <f t="shared" si="72"/>
        <v>83125.000000000451</v>
      </c>
      <c r="G72" s="15">
        <f t="shared" si="73"/>
        <v>899.82812500000489</v>
      </c>
      <c r="H72" s="16">
        <f t="shared" si="58"/>
        <v>0</v>
      </c>
      <c r="I72" s="16">
        <f t="shared" si="59"/>
        <v>2358.161458333338</v>
      </c>
      <c r="J72" s="17">
        <f t="shared" si="74"/>
        <v>65625.000000000509</v>
      </c>
      <c r="K72" s="15">
        <f t="shared" si="75"/>
        <v>710.39062500000546</v>
      </c>
      <c r="L72" s="16">
        <f t="shared" si="60"/>
        <v>0</v>
      </c>
      <c r="M72" s="16">
        <f t="shared" si="61"/>
        <v>2168.7239583333385</v>
      </c>
      <c r="N72" s="17">
        <f t="shared" si="76"/>
        <v>48125.00000000048</v>
      </c>
      <c r="O72" s="15">
        <f t="shared" si="77"/>
        <v>520.95312500000523</v>
      </c>
      <c r="P72" s="16">
        <f t="shared" si="62"/>
        <v>0</v>
      </c>
      <c r="Q72" s="16">
        <f t="shared" si="63"/>
        <v>1979.2864583333385</v>
      </c>
      <c r="R72" s="17">
        <f t="shared" si="78"/>
        <v>30625.000000000458</v>
      </c>
      <c r="S72" s="15">
        <f t="shared" si="79"/>
        <v>331.51562500000495</v>
      </c>
      <c r="T72" s="16">
        <f t="shared" si="64"/>
        <v>0</v>
      </c>
      <c r="U72" s="16">
        <f t="shared" si="65"/>
        <v>1789.8489583333383</v>
      </c>
      <c r="V72" s="17">
        <f t="shared" si="80"/>
        <v>13125.000000000467</v>
      </c>
      <c r="W72" s="15">
        <f t="shared" si="81"/>
        <v>142.07812500000506</v>
      </c>
      <c r="X72" s="16">
        <f t="shared" si="66"/>
        <v>0</v>
      </c>
      <c r="Y72" s="16">
        <f t="shared" si="67"/>
        <v>1600.4114583333383</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43</v>
      </c>
      <c r="B73" s="17">
        <f t="shared" si="70"/>
        <v>99166.666666667064</v>
      </c>
      <c r="C73" s="15">
        <f t="shared" si="71"/>
        <v>1073.4791666666708</v>
      </c>
      <c r="D73" s="16">
        <f t="shared" si="56"/>
        <v>0</v>
      </c>
      <c r="E73" s="16">
        <f t="shared" si="57"/>
        <v>2531.8125000000041</v>
      </c>
      <c r="F73" s="17">
        <f t="shared" si="72"/>
        <v>81666.666666667123</v>
      </c>
      <c r="G73" s="15">
        <f t="shared" si="73"/>
        <v>884.04166666667152</v>
      </c>
      <c r="H73" s="16">
        <f t="shared" si="58"/>
        <v>0</v>
      </c>
      <c r="I73" s="16">
        <f t="shared" si="59"/>
        <v>2342.3750000000045</v>
      </c>
      <c r="J73" s="17">
        <f t="shared" si="74"/>
        <v>64166.666666667174</v>
      </c>
      <c r="K73" s="15">
        <f t="shared" si="75"/>
        <v>694.60416666667209</v>
      </c>
      <c r="L73" s="16">
        <f t="shared" si="60"/>
        <v>0</v>
      </c>
      <c r="M73" s="16">
        <f t="shared" si="61"/>
        <v>2152.9375000000055</v>
      </c>
      <c r="N73" s="17">
        <f t="shared" si="76"/>
        <v>46666.666666667144</v>
      </c>
      <c r="O73" s="15">
        <f t="shared" si="77"/>
        <v>505.1666666666718</v>
      </c>
      <c r="P73" s="16">
        <f t="shared" si="62"/>
        <v>0</v>
      </c>
      <c r="Q73" s="16">
        <f t="shared" si="63"/>
        <v>1963.500000000005</v>
      </c>
      <c r="R73" s="17">
        <f t="shared" si="78"/>
        <v>29166.666666667126</v>
      </c>
      <c r="S73" s="15">
        <f t="shared" si="79"/>
        <v>315.72916666667163</v>
      </c>
      <c r="T73" s="16">
        <f t="shared" si="64"/>
        <v>0</v>
      </c>
      <c r="U73" s="16">
        <f t="shared" si="65"/>
        <v>1774.062500000005</v>
      </c>
      <c r="V73" s="17">
        <f t="shared" si="80"/>
        <v>11666.666666667134</v>
      </c>
      <c r="W73" s="15">
        <f t="shared" si="81"/>
        <v>126.29166666667172</v>
      </c>
      <c r="X73" s="16">
        <f t="shared" si="66"/>
        <v>0</v>
      </c>
      <c r="Y73" s="16">
        <f t="shared" si="67"/>
        <v>1584.625000000005</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44</v>
      </c>
      <c r="B74" s="17">
        <f t="shared" si="70"/>
        <v>97708.333333333736</v>
      </c>
      <c r="C74" s="15">
        <f t="shared" si="71"/>
        <v>1057.6927083333376</v>
      </c>
      <c r="D74" s="16">
        <f t="shared" si="56"/>
        <v>0</v>
      </c>
      <c r="E74" s="16">
        <f t="shared" si="57"/>
        <v>2516.0260416666706</v>
      </c>
      <c r="F74" s="17">
        <f t="shared" si="72"/>
        <v>80208.333333333794</v>
      </c>
      <c r="G74" s="15">
        <f t="shared" si="73"/>
        <v>868.25520833333826</v>
      </c>
      <c r="H74" s="16">
        <f t="shared" si="58"/>
        <v>0</v>
      </c>
      <c r="I74" s="16">
        <f t="shared" si="59"/>
        <v>2326.5885416666715</v>
      </c>
      <c r="J74" s="17">
        <f t="shared" si="74"/>
        <v>62708.333333333838</v>
      </c>
      <c r="K74" s="15">
        <f t="shared" si="75"/>
        <v>678.81770833333871</v>
      </c>
      <c r="L74" s="16">
        <f t="shared" si="60"/>
        <v>0</v>
      </c>
      <c r="M74" s="16">
        <f t="shared" si="61"/>
        <v>2137.151041666672</v>
      </c>
      <c r="N74" s="17">
        <f t="shared" si="76"/>
        <v>45208.333333333809</v>
      </c>
      <c r="O74" s="15">
        <f t="shared" si="77"/>
        <v>489.38020833333849</v>
      </c>
      <c r="P74" s="16">
        <f t="shared" si="62"/>
        <v>0</v>
      </c>
      <c r="Q74" s="16">
        <f t="shared" si="63"/>
        <v>1947.7135416666717</v>
      </c>
      <c r="R74" s="17">
        <f t="shared" si="78"/>
        <v>27708.333333333794</v>
      </c>
      <c r="S74" s="15">
        <f t="shared" si="79"/>
        <v>299.94270833333832</v>
      </c>
      <c r="T74" s="16">
        <f t="shared" si="64"/>
        <v>0</v>
      </c>
      <c r="U74" s="16">
        <f t="shared" si="65"/>
        <v>1758.2760416666715</v>
      </c>
      <c r="V74" s="17">
        <f t="shared" si="80"/>
        <v>10208.3333333338</v>
      </c>
      <c r="W74" s="15">
        <f t="shared" si="81"/>
        <v>110.50520833333837</v>
      </c>
      <c r="X74" s="16">
        <f t="shared" si="66"/>
        <v>0</v>
      </c>
      <c r="Y74" s="16">
        <f t="shared" si="67"/>
        <v>1568.8385416666715</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45</v>
      </c>
      <c r="B75" s="17">
        <f t="shared" si="70"/>
        <v>96250.000000000407</v>
      </c>
      <c r="C75" s="15">
        <f t="shared" si="71"/>
        <v>1041.9062500000043</v>
      </c>
      <c r="D75" s="16">
        <f t="shared" si="56"/>
        <v>0</v>
      </c>
      <c r="E75" s="16">
        <f t="shared" si="57"/>
        <v>2500.2395833333376</v>
      </c>
      <c r="F75" s="17">
        <f t="shared" si="72"/>
        <v>78750.000000000466</v>
      </c>
      <c r="G75" s="15">
        <f t="shared" si="73"/>
        <v>852.468750000005</v>
      </c>
      <c r="H75" s="16">
        <f t="shared" si="58"/>
        <v>0</v>
      </c>
      <c r="I75" s="16">
        <f t="shared" si="59"/>
        <v>2310.8020833333385</v>
      </c>
      <c r="J75" s="17">
        <f t="shared" si="74"/>
        <v>61250.000000000502</v>
      </c>
      <c r="K75" s="15">
        <f t="shared" si="75"/>
        <v>663.03125000000546</v>
      </c>
      <c r="L75" s="16">
        <f t="shared" si="60"/>
        <v>0</v>
      </c>
      <c r="M75" s="16">
        <f t="shared" si="61"/>
        <v>2121.3645833333385</v>
      </c>
      <c r="N75" s="17">
        <f t="shared" si="76"/>
        <v>43750.000000000473</v>
      </c>
      <c r="O75" s="15">
        <f t="shared" si="77"/>
        <v>473.59375000000512</v>
      </c>
      <c r="P75" s="16">
        <f t="shared" si="62"/>
        <v>0</v>
      </c>
      <c r="Q75" s="16">
        <f t="shared" si="63"/>
        <v>1931.9270833333385</v>
      </c>
      <c r="R75" s="17">
        <f t="shared" si="78"/>
        <v>26250.000000000462</v>
      </c>
      <c r="S75" s="15">
        <f t="shared" si="79"/>
        <v>284.156250000005</v>
      </c>
      <c r="T75" s="16">
        <f t="shared" si="64"/>
        <v>0</v>
      </c>
      <c r="U75" s="16">
        <f t="shared" si="65"/>
        <v>1742.4895833333383</v>
      </c>
      <c r="V75" s="17">
        <f t="shared" si="80"/>
        <v>8750.0000000004657</v>
      </c>
      <c r="W75" s="15">
        <f t="shared" si="81"/>
        <v>94.718750000005031</v>
      </c>
      <c r="X75" s="16">
        <f t="shared" si="66"/>
        <v>0</v>
      </c>
      <c r="Y75" s="16">
        <f t="shared" si="67"/>
        <v>1553.0520833333383</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46</v>
      </c>
      <c r="B76" s="17">
        <f t="shared" si="70"/>
        <v>94791.666666667079</v>
      </c>
      <c r="C76" s="15">
        <f t="shared" si="71"/>
        <v>1026.1197916666711</v>
      </c>
      <c r="D76" s="16">
        <f t="shared" si="56"/>
        <v>0</v>
      </c>
      <c r="E76" s="16">
        <f t="shared" si="57"/>
        <v>2484.4531250000045</v>
      </c>
      <c r="F76" s="17">
        <f t="shared" si="72"/>
        <v>77291.666666667137</v>
      </c>
      <c r="G76" s="15">
        <f t="shared" si="73"/>
        <v>836.68229166667174</v>
      </c>
      <c r="H76" s="16">
        <f t="shared" si="58"/>
        <v>0</v>
      </c>
      <c r="I76" s="16">
        <f t="shared" si="59"/>
        <v>2295.015625000005</v>
      </c>
      <c r="J76" s="17">
        <f t="shared" si="74"/>
        <v>59791.666666667166</v>
      </c>
      <c r="K76" s="15">
        <f t="shared" si="75"/>
        <v>647.24479166667209</v>
      </c>
      <c r="L76" s="16">
        <f t="shared" si="60"/>
        <v>0</v>
      </c>
      <c r="M76" s="16">
        <f t="shared" si="61"/>
        <v>2105.5781250000055</v>
      </c>
      <c r="N76" s="17">
        <f t="shared" si="76"/>
        <v>42291.666666667137</v>
      </c>
      <c r="O76" s="15">
        <f t="shared" si="77"/>
        <v>457.80729166667174</v>
      </c>
      <c r="P76" s="16">
        <f t="shared" si="62"/>
        <v>0</v>
      </c>
      <c r="Q76" s="16">
        <f t="shared" si="63"/>
        <v>1916.140625000005</v>
      </c>
      <c r="R76" s="17">
        <f t="shared" si="78"/>
        <v>24791.66666666713</v>
      </c>
      <c r="S76" s="15">
        <f t="shared" si="79"/>
        <v>268.36979166667169</v>
      </c>
      <c r="T76" s="16">
        <f t="shared" si="64"/>
        <v>0</v>
      </c>
      <c r="U76" s="16">
        <f t="shared" si="65"/>
        <v>1726.703125000005</v>
      </c>
      <c r="V76" s="17">
        <f t="shared" si="80"/>
        <v>7291.6666666671326</v>
      </c>
      <c r="W76" s="15">
        <f t="shared" si="81"/>
        <v>78.932291666671702</v>
      </c>
      <c r="X76" s="16">
        <f t="shared" si="66"/>
        <v>0</v>
      </c>
      <c r="Y76" s="16">
        <f t="shared" si="67"/>
        <v>1537.265625000005</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47</v>
      </c>
      <c r="B77" s="17">
        <f t="shared" si="70"/>
        <v>93333.33333333375</v>
      </c>
      <c r="C77" s="15">
        <f t="shared" si="71"/>
        <v>1010.3333333333378</v>
      </c>
      <c r="D77" s="16">
        <f t="shared" si="56"/>
        <v>0</v>
      </c>
      <c r="E77" s="16">
        <f t="shared" si="57"/>
        <v>2468.6666666666711</v>
      </c>
      <c r="F77" s="17">
        <f t="shared" si="72"/>
        <v>75833.333333333809</v>
      </c>
      <c r="G77" s="15">
        <f t="shared" si="73"/>
        <v>820.89583333333849</v>
      </c>
      <c r="H77" s="16">
        <f t="shared" si="58"/>
        <v>0</v>
      </c>
      <c r="I77" s="16">
        <f t="shared" si="59"/>
        <v>2279.2291666666715</v>
      </c>
      <c r="J77" s="17">
        <f t="shared" si="74"/>
        <v>58333.333333333831</v>
      </c>
      <c r="K77" s="15">
        <f t="shared" si="75"/>
        <v>631.45833333333871</v>
      </c>
      <c r="L77" s="16">
        <f t="shared" si="60"/>
        <v>0</v>
      </c>
      <c r="M77" s="16">
        <f t="shared" si="61"/>
        <v>2089.791666666672</v>
      </c>
      <c r="N77" s="17">
        <f t="shared" si="76"/>
        <v>40833.333333333801</v>
      </c>
      <c r="O77" s="15">
        <f t="shared" si="77"/>
        <v>442.02083333333837</v>
      </c>
      <c r="P77" s="16">
        <f t="shared" si="62"/>
        <v>0</v>
      </c>
      <c r="Q77" s="16">
        <f t="shared" si="63"/>
        <v>1900.3541666666715</v>
      </c>
      <c r="R77" s="17">
        <f t="shared" si="78"/>
        <v>23333.333333333798</v>
      </c>
      <c r="S77" s="15">
        <f t="shared" si="79"/>
        <v>252.58333333333835</v>
      </c>
      <c r="T77" s="16">
        <f t="shared" si="64"/>
        <v>0</v>
      </c>
      <c r="U77" s="16">
        <f t="shared" si="65"/>
        <v>1710.9166666666715</v>
      </c>
      <c r="V77" s="17">
        <f t="shared" si="80"/>
        <v>5833.3333333337996</v>
      </c>
      <c r="W77" s="15">
        <f t="shared" si="81"/>
        <v>63.145833333338381</v>
      </c>
      <c r="X77" s="16">
        <f t="shared" si="66"/>
        <v>0</v>
      </c>
      <c r="Y77" s="16">
        <f t="shared" si="67"/>
        <v>1521.4791666666717</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48</v>
      </c>
      <c r="B78" s="17">
        <f t="shared" si="70"/>
        <v>91875.000000000422</v>
      </c>
      <c r="C78" s="15">
        <f t="shared" si="71"/>
        <v>994.54687500000455</v>
      </c>
      <c r="D78" s="16">
        <f t="shared" si="56"/>
        <v>0</v>
      </c>
      <c r="E78" s="16">
        <f t="shared" si="57"/>
        <v>2452.8802083333376</v>
      </c>
      <c r="F78" s="17">
        <f t="shared" si="72"/>
        <v>74375.00000000048</v>
      </c>
      <c r="G78" s="15">
        <f t="shared" si="73"/>
        <v>805.10937500000512</v>
      </c>
      <c r="H78" s="16">
        <f t="shared" si="58"/>
        <v>0</v>
      </c>
      <c r="I78" s="16">
        <f t="shared" si="59"/>
        <v>2263.4427083333385</v>
      </c>
      <c r="J78" s="17">
        <f t="shared" si="74"/>
        <v>56875.000000000495</v>
      </c>
      <c r="K78" s="15">
        <f t="shared" si="75"/>
        <v>615.67187500000534</v>
      </c>
      <c r="L78" s="16">
        <f t="shared" si="60"/>
        <v>0</v>
      </c>
      <c r="M78" s="16">
        <f t="shared" si="61"/>
        <v>2074.0052083333385</v>
      </c>
      <c r="N78" s="17">
        <f t="shared" si="76"/>
        <v>39375.000000000466</v>
      </c>
      <c r="O78" s="15">
        <f t="shared" si="77"/>
        <v>426.234375000005</v>
      </c>
      <c r="P78" s="16">
        <f t="shared" si="62"/>
        <v>0</v>
      </c>
      <c r="Q78" s="16">
        <f t="shared" si="63"/>
        <v>1884.5677083333383</v>
      </c>
      <c r="R78" s="17">
        <f t="shared" si="78"/>
        <v>21875.000000000466</v>
      </c>
      <c r="S78" s="15">
        <f t="shared" si="79"/>
        <v>236.79687500000503</v>
      </c>
      <c r="T78" s="16">
        <f t="shared" si="64"/>
        <v>0</v>
      </c>
      <c r="U78" s="16">
        <f t="shared" si="65"/>
        <v>1695.1302083333383</v>
      </c>
      <c r="V78" s="17">
        <f t="shared" si="80"/>
        <v>4375.0000000004666</v>
      </c>
      <c r="W78" s="15">
        <f t="shared" si="81"/>
        <v>47.359375000005052</v>
      </c>
      <c r="X78" s="16">
        <f t="shared" si="66"/>
        <v>0</v>
      </c>
      <c r="Y78" s="16">
        <f t="shared" si="67"/>
        <v>1505.6927083333383</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49</v>
      </c>
      <c r="B79" s="17">
        <f t="shared" si="70"/>
        <v>90416.666666667094</v>
      </c>
      <c r="C79" s="15">
        <f t="shared" si="71"/>
        <v>978.76041666667129</v>
      </c>
      <c r="D79" s="16">
        <f t="shared" si="56"/>
        <v>0</v>
      </c>
      <c r="E79" s="16">
        <f t="shared" si="57"/>
        <v>2437.0937500000045</v>
      </c>
      <c r="F79" s="17">
        <f t="shared" si="72"/>
        <v>72916.666666667152</v>
      </c>
      <c r="G79" s="15">
        <f t="shared" si="73"/>
        <v>789.32291666667186</v>
      </c>
      <c r="H79" s="16">
        <f t="shared" si="58"/>
        <v>0</v>
      </c>
      <c r="I79" s="16">
        <f t="shared" si="59"/>
        <v>2247.656250000005</v>
      </c>
      <c r="J79" s="17">
        <f t="shared" si="74"/>
        <v>55416.666666667159</v>
      </c>
      <c r="K79" s="15">
        <f t="shared" si="75"/>
        <v>599.88541666667197</v>
      </c>
      <c r="L79" s="16">
        <f t="shared" si="60"/>
        <v>0</v>
      </c>
      <c r="M79" s="16">
        <f t="shared" si="61"/>
        <v>2058.2187500000055</v>
      </c>
      <c r="N79" s="17">
        <f t="shared" si="76"/>
        <v>37916.66666666713</v>
      </c>
      <c r="O79" s="15">
        <f t="shared" si="77"/>
        <v>410.44791666667169</v>
      </c>
      <c r="P79" s="16">
        <f t="shared" si="62"/>
        <v>0</v>
      </c>
      <c r="Q79" s="16">
        <f t="shared" si="63"/>
        <v>1868.781250000005</v>
      </c>
      <c r="R79" s="17">
        <f t="shared" si="78"/>
        <v>20416.666666667134</v>
      </c>
      <c r="S79" s="15">
        <f t="shared" si="79"/>
        <v>221.01041666667172</v>
      </c>
      <c r="T79" s="16">
        <f t="shared" si="64"/>
        <v>0</v>
      </c>
      <c r="U79" s="16">
        <f t="shared" si="65"/>
        <v>1679.343750000005</v>
      </c>
      <c r="V79" s="17">
        <f t="shared" si="80"/>
        <v>2916.6666666671335</v>
      </c>
      <c r="W79" s="15">
        <f t="shared" si="81"/>
        <v>31.57291666667172</v>
      </c>
      <c r="X79" s="16">
        <f t="shared" si="66"/>
        <v>0</v>
      </c>
      <c r="Y79" s="16">
        <f t="shared" si="67"/>
        <v>1489.906250000005</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50</v>
      </c>
      <c r="B80" s="17">
        <f t="shared" si="70"/>
        <v>88958.333333333765</v>
      </c>
      <c r="C80" s="15">
        <f t="shared" si="71"/>
        <v>962.97395833333792</v>
      </c>
      <c r="D80" s="16">
        <f t="shared" si="56"/>
        <v>0</v>
      </c>
      <c r="E80" s="16">
        <f t="shared" si="57"/>
        <v>2421.3072916666711</v>
      </c>
      <c r="F80" s="17">
        <f t="shared" si="72"/>
        <v>71458.333333333823</v>
      </c>
      <c r="G80" s="15">
        <f t="shared" si="73"/>
        <v>773.5364583333386</v>
      </c>
      <c r="H80" s="16">
        <f t="shared" si="58"/>
        <v>0</v>
      </c>
      <c r="I80" s="16">
        <f t="shared" si="59"/>
        <v>2231.869791666672</v>
      </c>
      <c r="J80" s="17">
        <f t="shared" si="74"/>
        <v>53958.333333333823</v>
      </c>
      <c r="K80" s="15">
        <f t="shared" si="75"/>
        <v>584.0989583333386</v>
      </c>
      <c r="L80" s="16">
        <f t="shared" si="60"/>
        <v>0</v>
      </c>
      <c r="M80" s="16">
        <f t="shared" si="61"/>
        <v>2042.432291666672</v>
      </c>
      <c r="N80" s="17">
        <f t="shared" si="76"/>
        <v>36458.333333333794</v>
      </c>
      <c r="O80" s="15">
        <f t="shared" si="77"/>
        <v>394.66145833333832</v>
      </c>
      <c r="P80" s="16">
        <f t="shared" si="62"/>
        <v>0</v>
      </c>
      <c r="Q80" s="16">
        <f t="shared" si="63"/>
        <v>1852.9947916666715</v>
      </c>
      <c r="R80" s="17">
        <f t="shared" si="78"/>
        <v>18958.333333333801</v>
      </c>
      <c r="S80" s="15">
        <f t="shared" si="79"/>
        <v>205.2239583333384</v>
      </c>
      <c r="T80" s="16">
        <f t="shared" si="64"/>
        <v>0</v>
      </c>
      <c r="U80" s="16">
        <f t="shared" si="65"/>
        <v>1663.5572916666717</v>
      </c>
      <c r="V80" s="17">
        <f t="shared" si="80"/>
        <v>1458.3333333338003</v>
      </c>
      <c r="W80" s="15">
        <f t="shared" si="81"/>
        <v>15.786458333338388</v>
      </c>
      <c r="X80" s="16">
        <f t="shared" si="66"/>
        <v>3430</v>
      </c>
      <c r="Y80" s="16">
        <f t="shared" si="67"/>
        <v>4904.1197916666715</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51</v>
      </c>
      <c r="B81" s="19"/>
      <c r="C81" s="20">
        <f>SUM(C69:C80)</f>
        <v>12597.593750000053</v>
      </c>
      <c r="D81" s="21">
        <f>SUM(D69:D80)</f>
        <v>2266.5000000000027</v>
      </c>
      <c r="E81" s="21">
        <f>SUM(E69:E80)</f>
        <v>32364.093750000055</v>
      </c>
      <c r="F81" s="19"/>
      <c r="G81" s="20">
        <f>SUM(G69:G80)</f>
        <v>10324.34375000006</v>
      </c>
      <c r="H81" s="21">
        <f>SUM(H69:H80)</f>
        <v>2138.7500000000032</v>
      </c>
      <c r="I81" s="21">
        <f>SUM(I69:I80)</f>
        <v>29963.093750000062</v>
      </c>
      <c r="J81" s="19"/>
      <c r="K81" s="20">
        <f>SUM(K69:K80)</f>
        <v>8051.0937500000646</v>
      </c>
      <c r="L81" s="21">
        <f>SUM(L69:L80)</f>
        <v>2011.0000000000036</v>
      </c>
      <c r="M81" s="21">
        <f>SUM(M69:M80)</f>
        <v>27562.093750000065</v>
      </c>
      <c r="N81" s="19"/>
      <c r="O81" s="20">
        <f>SUM(O69:O80)</f>
        <v>5777.8437500000609</v>
      </c>
      <c r="P81" s="21">
        <f>SUM(P69:P80)</f>
        <v>1883.2500000000036</v>
      </c>
      <c r="Q81" s="21">
        <f>SUM(Q69:Q80)</f>
        <v>25161.093750000062</v>
      </c>
      <c r="R81" s="19"/>
      <c r="S81" s="20">
        <f>SUM(S69:S80)</f>
        <v>3504.5937500000596</v>
      </c>
      <c r="T81" s="21">
        <f>SUM(T69:T80)</f>
        <v>1755.5000000000034</v>
      </c>
      <c r="U81" s="21">
        <f>SUM(U69:U80)</f>
        <v>22760.093750000062</v>
      </c>
      <c r="V81" s="19"/>
      <c r="W81" s="20">
        <f>SUM(W69:W80)</f>
        <v>1231.3437500000607</v>
      </c>
      <c r="X81" s="21">
        <f>SUM(X69:X80)</f>
        <v>5057.7500000000036</v>
      </c>
      <c r="Y81" s="21">
        <f>SUM(Y69:Y80)</f>
        <v>23789.093750000062</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44" t="s">
        <v>85</v>
      </c>
      <c r="B83" s="44"/>
      <c r="C83" s="44"/>
      <c r="D83" s="44"/>
      <c r="E83" s="44"/>
      <c r="F83" s="44"/>
      <c r="G83" s="44"/>
      <c r="H83" s="44"/>
      <c r="I83" s="44"/>
      <c r="J83" s="44"/>
      <c r="K83" s="24">
        <f>K84+K85</f>
        <v>489050.7604166682</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44" t="s">
        <v>86</v>
      </c>
      <c r="B84" s="44"/>
      <c r="C84" s="44"/>
      <c r="D84" s="44"/>
      <c r="E84" s="44"/>
      <c r="F84" s="44"/>
      <c r="G84" s="44"/>
      <c r="H84" s="44"/>
      <c r="I84" s="44"/>
      <c r="J84" s="44"/>
      <c r="K84" s="24">
        <f>C51+G51+K51+O51+S51+W51+AA51+C66+G66+K66+O66+S66+W66+AA66+C81+G81+K81+O81+S81+W81+AA81+$J$21*sumkred2+$J$22+$J$24*sumkred2</f>
        <v>412463.26041666814</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44" t="s">
        <v>87</v>
      </c>
      <c r="B85" s="44"/>
      <c r="C85" s="44"/>
      <c r="D85" s="44"/>
      <c r="E85" s="44"/>
      <c r="F85" s="44"/>
      <c r="G85" s="44"/>
      <c r="H85" s="44"/>
      <c r="I85" s="44"/>
      <c r="J85" s="44"/>
      <c r="K85" s="24">
        <f>D51+H51+L51+P51+T51+X51+AB51+D66+H66+L66+P66+T66+X66+AB66+D81+H81+L81+P81+T81+X81+AB81-($J$21*sumkred2+$J$22+$J$24*sumkred2)</f>
        <v>76587.500000000058</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44" t="s">
        <v>66</v>
      </c>
      <c r="B86" s="44"/>
      <c r="C86" s="44"/>
      <c r="D86" s="44"/>
      <c r="E86" s="44"/>
      <c r="F86" s="44"/>
      <c r="G86" s="44"/>
      <c r="H86" s="44"/>
      <c r="I86" s="44"/>
      <c r="J86" s="44"/>
      <c r="K86" s="24">
        <f>E51+I51+M51+Q51+U51+Y51+AC51+E66+I66+M66+Q66+U66+Y66+AC66+E81+I81+M81+Q81+U81+Y81+AC81</f>
        <v>839050.76041666849</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43" t="s">
        <v>67</v>
      </c>
      <c r="B87" s="43"/>
      <c r="C87" s="43"/>
      <c r="D87" s="43"/>
      <c r="E87" s="43"/>
      <c r="F87" s="43"/>
      <c r="G87" s="43"/>
      <c r="H87" s="43"/>
      <c r="I87" s="43"/>
      <c r="J87" s="43"/>
      <c r="K87" s="25">
        <f ca="1">XIRR(C97:C337,B97:B337)</f>
        <v>0.13827728629112243</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44" t="s">
        <v>68</v>
      </c>
      <c r="B88" s="44"/>
      <c r="C88" s="44"/>
      <c r="D88" s="44"/>
      <c r="E88" s="44"/>
      <c r="F88" s="44"/>
      <c r="G88" s="44"/>
      <c r="H88" s="44"/>
      <c r="I88" s="44"/>
      <c r="J88" s="44"/>
      <c r="K88" s="44"/>
      <c r="L88" s="45"/>
      <c r="M88" s="45"/>
      <c r="N88" s="45"/>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44" t="s">
        <v>69</v>
      </c>
      <c r="B89" s="44"/>
      <c r="C89" s="44"/>
      <c r="D89" s="44"/>
      <c r="E89" s="44"/>
      <c r="F89" s="44"/>
      <c r="G89" s="44"/>
      <c r="H89" s="44"/>
      <c r="I89" s="44"/>
      <c r="J89" s="44"/>
      <c r="K89" s="44"/>
      <c r="L89" s="44"/>
      <c r="M89" s="44"/>
      <c r="N89" s="44"/>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44" t="s">
        <v>70</v>
      </c>
      <c r="B90" s="44"/>
      <c r="C90" s="44"/>
      <c r="D90" s="44"/>
      <c r="E90" s="44"/>
      <c r="F90" s="44"/>
      <c r="G90" s="44"/>
      <c r="H90" s="44"/>
      <c r="I90" s="44"/>
      <c r="J90" s="44"/>
      <c r="K90" s="44"/>
      <c r="L90" s="44"/>
      <c r="M90" s="44"/>
      <c r="N90" s="44"/>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42" t="s">
        <v>71</v>
      </c>
      <c r="B92" s="42"/>
      <c r="C92" s="46">
        <f ca="1">TODAY()</f>
        <v>44526</v>
      </c>
      <c r="D92" s="46"/>
      <c r="E92" s="46"/>
      <c r="F92" s="46"/>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40" t="s">
        <v>72</v>
      </c>
      <c r="B94" s="40"/>
      <c r="C94" s="41"/>
      <c r="D94" s="41"/>
      <c r="E94" s="41"/>
      <c r="F94" s="41"/>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40"/>
      <c r="B95" s="40"/>
      <c r="C95" s="42" t="s">
        <v>73</v>
      </c>
      <c r="D95" s="42"/>
      <c r="E95" s="42"/>
      <c r="F95" s="42"/>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44526</v>
      </c>
      <c r="C97" s="27">
        <f>-sumkred2+D39</f>
        <v>-329615</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44556</v>
      </c>
      <c r="C98" s="30">
        <f>E39-D39</f>
        <v>1487.5</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44587</v>
      </c>
      <c r="C99" s="30">
        <f t="shared" ref="C99:C109" si="84">E40</f>
        <v>1487.3784722222222</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44618</v>
      </c>
      <c r="C100" s="30">
        <f t="shared" si="84"/>
        <v>1487.2569444444443</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44646</v>
      </c>
      <c r="C101" s="30">
        <f t="shared" si="84"/>
        <v>1487.1354166666665</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44677</v>
      </c>
      <c r="C102" s="30">
        <f t="shared" si="84"/>
        <v>1487.0138888888889</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44707</v>
      </c>
      <c r="C103" s="30">
        <f t="shared" si="84"/>
        <v>1486.8923611111111</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44738</v>
      </c>
      <c r="C104" s="30">
        <f t="shared" si="84"/>
        <v>1486.7708333333333</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44768</v>
      </c>
      <c r="C105" s="30">
        <f t="shared" si="84"/>
        <v>1486.6493055555554</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44799</v>
      </c>
      <c r="C106" s="30">
        <f t="shared" si="84"/>
        <v>1486.5277777777778</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44830</v>
      </c>
      <c r="C107" s="30">
        <f t="shared" si="84"/>
        <v>1486.40625</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44860</v>
      </c>
      <c r="C108" s="30">
        <f t="shared" si="84"/>
        <v>1486.2847222222222</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44891</v>
      </c>
      <c r="C109" s="30">
        <f t="shared" si="84"/>
        <v>1486.1631944444443</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44921</v>
      </c>
      <c r="C110" s="27">
        <f t="shared" ref="C110:C121" si="86">I39</f>
        <v>8984.8958333333376</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44952</v>
      </c>
      <c r="C111" s="27">
        <f t="shared" si="86"/>
        <v>5041.8593750000027</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44983</v>
      </c>
      <c r="C112" s="27">
        <f t="shared" si="86"/>
        <v>5026.0729166666697</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45011</v>
      </c>
      <c r="C113" s="27">
        <f t="shared" si="86"/>
        <v>5010.2864583333367</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45042</v>
      </c>
      <c r="C114" s="27">
        <f t="shared" si="86"/>
        <v>4994.5000000000027</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45072</v>
      </c>
      <c r="C115" s="27">
        <f t="shared" si="86"/>
        <v>4978.7135416666697</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45103</v>
      </c>
      <c r="C116" s="27">
        <f t="shared" si="86"/>
        <v>4962.9270833333367</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45133</v>
      </c>
      <c r="C117" s="27">
        <f t="shared" si="86"/>
        <v>4947.1406250000036</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45164</v>
      </c>
      <c r="C118" s="27">
        <f t="shared" si="86"/>
        <v>4931.3541666666706</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45195</v>
      </c>
      <c r="C119" s="27">
        <f t="shared" si="86"/>
        <v>4915.5677083333376</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45225</v>
      </c>
      <c r="C120" s="27">
        <f t="shared" si="86"/>
        <v>4899.7812500000045</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45256</v>
      </c>
      <c r="C121" s="27">
        <f t="shared" si="86"/>
        <v>4883.9947916666715</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45286</v>
      </c>
      <c r="C122" s="27">
        <f t="shared" ref="C122:C133" si="87">M39</f>
        <v>8667.708333333343</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45317</v>
      </c>
      <c r="C123" s="27">
        <f t="shared" si="87"/>
        <v>4852.4218750000055</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45348</v>
      </c>
      <c r="C124" s="27">
        <f t="shared" si="87"/>
        <v>4836.6354166666715</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45377</v>
      </c>
      <c r="C125" s="27">
        <f t="shared" si="87"/>
        <v>4820.8489583333385</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45408</v>
      </c>
      <c r="C126" s="27">
        <f t="shared" si="87"/>
        <v>4805.0625000000055</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45438</v>
      </c>
      <c r="C127" s="27">
        <f t="shared" si="87"/>
        <v>4789.2760416666724</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45469</v>
      </c>
      <c r="C128" s="27">
        <f t="shared" si="87"/>
        <v>4773.4895833333394</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45499</v>
      </c>
      <c r="C129" s="27">
        <f t="shared" si="87"/>
        <v>4757.7031250000064</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45530</v>
      </c>
      <c r="C130" s="27">
        <f t="shared" si="87"/>
        <v>4741.9166666666733</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45561</v>
      </c>
      <c r="C131" s="27">
        <f t="shared" si="87"/>
        <v>4726.1302083333403</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45591</v>
      </c>
      <c r="C132" s="27">
        <f t="shared" si="87"/>
        <v>4710.3437500000073</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45622</v>
      </c>
      <c r="C133" s="27">
        <f t="shared" si="87"/>
        <v>4694.5572916666742</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45652</v>
      </c>
      <c r="C134" s="27">
        <f t="shared" ref="C134:C145" si="88">Q39</f>
        <v>8350.5208333333467</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45683</v>
      </c>
      <c r="C135" s="27">
        <f t="shared" si="88"/>
        <v>4662.9843750000073</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45714</v>
      </c>
      <c r="C136" s="27">
        <f t="shared" si="88"/>
        <v>4647.1979166666742</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45742</v>
      </c>
      <c r="C137" s="27">
        <f t="shared" si="88"/>
        <v>4631.4114583333412</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45773</v>
      </c>
      <c r="C138" s="27">
        <f t="shared" si="88"/>
        <v>4615.6250000000082</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45803</v>
      </c>
      <c r="C139" s="27">
        <f t="shared" si="88"/>
        <v>4599.8385416666752</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45834</v>
      </c>
      <c r="C140" s="27">
        <f t="shared" si="88"/>
        <v>4584.0520833333421</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45864</v>
      </c>
      <c r="C141" s="27">
        <f t="shared" si="88"/>
        <v>4568.2656250000091</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45895</v>
      </c>
      <c r="C142" s="27">
        <f t="shared" si="88"/>
        <v>4552.4791666666761</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45926</v>
      </c>
      <c r="C143" s="27">
        <f t="shared" si="88"/>
        <v>4536.692708333343</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45956</v>
      </c>
      <c r="C144" s="27">
        <f t="shared" si="88"/>
        <v>4520.9062500000091</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45987</v>
      </c>
      <c r="C145" s="27">
        <f t="shared" si="88"/>
        <v>4505.1197916666761</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46017</v>
      </c>
      <c r="C146" s="27">
        <f t="shared" ref="C146:C157" si="89">U39</f>
        <v>8033.3333333333494</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46048</v>
      </c>
      <c r="C147" s="27">
        <f t="shared" si="89"/>
        <v>4473.54687500001</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46079</v>
      </c>
      <c r="C148" s="27">
        <f t="shared" si="89"/>
        <v>4457.760416666677</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46107</v>
      </c>
      <c r="C149" s="27">
        <f t="shared" si="89"/>
        <v>4441.9739583333439</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46138</v>
      </c>
      <c r="C150" s="27">
        <f t="shared" si="89"/>
        <v>4426.1875000000109</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46168</v>
      </c>
      <c r="C151" s="27">
        <f t="shared" si="89"/>
        <v>4410.4010416666779</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46199</v>
      </c>
      <c r="C152" s="27">
        <f t="shared" si="89"/>
        <v>4394.6145833333449</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46229</v>
      </c>
      <c r="C153" s="27">
        <f t="shared" si="89"/>
        <v>4378.8281250000109</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46260</v>
      </c>
      <c r="C154" s="27">
        <f t="shared" si="89"/>
        <v>4363.0416666666779</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46291</v>
      </c>
      <c r="C155" s="27">
        <f t="shared" si="89"/>
        <v>4347.2552083333449</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46321</v>
      </c>
      <c r="C156" s="27">
        <f t="shared" si="89"/>
        <v>4331.4687500000118</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46352</v>
      </c>
      <c r="C157" s="27">
        <f t="shared" si="89"/>
        <v>4315.6822916666788</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46382</v>
      </c>
      <c r="C158" s="27">
        <f t="shared" ref="C158:C169" si="90">Y39</f>
        <v>7716.145833333353</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46413</v>
      </c>
      <c r="C159" s="27">
        <f t="shared" si="90"/>
        <v>4284.1093750000127</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46444</v>
      </c>
      <c r="C160" s="27">
        <f t="shared" si="90"/>
        <v>4268.3229166666788</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46472</v>
      </c>
      <c r="C161" s="27">
        <f t="shared" si="90"/>
        <v>4252.5364583333458</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46503</v>
      </c>
      <c r="C162" s="27">
        <f t="shared" si="90"/>
        <v>4236.7500000000118</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46533</v>
      </c>
      <c r="C163" s="27">
        <f t="shared" si="90"/>
        <v>4220.9635416666788</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46564</v>
      </c>
      <c r="C164" s="27">
        <f t="shared" si="90"/>
        <v>4205.1770833333449</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46594</v>
      </c>
      <c r="C165" s="27">
        <f t="shared" si="90"/>
        <v>4189.3906250000118</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46625</v>
      </c>
      <c r="C166" s="27">
        <f t="shared" si="90"/>
        <v>4173.6041666666779</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46656</v>
      </c>
      <c r="C167" s="27">
        <f t="shared" si="90"/>
        <v>4157.8177083333449</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46686</v>
      </c>
      <c r="C168" s="27">
        <f t="shared" si="90"/>
        <v>4142.0312500000109</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46717</v>
      </c>
      <c r="C169" s="27">
        <f t="shared" si="90"/>
        <v>4126.2447916666779</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46747</v>
      </c>
      <c r="C170" s="27">
        <f t="shared" ref="C170:C181" si="92">AC39</f>
        <v>7398.9583333333521</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46778</v>
      </c>
      <c r="C171" s="27">
        <f t="shared" si="92"/>
        <v>4094.6718750000109</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46809</v>
      </c>
      <c r="C172" s="27">
        <f t="shared" si="92"/>
        <v>4078.8854166666779</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46838</v>
      </c>
      <c r="C173" s="27">
        <f t="shared" si="92"/>
        <v>4063.0989583333439</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46869</v>
      </c>
      <c r="C174" s="27">
        <f t="shared" si="92"/>
        <v>4047.3125000000109</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46899</v>
      </c>
      <c r="C175" s="27">
        <f t="shared" si="92"/>
        <v>4031.526041666677</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46930</v>
      </c>
      <c r="C176" s="27">
        <f t="shared" si="92"/>
        <v>4015.7395833333439</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46960</v>
      </c>
      <c r="C177" s="27">
        <f t="shared" si="92"/>
        <v>3999.95312500001</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46991</v>
      </c>
      <c r="C178" s="27">
        <f t="shared" si="92"/>
        <v>3984.166666666677</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47022</v>
      </c>
      <c r="C179" s="27">
        <f t="shared" si="92"/>
        <v>3968.3802083333439</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47052</v>
      </c>
      <c r="C180" s="27">
        <f t="shared" si="92"/>
        <v>3952.59375000001</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47083</v>
      </c>
      <c r="C181" s="27">
        <f t="shared" si="92"/>
        <v>3936.807291666677</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47113</v>
      </c>
      <c r="C182" s="27">
        <f t="shared" ref="C182:C193" si="93">E54</f>
        <v>7081.7708333333494</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47144</v>
      </c>
      <c r="C183" s="27">
        <f t="shared" si="93"/>
        <v>3905.23437500001</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47175</v>
      </c>
      <c r="C184" s="27">
        <f t="shared" si="93"/>
        <v>3889.4479166666761</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47203</v>
      </c>
      <c r="C185" s="27">
        <f t="shared" si="93"/>
        <v>3873.661458333343</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47234</v>
      </c>
      <c r="C186" s="27">
        <f t="shared" si="93"/>
        <v>3857.8750000000091</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47264</v>
      </c>
      <c r="C187" s="27">
        <f t="shared" si="93"/>
        <v>3842.0885416666761</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47295</v>
      </c>
      <c r="C188" s="27">
        <f t="shared" si="93"/>
        <v>3826.302083333343</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47325</v>
      </c>
      <c r="C189" s="27">
        <f t="shared" si="93"/>
        <v>3810.5156250000091</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47356</v>
      </c>
      <c r="C190" s="27">
        <f t="shared" si="93"/>
        <v>3794.7291666666761</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47387</v>
      </c>
      <c r="C191" s="27">
        <f t="shared" si="93"/>
        <v>3778.9427083333421</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47417</v>
      </c>
      <c r="C192" s="27">
        <f t="shared" si="93"/>
        <v>3763.1562500000091</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47448</v>
      </c>
      <c r="C193" s="27">
        <f t="shared" si="93"/>
        <v>3747.3697916666752</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47478</v>
      </c>
      <c r="C194" s="27">
        <f t="shared" ref="C194:C205" si="94">I54</f>
        <v>6764.5833333333476</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47509</v>
      </c>
      <c r="C195" s="27">
        <f t="shared" si="94"/>
        <v>3715.7968750000082</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47540</v>
      </c>
      <c r="C196" s="27">
        <f t="shared" si="94"/>
        <v>3700.0104166666752</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47568</v>
      </c>
      <c r="C197" s="27">
        <f t="shared" si="94"/>
        <v>3684.2239583333421</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47599</v>
      </c>
      <c r="C198" s="27">
        <f t="shared" si="94"/>
        <v>3668.4375000000082</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47629</v>
      </c>
      <c r="C199" s="27">
        <f t="shared" si="94"/>
        <v>3652.6510416666752</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47660</v>
      </c>
      <c r="C200" s="27">
        <f t="shared" si="94"/>
        <v>3636.8645833333412</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47690</v>
      </c>
      <c r="C201" s="27">
        <f t="shared" si="94"/>
        <v>3621.0781250000082</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47721</v>
      </c>
      <c r="C202" s="27">
        <f t="shared" si="94"/>
        <v>3605.2916666666742</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47752</v>
      </c>
      <c r="C203" s="27">
        <f t="shared" si="94"/>
        <v>3589.5052083333412</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47782</v>
      </c>
      <c r="C204" s="27">
        <f t="shared" si="94"/>
        <v>3573.7187500000073</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47813</v>
      </c>
      <c r="C205" s="27">
        <f t="shared" si="94"/>
        <v>3557.9322916666742</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47843</v>
      </c>
      <c r="C206" s="27">
        <f t="shared" ref="C206:C217" si="95">M54</f>
        <v>6447.3958333333458</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47874</v>
      </c>
      <c r="C207" s="27">
        <f t="shared" si="95"/>
        <v>3526.3593750000073</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47905</v>
      </c>
      <c r="C208" s="27">
        <f t="shared" si="95"/>
        <v>3510.5729166666742</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47933</v>
      </c>
      <c r="C209" s="27">
        <f t="shared" si="95"/>
        <v>3494.7864583333403</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47964</v>
      </c>
      <c r="C210" s="27">
        <f t="shared" si="95"/>
        <v>3479.0000000000073</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47994</v>
      </c>
      <c r="C211" s="27">
        <f t="shared" si="95"/>
        <v>3463.2135416666733</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48025</v>
      </c>
      <c r="C212" s="27">
        <f t="shared" si="95"/>
        <v>3447.4270833333403</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48055</v>
      </c>
      <c r="C213" s="27">
        <f t="shared" si="95"/>
        <v>3431.6406250000064</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48086</v>
      </c>
      <c r="C214" s="27">
        <f t="shared" si="95"/>
        <v>3415.8541666666733</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48117</v>
      </c>
      <c r="C215" s="27">
        <f t="shared" si="95"/>
        <v>3400.0677083333399</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48147</v>
      </c>
      <c r="C216" s="27">
        <f t="shared" si="95"/>
        <v>3384.2812500000064</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48178</v>
      </c>
      <c r="C217" s="27">
        <f t="shared" si="95"/>
        <v>3368.4947916666729</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48208</v>
      </c>
      <c r="C218" s="16">
        <f t="shared" ref="C218:C229" si="96">Q54</f>
        <v>6130.2083333333439</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48239</v>
      </c>
      <c r="C219" s="16">
        <f t="shared" si="96"/>
        <v>3336.9218750000064</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48270</v>
      </c>
      <c r="C220" s="16">
        <f t="shared" si="96"/>
        <v>3321.1354166666724</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48299</v>
      </c>
      <c r="C221" s="16">
        <f t="shared" si="96"/>
        <v>3305.3489583333394</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48330</v>
      </c>
      <c r="C222" s="16">
        <f t="shared" si="96"/>
        <v>3289.5625000000055</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48360</v>
      </c>
      <c r="C223" s="16">
        <f t="shared" si="96"/>
        <v>3273.7760416666724</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48391</v>
      </c>
      <c r="C224" s="16">
        <f t="shared" si="96"/>
        <v>3257.9895833333389</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48421</v>
      </c>
      <c r="C225" s="16">
        <f t="shared" si="96"/>
        <v>3242.2031250000055</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48452</v>
      </c>
      <c r="C226" s="16">
        <f t="shared" si="96"/>
        <v>3226.416666666672</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48483</v>
      </c>
      <c r="C227" s="16">
        <f t="shared" si="96"/>
        <v>3210.6302083333385</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48513</v>
      </c>
      <c r="C228" s="16">
        <f t="shared" si="96"/>
        <v>3194.843750000005</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48544</v>
      </c>
      <c r="C229" s="16">
        <f t="shared" si="96"/>
        <v>3179.0572916666715</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48574</v>
      </c>
      <c r="C230" s="16">
        <f t="shared" ref="C230:C241" si="98">U54</f>
        <v>5813.0208333333421</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48605</v>
      </c>
      <c r="C231" s="16">
        <f t="shared" si="98"/>
        <v>3147.4843750000045</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48636</v>
      </c>
      <c r="C232" s="16">
        <f t="shared" si="98"/>
        <v>3131.6979166666715</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48664</v>
      </c>
      <c r="C233" s="16">
        <f t="shared" si="98"/>
        <v>3115.9114583333376</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48695</v>
      </c>
      <c r="C234" s="16">
        <f t="shared" si="98"/>
        <v>3100.1250000000045</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48725</v>
      </c>
      <c r="C235" s="16">
        <f t="shared" si="98"/>
        <v>3084.3385416666711</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48756</v>
      </c>
      <c r="C236" s="16">
        <f t="shared" si="98"/>
        <v>3068.5520833333376</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48786</v>
      </c>
      <c r="C237" s="16">
        <f t="shared" si="98"/>
        <v>3052.7656250000041</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48817</v>
      </c>
      <c r="C238" s="16">
        <f t="shared" si="98"/>
        <v>3036.9791666666706</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48848</v>
      </c>
      <c r="C239" s="16">
        <f t="shared" si="98"/>
        <v>3021.1927083333376</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48878</v>
      </c>
      <c r="C240" s="16">
        <f t="shared" si="98"/>
        <v>3005.4062500000036</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48909</v>
      </c>
      <c r="C241" s="16">
        <f t="shared" si="98"/>
        <v>2989.6197916666706</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48939</v>
      </c>
      <c r="C242" s="16">
        <f t="shared" ref="C242:C253" si="99">Y54</f>
        <v>5495.8333333333394</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48970</v>
      </c>
      <c r="C243" s="16">
        <f t="shared" si="99"/>
        <v>2958.0468750000036</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49001</v>
      </c>
      <c r="C244" s="16">
        <f t="shared" si="99"/>
        <v>2942.2604166666702</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49029</v>
      </c>
      <c r="C245" s="16">
        <f t="shared" si="99"/>
        <v>2926.4739583333367</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49060</v>
      </c>
      <c r="C246" s="16">
        <f t="shared" si="99"/>
        <v>2910.6875000000032</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49090</v>
      </c>
      <c r="C247" s="16">
        <f t="shared" si="99"/>
        <v>2894.9010416666697</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49121</v>
      </c>
      <c r="C248" s="16">
        <f t="shared" si="99"/>
        <v>2879.1145833333367</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49151</v>
      </c>
      <c r="C249" s="16">
        <f t="shared" si="99"/>
        <v>2863.3281250000027</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49182</v>
      </c>
      <c r="C250" s="16">
        <f t="shared" si="99"/>
        <v>2847.5416666666697</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49213</v>
      </c>
      <c r="C251" s="16">
        <f t="shared" si="99"/>
        <v>2831.7552083333367</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49243</v>
      </c>
      <c r="C252" s="16">
        <f t="shared" si="99"/>
        <v>2815.9687500000032</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49274</v>
      </c>
      <c r="C253" s="16">
        <f t="shared" si="99"/>
        <v>2800.1822916666697</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49304</v>
      </c>
      <c r="C254" s="16">
        <f t="shared" ref="C254:C265" si="100">AC54</f>
        <v>5178.6458333333385</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49335</v>
      </c>
      <c r="C255" s="16">
        <f t="shared" si="100"/>
        <v>2768.6093750000036</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49366</v>
      </c>
      <c r="C256" s="16">
        <f t="shared" si="100"/>
        <v>2752.8229166666702</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49394</v>
      </c>
      <c r="C257" s="16">
        <f t="shared" si="100"/>
        <v>2737.0364583333367</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49425</v>
      </c>
      <c r="C258" s="16">
        <f t="shared" si="100"/>
        <v>2721.2500000000036</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49455</v>
      </c>
      <c r="C259" s="16">
        <f t="shared" si="100"/>
        <v>2705.4635416666706</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49486</v>
      </c>
      <c r="C260" s="16">
        <f t="shared" si="100"/>
        <v>2689.6770833333367</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49516</v>
      </c>
      <c r="C261" s="16">
        <f t="shared" si="100"/>
        <v>2673.8906250000036</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49547</v>
      </c>
      <c r="C262" s="16">
        <f t="shared" si="100"/>
        <v>2658.1041666666706</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49578</v>
      </c>
      <c r="C263" s="16">
        <f t="shared" si="100"/>
        <v>2642.3177083333371</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49608</v>
      </c>
      <c r="C264" s="16">
        <f t="shared" si="100"/>
        <v>2626.5312500000036</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49639</v>
      </c>
      <c r="C265" s="16">
        <f t="shared" si="100"/>
        <v>2610.7447916666706</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49669</v>
      </c>
      <c r="C266" s="16">
        <f t="shared" ref="C266:C277" si="101">E69</f>
        <v>4861.4583333333403</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49700</v>
      </c>
      <c r="C267" s="16">
        <f t="shared" si="101"/>
        <v>2579.1718750000041</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49731</v>
      </c>
      <c r="C268" s="16">
        <f t="shared" si="101"/>
        <v>2563.3854166666706</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49760</v>
      </c>
      <c r="C269" s="16">
        <f t="shared" si="101"/>
        <v>2547.5989583333376</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49791</v>
      </c>
      <c r="C270" s="16">
        <f t="shared" si="101"/>
        <v>2531.8125000000041</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49821</v>
      </c>
      <c r="C271" s="16">
        <f t="shared" si="101"/>
        <v>2516.0260416666706</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49852</v>
      </c>
      <c r="C272" s="16">
        <f t="shared" si="101"/>
        <v>2500.2395833333376</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49882</v>
      </c>
      <c r="C273" s="16">
        <f t="shared" si="101"/>
        <v>2484.4531250000045</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49913</v>
      </c>
      <c r="C274" s="16">
        <f t="shared" si="101"/>
        <v>2468.6666666666711</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49944</v>
      </c>
      <c r="C275" s="16">
        <f t="shared" si="101"/>
        <v>2452.8802083333376</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49974</v>
      </c>
      <c r="C276" s="16">
        <f t="shared" si="101"/>
        <v>2437.0937500000045</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50005</v>
      </c>
      <c r="C277" s="16">
        <f t="shared" si="101"/>
        <v>2421.3072916666711</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50035</v>
      </c>
      <c r="C278" s="16">
        <f t="shared" ref="C278:C289" si="102">I69</f>
        <v>4544.2708333333412</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50066</v>
      </c>
      <c r="C279" s="16">
        <f t="shared" si="102"/>
        <v>2389.7343750000045</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50097</v>
      </c>
      <c r="C280" s="16">
        <f t="shared" si="102"/>
        <v>2373.9479166666715</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50125</v>
      </c>
      <c r="C281" s="16">
        <f t="shared" si="102"/>
        <v>2358.161458333338</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50156</v>
      </c>
      <c r="C282" s="16">
        <f t="shared" si="102"/>
        <v>2342.3750000000045</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50186</v>
      </c>
      <c r="C283" s="16">
        <f t="shared" si="102"/>
        <v>2326.5885416666715</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50217</v>
      </c>
      <c r="C284" s="16">
        <f t="shared" si="102"/>
        <v>2310.8020833333385</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50247</v>
      </c>
      <c r="C285" s="16">
        <f t="shared" si="102"/>
        <v>2295.015625000005</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50278</v>
      </c>
      <c r="C286" s="16">
        <f t="shared" si="102"/>
        <v>2279.2291666666715</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50309</v>
      </c>
      <c r="C287" s="16">
        <f t="shared" si="102"/>
        <v>2263.4427083333385</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50339</v>
      </c>
      <c r="C288" s="16">
        <f t="shared" si="102"/>
        <v>2247.656250000005</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50370</v>
      </c>
      <c r="C289" s="16">
        <f t="shared" si="102"/>
        <v>2231.869791666672</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50400</v>
      </c>
      <c r="C290" s="16">
        <f t="shared" ref="C290:C301" si="103">M69</f>
        <v>4227.0833333333421</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50431</v>
      </c>
      <c r="C291" s="16">
        <f t="shared" si="103"/>
        <v>2200.2968750000055</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50462</v>
      </c>
      <c r="C292" s="16">
        <f t="shared" si="103"/>
        <v>2184.510416666672</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50490</v>
      </c>
      <c r="C293" s="16">
        <f t="shared" si="103"/>
        <v>2168.7239583333385</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50521</v>
      </c>
      <c r="C294" s="16">
        <f t="shared" si="103"/>
        <v>2152.9375000000055</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50551</v>
      </c>
      <c r="C295" s="16">
        <f t="shared" si="103"/>
        <v>2137.151041666672</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50582</v>
      </c>
      <c r="C296" s="16">
        <f t="shared" si="103"/>
        <v>2121.3645833333385</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50612</v>
      </c>
      <c r="C297" s="16">
        <f t="shared" si="103"/>
        <v>2105.5781250000055</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50643</v>
      </c>
      <c r="C298" s="16">
        <f t="shared" si="103"/>
        <v>2089.791666666672</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50674</v>
      </c>
      <c r="C299" s="16">
        <f t="shared" si="103"/>
        <v>2074.0052083333385</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50704</v>
      </c>
      <c r="C300" s="16">
        <f t="shared" si="103"/>
        <v>2058.2187500000055</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50735</v>
      </c>
      <c r="C301" s="16">
        <f t="shared" si="103"/>
        <v>2042.432291666672</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50765</v>
      </c>
      <c r="C302" s="16">
        <f t="shared" ref="C302:C313" si="105">Q69</f>
        <v>3909.8958333333421</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50796</v>
      </c>
      <c r="C303" s="16">
        <f t="shared" si="105"/>
        <v>2010.859375000005</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50827</v>
      </c>
      <c r="C304" s="16">
        <f t="shared" si="105"/>
        <v>1995.0729166666717</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50855</v>
      </c>
      <c r="C305" s="16">
        <f t="shared" si="105"/>
        <v>1979.2864583333385</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50886</v>
      </c>
      <c r="C306" s="16">
        <f t="shared" si="105"/>
        <v>1963.500000000005</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50916</v>
      </c>
      <c r="C307" s="16">
        <f t="shared" si="105"/>
        <v>1947.7135416666717</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50947</v>
      </c>
      <c r="C308" s="16">
        <f t="shared" si="105"/>
        <v>1931.9270833333385</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50977</v>
      </c>
      <c r="C309" s="16">
        <f t="shared" si="105"/>
        <v>1916.140625000005</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51008</v>
      </c>
      <c r="C310" s="16">
        <f t="shared" si="105"/>
        <v>1900.3541666666715</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51039</v>
      </c>
      <c r="C311" s="16">
        <f t="shared" si="105"/>
        <v>1884.5677083333383</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51069</v>
      </c>
      <c r="C312" s="16">
        <f t="shared" si="105"/>
        <v>1868.781250000005</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51100</v>
      </c>
      <c r="C313" s="16">
        <f t="shared" si="105"/>
        <v>1852.9947916666715</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51130</v>
      </c>
      <c r="C314" s="27">
        <f t="shared" ref="C314:C325" si="106">U69</f>
        <v>3592.7083333333412</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51161</v>
      </c>
      <c r="C315" s="27">
        <f t="shared" si="106"/>
        <v>1821.4218750000048</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51192</v>
      </c>
      <c r="C316" s="27">
        <f t="shared" si="106"/>
        <v>1805.6354166666715</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51221</v>
      </c>
      <c r="C317" s="27">
        <f t="shared" si="106"/>
        <v>1789.8489583333383</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51252</v>
      </c>
      <c r="C318" s="27">
        <f t="shared" si="106"/>
        <v>1774.062500000005</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51282</v>
      </c>
      <c r="C319" s="27">
        <f t="shared" si="106"/>
        <v>1758.2760416666715</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51313</v>
      </c>
      <c r="C320" s="27">
        <f t="shared" si="106"/>
        <v>1742.4895833333383</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51343</v>
      </c>
      <c r="C321" s="27">
        <f t="shared" si="106"/>
        <v>1726.703125000005</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51374</v>
      </c>
      <c r="C322" s="27">
        <f t="shared" si="106"/>
        <v>1710.9166666666715</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51405</v>
      </c>
      <c r="C323" s="27">
        <f t="shared" si="106"/>
        <v>1695.1302083333383</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51435</v>
      </c>
      <c r="C324" s="27">
        <f t="shared" si="106"/>
        <v>1679.343750000005</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51466</v>
      </c>
      <c r="C325" s="27">
        <f t="shared" si="106"/>
        <v>1663.5572916666717</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51496</v>
      </c>
      <c r="C326" s="27">
        <f t="shared" ref="C326:C337" si="107">Y69</f>
        <v>3275.5208333333417</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51527</v>
      </c>
      <c r="C327" s="27">
        <f t="shared" si="107"/>
        <v>1631.984375000005</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51558</v>
      </c>
      <c r="C328" s="27">
        <f t="shared" si="107"/>
        <v>1616.1979166666717</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51586</v>
      </c>
      <c r="C329" s="27">
        <f t="shared" si="107"/>
        <v>1600.4114583333383</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51617</v>
      </c>
      <c r="C330" s="27">
        <f t="shared" si="107"/>
        <v>1584.625000000005</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51647</v>
      </c>
      <c r="C331" s="27">
        <f t="shared" si="107"/>
        <v>1568.8385416666715</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51678</v>
      </c>
      <c r="C332" s="27">
        <f t="shared" si="107"/>
        <v>1553.0520833333383</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51708</v>
      </c>
      <c r="C333" s="27">
        <f t="shared" si="107"/>
        <v>1537.265625000005</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51739</v>
      </c>
      <c r="C334" s="27">
        <f t="shared" si="107"/>
        <v>1521.4791666666717</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51770</v>
      </c>
      <c r="C335" s="27">
        <f t="shared" si="107"/>
        <v>1505.6927083333383</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51800</v>
      </c>
      <c r="C336" s="27">
        <f t="shared" si="107"/>
        <v>1489.906250000005</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51831</v>
      </c>
      <c r="C337" s="27">
        <f t="shared" si="107"/>
        <v>4904.1197916666715</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Ia8pGmsyIFsZKt0UI7SczIlyecByBdagh8I+tlvW7q64BBogZszrJ7yW7QCwNK6RBo7o9SjEfesuoBKaJB6MYg==" saltValue="WNRbwKZAqz95xg1djObV+w==" spinCount="100000" sheet="1" objects="1" scenarios="1"/>
  <mergeCells count="100">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2:H12"/>
    <mergeCell ref="J12:K12"/>
    <mergeCell ref="A13:I13"/>
    <mergeCell ref="J13:K13"/>
    <mergeCell ref="A14:I14"/>
    <mergeCell ref="J14:K14"/>
    <mergeCell ref="A21:I21"/>
    <mergeCell ref="J21:K21"/>
    <mergeCell ref="A15:I15"/>
    <mergeCell ref="J15:K15"/>
    <mergeCell ref="A16:I16"/>
    <mergeCell ref="J16:K16"/>
    <mergeCell ref="A17:I17"/>
    <mergeCell ref="J17:K17"/>
    <mergeCell ref="A18:I18"/>
    <mergeCell ref="J18:K18"/>
    <mergeCell ref="A19:G19"/>
    <mergeCell ref="J19:K19"/>
    <mergeCell ref="A20:K20"/>
    <mergeCell ref="A28:I28"/>
    <mergeCell ref="J28:K28"/>
    <mergeCell ref="A22:I22"/>
    <mergeCell ref="J22:K22"/>
    <mergeCell ref="A23:I23"/>
    <mergeCell ref="J23:K23"/>
    <mergeCell ref="A24:I24"/>
    <mergeCell ref="J24:K24"/>
    <mergeCell ref="A25:K25"/>
    <mergeCell ref="A26:I26"/>
    <mergeCell ref="J26:K26"/>
    <mergeCell ref="A27:I27"/>
    <mergeCell ref="J27:K27"/>
    <mergeCell ref="A35:I35"/>
    <mergeCell ref="J35:K35"/>
    <mergeCell ref="A29:I29"/>
    <mergeCell ref="J29:K29"/>
    <mergeCell ref="A30:I30"/>
    <mergeCell ref="J30:K30"/>
    <mergeCell ref="A31:I31"/>
    <mergeCell ref="J31:K31"/>
    <mergeCell ref="A32:I32"/>
    <mergeCell ref="A33:I33"/>
    <mergeCell ref="J33:K33"/>
    <mergeCell ref="A34:I34"/>
    <mergeCell ref="J34:K34"/>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86:J86"/>
    <mergeCell ref="A67:A68"/>
    <mergeCell ref="B67:E67"/>
    <mergeCell ref="F67:H67"/>
    <mergeCell ref="J67:M67"/>
    <mergeCell ref="V67:Y67"/>
    <mergeCell ref="Z67:AC67"/>
    <mergeCell ref="A83:J83"/>
    <mergeCell ref="A84:J84"/>
    <mergeCell ref="A85:J85"/>
    <mergeCell ref="N67:Q67"/>
    <mergeCell ref="R67:U67"/>
    <mergeCell ref="A94:B95"/>
    <mergeCell ref="C94:F94"/>
    <mergeCell ref="C95:F95"/>
    <mergeCell ref="A87:J87"/>
    <mergeCell ref="A88:N88"/>
    <mergeCell ref="A89:N89"/>
    <mergeCell ref="A90:N90"/>
    <mergeCell ref="A92:B92"/>
    <mergeCell ref="C92:F92"/>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8</xdr:col>
                    <xdr:colOff>885825</xdr:colOff>
                    <xdr:row>16</xdr:row>
                    <xdr:rowOff>190500</xdr:rowOff>
                  </from>
                  <to>
                    <xdr:col>10</xdr:col>
                    <xdr:colOff>1009650</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Інтергалбуд </vt:lpstr>
      <vt:lpstr>'Калькулятор Інтергалбуд '!avans2</vt:lpstr>
      <vt:lpstr>'Калькулятор Інтергалбуд '!data2</vt:lpstr>
      <vt:lpstr>'Калькулятор Інтергалбуд '!strok</vt:lpstr>
      <vt:lpstr>'Калькулятор Інтергалбуд '!strok2</vt:lpstr>
      <vt:lpstr>'Калькулятор Інтергалбуд '!sumkred2</vt:lpstr>
      <vt:lpstr>'Калькулятор Інтергалбуд '!sumproplat2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cp:lastPrinted>2020-08-05T11:29:05Z</cp:lastPrinted>
  <dcterms:created xsi:type="dcterms:W3CDTF">2020-07-30T13:50:45Z</dcterms:created>
  <dcterms:modified xsi:type="dcterms:W3CDTF">2021-11-25T22:12:36Z</dcterms:modified>
</cp:coreProperties>
</file>