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ДЕПАРТАМЕНТ РОЗДРIБНОГО БАНКIНГУ\Управлiння розвитку роздрiбного банкiнгу\Вiддiл кредитних продуктiв\РОБОЧА ПАПКА ГБ\САЙТ\ИХ+Калькулятор\Житло\2022\"/>
    </mc:Choice>
  </mc:AlternateContent>
  <bookViews>
    <workbookView xWindow="0" yWindow="0" windowWidth="19200" windowHeight="5700"/>
  </bookViews>
  <sheets>
    <sheet name="Калькулятор Діта " sheetId="3" r:id="rId1"/>
  </sheets>
  <definedNames>
    <definedName name="avans2" localSheetId="0">'Калькулятор Діта '!$J$7</definedName>
    <definedName name="avans2">#REF!</definedName>
    <definedName name="data2" localSheetId="0">'Калькулятор Діта '!$J$18</definedName>
    <definedName name="data2">#REF!</definedName>
    <definedName name="PROC2" localSheetId="0">'Калькулятор Діта '!#REF!</definedName>
    <definedName name="proc2">#REF!</definedName>
    <definedName name="stoimost2" localSheetId="0">#REF!</definedName>
    <definedName name="stoimost2">#REF!</definedName>
    <definedName name="strok" localSheetId="0">'Калькулятор Діта '!$H$8</definedName>
    <definedName name="strok2" localSheetId="0">'Калькулятор Діта '!$J$13</definedName>
    <definedName name="strok2">#REF!</definedName>
    <definedName name="sumkred2" localSheetId="0">'Калькулятор Діта '!$J$8</definedName>
    <definedName name="sumkred2">#REF!</definedName>
    <definedName name="sumproplat2" localSheetId="0">'Калькулятор Діта '!$J$19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3" l="1"/>
  <c r="B98" i="3" l="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C93" i="3"/>
  <c r="A19" i="3"/>
  <c r="J17" i="3"/>
  <c r="J10" i="3"/>
  <c r="J8" i="3"/>
  <c r="B40" i="3" s="1"/>
  <c r="C40" i="3" s="1"/>
  <c r="C98" i="3" l="1"/>
  <c r="J19" i="3"/>
  <c r="B41" i="3" s="1"/>
  <c r="C41" i="3" l="1"/>
  <c r="B42" i="3"/>
  <c r="E40" i="3"/>
  <c r="C99" i="3" l="1"/>
  <c r="B43" i="3"/>
  <c r="C42" i="3"/>
  <c r="D41" i="3"/>
  <c r="B44" i="3" l="1"/>
  <c r="C43" i="3"/>
  <c r="D43" i="3" s="1"/>
  <c r="D42" i="3"/>
  <c r="E42" i="3" s="1"/>
  <c r="C101" i="3" s="1"/>
  <c r="E41" i="3"/>
  <c r="C100" i="3" l="1"/>
  <c r="B45" i="3"/>
  <c r="C44" i="3"/>
  <c r="E43" i="3"/>
  <c r="C102" i="3" s="1"/>
  <c r="C45" i="3" l="1"/>
  <c r="B46" i="3"/>
  <c r="D44" i="3"/>
  <c r="E44" i="3" s="1"/>
  <c r="C103" i="3" l="1"/>
  <c r="B47" i="3"/>
  <c r="C46" i="3"/>
  <c r="D46" i="3" s="1"/>
  <c r="D45" i="3"/>
  <c r="E45" i="3" s="1"/>
  <c r="C104" i="3" l="1"/>
  <c r="C47" i="3"/>
  <c r="B48" i="3"/>
  <c r="E46" i="3"/>
  <c r="C105" i="3" s="1"/>
  <c r="D47" i="3" l="1"/>
  <c r="E47" i="3" s="1"/>
  <c r="C106" i="3" s="1"/>
  <c r="C48" i="3"/>
  <c r="B49" i="3"/>
  <c r="D48" i="3" l="1"/>
  <c r="E48" i="3" s="1"/>
  <c r="C107" i="3" s="1"/>
  <c r="C49" i="3"/>
  <c r="B50" i="3"/>
  <c r="D49" i="3" l="1"/>
  <c r="E49" i="3" s="1"/>
  <c r="C108" i="3" s="1"/>
  <c r="C50" i="3"/>
  <c r="B51" i="3"/>
  <c r="D50" i="3" l="1"/>
  <c r="E50" i="3" s="1"/>
  <c r="C109" i="3" s="1"/>
  <c r="C51" i="3"/>
  <c r="F40" i="3"/>
  <c r="C52" i="3" l="1"/>
  <c r="D51" i="3"/>
  <c r="D52" i="3" s="1"/>
  <c r="G40" i="3"/>
  <c r="H40" i="3" s="1"/>
  <c r="F41" i="3"/>
  <c r="G41" i="3" l="1"/>
  <c r="F42" i="3"/>
  <c r="I40" i="3"/>
  <c r="E51" i="3"/>
  <c r="H41" i="3" l="1"/>
  <c r="C111" i="3"/>
  <c r="C110" i="3"/>
  <c r="E52" i="3"/>
  <c r="G42" i="3"/>
  <c r="H42" i="3" s="1"/>
  <c r="F43" i="3"/>
  <c r="F44" i="3" l="1"/>
  <c r="G43" i="3"/>
  <c r="I42" i="3"/>
  <c r="C113" i="3" s="1"/>
  <c r="I41" i="3"/>
  <c r="H43" i="3" l="1"/>
  <c r="I43" i="3" s="1"/>
  <c r="C114" i="3" s="1"/>
  <c r="C112" i="3"/>
  <c r="F45" i="3"/>
  <c r="G44" i="3"/>
  <c r="H44" i="3" s="1"/>
  <c r="F46" i="3" l="1"/>
  <c r="G45" i="3"/>
  <c r="I44" i="3"/>
  <c r="G46" i="3" l="1"/>
  <c r="F47" i="3"/>
  <c r="C115" i="3"/>
  <c r="H45" i="3"/>
  <c r="I45" i="3" s="1"/>
  <c r="C116" i="3" l="1"/>
  <c r="F48" i="3"/>
  <c r="G47" i="3"/>
  <c r="H47" i="3" s="1"/>
  <c r="H46" i="3"/>
  <c r="I46" i="3" s="1"/>
  <c r="C117" i="3" l="1"/>
  <c r="G48" i="3"/>
  <c r="H48" i="3" s="1"/>
  <c r="F49" i="3"/>
  <c r="I47" i="3"/>
  <c r="C118" i="3" s="1"/>
  <c r="I48" i="3" l="1"/>
  <c r="C119" i="3" s="1"/>
  <c r="G49" i="3"/>
  <c r="H49" i="3" s="1"/>
  <c r="F50" i="3"/>
  <c r="I49" i="3" l="1"/>
  <c r="C120" i="3" s="1"/>
  <c r="G50" i="3"/>
  <c r="F51" i="3"/>
  <c r="G51" i="3" l="1"/>
  <c r="J40" i="3"/>
  <c r="H50" i="3"/>
  <c r="I50" i="3" s="1"/>
  <c r="C121" i="3" s="1"/>
  <c r="G52" i="3" l="1"/>
  <c r="K40" i="3"/>
  <c r="L40" i="3" s="1"/>
  <c r="J41" i="3"/>
  <c r="H51" i="3"/>
  <c r="H52" i="3" s="1"/>
  <c r="M40" i="3" l="1"/>
  <c r="K41" i="3"/>
  <c r="J42" i="3"/>
  <c r="I51" i="3"/>
  <c r="J43" i="3" l="1"/>
  <c r="K42" i="3"/>
  <c r="C123" i="3"/>
  <c r="L41" i="3"/>
  <c r="C122" i="3"/>
  <c r="I52" i="3"/>
  <c r="L42" i="3" l="1"/>
  <c r="M42" i="3" s="1"/>
  <c r="C125" i="3" s="1"/>
  <c r="M41" i="3"/>
  <c r="J44" i="3"/>
  <c r="K43" i="3"/>
  <c r="L43" i="3" s="1"/>
  <c r="J45" i="3" l="1"/>
  <c r="K44" i="3"/>
  <c r="L44" i="3" s="1"/>
  <c r="C124" i="3"/>
  <c r="M43" i="3"/>
  <c r="C126" i="3" s="1"/>
  <c r="M44" i="3" l="1"/>
  <c r="J46" i="3"/>
  <c r="K45" i="3"/>
  <c r="J47" i="3" l="1"/>
  <c r="K46" i="3"/>
  <c r="L46" i="3" s="1"/>
  <c r="L45" i="3"/>
  <c r="M45" i="3" s="1"/>
  <c r="C127" i="3"/>
  <c r="C128" i="3" l="1"/>
  <c r="K47" i="3"/>
  <c r="L47" i="3" s="1"/>
  <c r="J48" i="3"/>
  <c r="M46" i="3"/>
  <c r="C129" i="3" s="1"/>
  <c r="M47" i="3" l="1"/>
  <c r="C130" i="3" s="1"/>
  <c r="K48" i="3"/>
  <c r="L48" i="3" s="1"/>
  <c r="J49" i="3"/>
  <c r="M48" i="3" l="1"/>
  <c r="C131" i="3" s="1"/>
  <c r="K49" i="3"/>
  <c r="L49" i="3" s="1"/>
  <c r="J50" i="3"/>
  <c r="K50" i="3" l="1"/>
  <c r="L50" i="3" s="1"/>
  <c r="J51" i="3"/>
  <c r="M49" i="3"/>
  <c r="C132" i="3" s="1"/>
  <c r="K51" i="3" l="1"/>
  <c r="L51" i="3" s="1"/>
  <c r="L52" i="3" s="1"/>
  <c r="N40" i="3"/>
  <c r="M50" i="3"/>
  <c r="C133" i="3" s="1"/>
  <c r="O40" i="3" l="1"/>
  <c r="N41" i="3"/>
  <c r="M51" i="3"/>
  <c r="K52" i="3"/>
  <c r="C134" i="3" l="1"/>
  <c r="M52" i="3"/>
  <c r="O41" i="3"/>
  <c r="N42" i="3"/>
  <c r="P40" i="3"/>
  <c r="Q40" i="3" s="1"/>
  <c r="P41" i="3" l="1"/>
  <c r="Q41" i="3" s="1"/>
  <c r="C135" i="3"/>
  <c r="N43" i="3"/>
  <c r="O42" i="3"/>
  <c r="C136" i="3" l="1"/>
  <c r="N44" i="3"/>
  <c r="O43" i="3"/>
  <c r="P43" i="3" s="1"/>
  <c r="P42" i="3"/>
  <c r="N45" i="3" l="1"/>
  <c r="O44" i="3"/>
  <c r="Q42" i="3"/>
  <c r="Q43" i="3"/>
  <c r="C138" i="3" s="1"/>
  <c r="N46" i="3" l="1"/>
  <c r="O45" i="3"/>
  <c r="C137" i="3"/>
  <c r="P44" i="3"/>
  <c r="O46" i="3" l="1"/>
  <c r="N47" i="3"/>
  <c r="P45" i="3"/>
  <c r="Q45" i="3" s="1"/>
  <c r="C140" i="3" s="1"/>
  <c r="Q44" i="3"/>
  <c r="P46" i="3" l="1"/>
  <c r="Q46" i="3" s="1"/>
  <c r="C139" i="3"/>
  <c r="O47" i="3"/>
  <c r="N48" i="3"/>
  <c r="C141" i="3" l="1"/>
  <c r="O48" i="3"/>
  <c r="N49" i="3"/>
  <c r="P47" i="3"/>
  <c r="Q47" i="3" s="1"/>
  <c r="C142" i="3" s="1"/>
  <c r="P48" i="3" l="1"/>
  <c r="Q48" i="3" s="1"/>
  <c r="C143" i="3" s="1"/>
  <c r="O49" i="3"/>
  <c r="P49" i="3" s="1"/>
  <c r="N50" i="3"/>
  <c r="Q49" i="3" l="1"/>
  <c r="C144" i="3" s="1"/>
  <c r="O50" i="3"/>
  <c r="N51" i="3"/>
  <c r="O51" i="3" l="1"/>
  <c r="R40" i="3"/>
  <c r="P50" i="3"/>
  <c r="Q50" i="3" s="1"/>
  <c r="C145" i="3" s="1"/>
  <c r="S40" i="3" l="1"/>
  <c r="R41" i="3"/>
  <c r="O52" i="3"/>
  <c r="P51" i="3"/>
  <c r="P52" i="3" s="1"/>
  <c r="Q51" i="3" l="1"/>
  <c r="S41" i="3"/>
  <c r="R42" i="3"/>
  <c r="T40" i="3"/>
  <c r="U40" i="3" s="1"/>
  <c r="C147" i="3" l="1"/>
  <c r="R43" i="3"/>
  <c r="S42" i="3"/>
  <c r="T42" i="3" s="1"/>
  <c r="T41" i="3"/>
  <c r="C146" i="3"/>
  <c r="Q52" i="3"/>
  <c r="R44" i="3" l="1"/>
  <c r="S43" i="3"/>
  <c r="U41" i="3"/>
  <c r="U42" i="3"/>
  <c r="C149" i="3" s="1"/>
  <c r="R45" i="3" l="1"/>
  <c r="S44" i="3"/>
  <c r="T44" i="3" s="1"/>
  <c r="C148" i="3"/>
  <c r="T43" i="3"/>
  <c r="R46" i="3" l="1"/>
  <c r="S45" i="3"/>
  <c r="T45" i="3" s="1"/>
  <c r="U44" i="3"/>
  <c r="C151" i="3" s="1"/>
  <c r="U43" i="3"/>
  <c r="R47" i="3" l="1"/>
  <c r="S46" i="3"/>
  <c r="C150" i="3"/>
  <c r="U45" i="3"/>
  <c r="C152" i="3" s="1"/>
  <c r="S47" i="3" l="1"/>
  <c r="R48" i="3"/>
  <c r="T46" i="3"/>
  <c r="U46" i="3" s="1"/>
  <c r="C153" i="3" l="1"/>
  <c r="S48" i="3"/>
  <c r="R49" i="3"/>
  <c r="T47" i="3"/>
  <c r="U47" i="3" s="1"/>
  <c r="C154" i="3" s="1"/>
  <c r="T48" i="3" l="1"/>
  <c r="U48" i="3" s="1"/>
  <c r="C155" i="3" s="1"/>
  <c r="S49" i="3"/>
  <c r="R50" i="3"/>
  <c r="T49" i="3" l="1"/>
  <c r="U49" i="3" s="1"/>
  <c r="C156" i="3" s="1"/>
  <c r="S50" i="3"/>
  <c r="R51" i="3"/>
  <c r="T50" i="3" l="1"/>
  <c r="U50" i="3" s="1"/>
  <c r="C157" i="3" s="1"/>
  <c r="S51" i="3"/>
  <c r="V40" i="3"/>
  <c r="S52" i="3" l="1"/>
  <c r="T51" i="3"/>
  <c r="T52" i="3" s="1"/>
  <c r="W40" i="3"/>
  <c r="X40" i="3" s="1"/>
  <c r="V41" i="3"/>
  <c r="V42" i="3" l="1"/>
  <c r="W41" i="3"/>
  <c r="X41" i="3" s="1"/>
  <c r="Y40" i="3"/>
  <c r="U51" i="3"/>
  <c r="C159" i="3" l="1"/>
  <c r="V43" i="3"/>
  <c r="W42" i="3"/>
  <c r="X42" i="3" s="1"/>
  <c r="C158" i="3"/>
  <c r="U52" i="3"/>
  <c r="Y41" i="3"/>
  <c r="C160" i="3" s="1"/>
  <c r="Y42" i="3" l="1"/>
  <c r="V44" i="3"/>
  <c r="W43" i="3"/>
  <c r="V45" i="3" l="1"/>
  <c r="W44" i="3"/>
  <c r="C161" i="3"/>
  <c r="X43" i="3"/>
  <c r="Y43" i="3" s="1"/>
  <c r="C162" i="3" l="1"/>
  <c r="V46" i="3"/>
  <c r="W45" i="3"/>
  <c r="X45" i="3" s="1"/>
  <c r="X44" i="3"/>
  <c r="Y44" i="3" s="1"/>
  <c r="C163" i="3" l="1"/>
  <c r="Y45" i="3"/>
  <c r="C164" i="3" s="1"/>
  <c r="V47" i="3"/>
  <c r="W46" i="3"/>
  <c r="X46" i="3" s="1"/>
  <c r="Y46" i="3" l="1"/>
  <c r="C165" i="3" s="1"/>
  <c r="W47" i="3"/>
  <c r="V48" i="3"/>
  <c r="X47" i="3" l="1"/>
  <c r="Y47" i="3" s="1"/>
  <c r="C166" i="3" s="1"/>
  <c r="W48" i="3"/>
  <c r="V49" i="3"/>
  <c r="X48" i="3" l="1"/>
  <c r="Y48" i="3" s="1"/>
  <c r="C167" i="3" s="1"/>
  <c r="W49" i="3"/>
  <c r="V50" i="3"/>
  <c r="X49" i="3" l="1"/>
  <c r="Y49" i="3" s="1"/>
  <c r="C168" i="3" s="1"/>
  <c r="W50" i="3"/>
  <c r="V51" i="3"/>
  <c r="X50" i="3" l="1"/>
  <c r="Y50" i="3" s="1"/>
  <c r="C169" i="3" s="1"/>
  <c r="W51" i="3"/>
  <c r="Z40" i="3"/>
  <c r="W52" i="3" l="1"/>
  <c r="X51" i="3"/>
  <c r="X52" i="3" s="1"/>
  <c r="AA40" i="3"/>
  <c r="AB40" i="3" s="1"/>
  <c r="Z41" i="3"/>
  <c r="Z42" i="3" l="1"/>
  <c r="AA41" i="3"/>
  <c r="AB41" i="3" s="1"/>
  <c r="AC40" i="3"/>
  <c r="Y51" i="3"/>
  <c r="C171" i="3" l="1"/>
  <c r="Z43" i="3"/>
  <c r="AA42" i="3"/>
  <c r="C170" i="3"/>
  <c r="Y52" i="3"/>
  <c r="AC41" i="3"/>
  <c r="C172" i="3" s="1"/>
  <c r="Z44" i="3" l="1"/>
  <c r="AA43" i="3"/>
  <c r="AB43" i="3" s="1"/>
  <c r="AB42" i="3"/>
  <c r="Z45" i="3" l="1"/>
  <c r="AA44" i="3"/>
  <c r="AC42" i="3"/>
  <c r="AC43" i="3"/>
  <c r="C174" i="3" s="1"/>
  <c r="Z46" i="3" l="1"/>
  <c r="AA45" i="3"/>
  <c r="AB45" i="3" s="1"/>
  <c r="C173" i="3"/>
  <c r="AB44" i="3"/>
  <c r="AC44" i="3" s="1"/>
  <c r="C175" i="3" l="1"/>
  <c r="Z47" i="3"/>
  <c r="AA46" i="3"/>
  <c r="AB46" i="3" s="1"/>
  <c r="AC45" i="3"/>
  <c r="C176" i="3" s="1"/>
  <c r="AA47" i="3" l="1"/>
  <c r="Z48" i="3"/>
  <c r="AC46" i="3"/>
  <c r="C177" i="3" s="1"/>
  <c r="AA48" i="3" l="1"/>
  <c r="Z49" i="3"/>
  <c r="AB47" i="3"/>
  <c r="AC47" i="3" s="1"/>
  <c r="C178" i="3" s="1"/>
  <c r="AA49" i="3" l="1"/>
  <c r="Z50" i="3"/>
  <c r="AB48" i="3"/>
  <c r="AC48" i="3" s="1"/>
  <c r="C179" i="3" s="1"/>
  <c r="AA50" i="3" l="1"/>
  <c r="Z51" i="3"/>
  <c r="AB49" i="3"/>
  <c r="AC49" i="3" s="1"/>
  <c r="C180" i="3" s="1"/>
  <c r="B55" i="3" l="1"/>
  <c r="AA51" i="3"/>
  <c r="AB50" i="3"/>
  <c r="AC50" i="3" s="1"/>
  <c r="C181" i="3" s="1"/>
  <c r="AA52" i="3" l="1"/>
  <c r="C55" i="3"/>
  <c r="B56" i="3"/>
  <c r="AB51" i="3"/>
  <c r="AB52" i="3" s="1"/>
  <c r="C56" i="3" l="1"/>
  <c r="D56" i="3" s="1"/>
  <c r="B57" i="3"/>
  <c r="D55" i="3"/>
  <c r="AC51" i="3"/>
  <c r="C57" i="3" l="1"/>
  <c r="D57" i="3" s="1"/>
  <c r="B58" i="3"/>
  <c r="C182" i="3"/>
  <c r="AC52" i="3"/>
  <c r="E55" i="3"/>
  <c r="E56" i="3"/>
  <c r="C184" i="3" s="1"/>
  <c r="C183" i="3" l="1"/>
  <c r="C58" i="3"/>
  <c r="B59" i="3"/>
  <c r="E57" i="3"/>
  <c r="C185" i="3" s="1"/>
  <c r="D58" i="3" l="1"/>
  <c r="C59" i="3"/>
  <c r="D59" i="3" s="1"/>
  <c r="B60" i="3"/>
  <c r="C60" i="3" l="1"/>
  <c r="B61" i="3"/>
  <c r="E59" i="3"/>
  <c r="C187" i="3" s="1"/>
  <c r="E58" i="3"/>
  <c r="C186" i="3" l="1"/>
  <c r="C61" i="3"/>
  <c r="B62" i="3"/>
  <c r="D60" i="3"/>
  <c r="E60" i="3" s="1"/>
  <c r="C188" i="3" l="1"/>
  <c r="C62" i="3"/>
  <c r="B63" i="3"/>
  <c r="D61" i="3"/>
  <c r="E61" i="3" s="1"/>
  <c r="C189" i="3" l="1"/>
  <c r="C63" i="3"/>
  <c r="B64" i="3"/>
  <c r="D62" i="3"/>
  <c r="E62" i="3" s="1"/>
  <c r="C190" i="3" s="1"/>
  <c r="B65" i="3" l="1"/>
  <c r="C64" i="3"/>
  <c r="D63" i="3"/>
  <c r="E63" i="3" s="1"/>
  <c r="C191" i="3" s="1"/>
  <c r="C65" i="3" l="1"/>
  <c r="B66" i="3"/>
  <c r="D64" i="3"/>
  <c r="E64" i="3" s="1"/>
  <c r="C192" i="3" s="1"/>
  <c r="C66" i="3" l="1"/>
  <c r="F55" i="3"/>
  <c r="D65" i="3"/>
  <c r="E65" i="3" s="1"/>
  <c r="C193" i="3" s="1"/>
  <c r="G55" i="3" l="1"/>
  <c r="H55" i="3" s="1"/>
  <c r="F56" i="3"/>
  <c r="C67" i="3"/>
  <c r="D66" i="3"/>
  <c r="D67" i="3" s="1"/>
  <c r="E66" i="3" l="1"/>
  <c r="G56" i="3"/>
  <c r="F57" i="3"/>
  <c r="I55" i="3"/>
  <c r="H56" i="3" l="1"/>
  <c r="C195" i="3"/>
  <c r="G57" i="3"/>
  <c r="H57" i="3" s="1"/>
  <c r="F58" i="3"/>
  <c r="C194" i="3"/>
  <c r="E67" i="3"/>
  <c r="G58" i="3" l="1"/>
  <c r="H58" i="3" s="1"/>
  <c r="F59" i="3"/>
  <c r="I57" i="3"/>
  <c r="C197" i="3" s="1"/>
  <c r="I56" i="3"/>
  <c r="C196" i="3" l="1"/>
  <c r="G59" i="3"/>
  <c r="F60" i="3"/>
  <c r="I58" i="3"/>
  <c r="C198" i="3" s="1"/>
  <c r="H59" i="3" l="1"/>
  <c r="I59" i="3" s="1"/>
  <c r="G60" i="3"/>
  <c r="H60" i="3" s="1"/>
  <c r="F61" i="3"/>
  <c r="C199" i="3" l="1"/>
  <c r="G61" i="3"/>
  <c r="F62" i="3"/>
  <c r="I60" i="3"/>
  <c r="C200" i="3" s="1"/>
  <c r="H61" i="3" l="1"/>
  <c r="I61" i="3" s="1"/>
  <c r="C201" i="3" s="1"/>
  <c r="G62" i="3"/>
  <c r="F63" i="3"/>
  <c r="H62" i="3" l="1"/>
  <c r="I62" i="3" s="1"/>
  <c r="C202" i="3" s="1"/>
  <c r="F64" i="3"/>
  <c r="G63" i="3"/>
  <c r="H63" i="3" s="1"/>
  <c r="F65" i="3" l="1"/>
  <c r="G64" i="3"/>
  <c r="I63" i="3"/>
  <c r="C203" i="3" s="1"/>
  <c r="F66" i="3" l="1"/>
  <c r="G65" i="3"/>
  <c r="H64" i="3"/>
  <c r="I64" i="3" s="1"/>
  <c r="C204" i="3" s="1"/>
  <c r="J55" i="3" l="1"/>
  <c r="G66" i="3"/>
  <c r="H65" i="3"/>
  <c r="I65" i="3" s="1"/>
  <c r="C205" i="3" s="1"/>
  <c r="G67" i="3" l="1"/>
  <c r="K55" i="3"/>
  <c r="J56" i="3"/>
  <c r="H66" i="3"/>
  <c r="H67" i="3" s="1"/>
  <c r="K56" i="3" l="1"/>
  <c r="L56" i="3" s="1"/>
  <c r="J57" i="3"/>
  <c r="L55" i="3"/>
  <c r="I66" i="3"/>
  <c r="K57" i="3" l="1"/>
  <c r="J58" i="3"/>
  <c r="C206" i="3"/>
  <c r="I67" i="3"/>
  <c r="M55" i="3"/>
  <c r="M56" i="3"/>
  <c r="C208" i="3" s="1"/>
  <c r="C207" i="3" l="1"/>
  <c r="K58" i="3"/>
  <c r="J59" i="3"/>
  <c r="L57" i="3"/>
  <c r="K59" i="3" l="1"/>
  <c r="L59" i="3" s="1"/>
  <c r="J60" i="3"/>
  <c r="M57" i="3"/>
  <c r="L58" i="3"/>
  <c r="K60" i="3" l="1"/>
  <c r="L60" i="3" s="1"/>
  <c r="J61" i="3"/>
  <c r="M59" i="3"/>
  <c r="C211" i="3" s="1"/>
  <c r="C209" i="3"/>
  <c r="M58" i="3"/>
  <c r="C210" i="3" s="1"/>
  <c r="K61" i="3" l="1"/>
  <c r="L61" i="3" s="1"/>
  <c r="J62" i="3"/>
  <c r="M60" i="3"/>
  <c r="C212" i="3" s="1"/>
  <c r="J63" i="3" l="1"/>
  <c r="K62" i="3"/>
  <c r="L62" i="3" s="1"/>
  <c r="M61" i="3"/>
  <c r="C213" i="3" s="1"/>
  <c r="M62" i="3" l="1"/>
  <c r="C214" i="3" s="1"/>
  <c r="K63" i="3"/>
  <c r="J64" i="3"/>
  <c r="L63" i="3" l="1"/>
  <c r="M63" i="3" s="1"/>
  <c r="C215" i="3" s="1"/>
  <c r="J65" i="3"/>
  <c r="K64" i="3"/>
  <c r="L64" i="3" s="1"/>
  <c r="J66" i="3" l="1"/>
  <c r="K65" i="3"/>
  <c r="M64" i="3"/>
  <c r="C216" i="3" s="1"/>
  <c r="K66" i="3" l="1"/>
  <c r="N55" i="3"/>
  <c r="L65" i="3"/>
  <c r="M65" i="3" s="1"/>
  <c r="C217" i="3" s="1"/>
  <c r="O55" i="3" l="1"/>
  <c r="N56" i="3"/>
  <c r="P55" i="3"/>
  <c r="K67" i="3"/>
  <c r="L66" i="3"/>
  <c r="L67" i="3" s="1"/>
  <c r="M66" i="3" l="1"/>
  <c r="O56" i="3"/>
  <c r="N57" i="3"/>
  <c r="Q55" i="3"/>
  <c r="P56" i="3" l="1"/>
  <c r="C219" i="3"/>
  <c r="O57" i="3"/>
  <c r="P57" i="3" s="1"/>
  <c r="N58" i="3"/>
  <c r="C218" i="3"/>
  <c r="M67" i="3"/>
  <c r="O58" i="3" l="1"/>
  <c r="P58" i="3" s="1"/>
  <c r="N59" i="3"/>
  <c r="Q57" i="3"/>
  <c r="C221" i="3" s="1"/>
  <c r="Q56" i="3"/>
  <c r="C220" i="3" l="1"/>
  <c r="O59" i="3"/>
  <c r="N60" i="3"/>
  <c r="Q58" i="3"/>
  <c r="C222" i="3" s="1"/>
  <c r="P59" i="3" l="1"/>
  <c r="Q59" i="3" s="1"/>
  <c r="O60" i="3"/>
  <c r="P60" i="3" s="1"/>
  <c r="N61" i="3"/>
  <c r="C223" i="3" l="1"/>
  <c r="O61" i="3"/>
  <c r="N62" i="3"/>
  <c r="Q60" i="3"/>
  <c r="C224" i="3" s="1"/>
  <c r="P61" i="3" l="1"/>
  <c r="Q61" i="3" s="1"/>
  <c r="C225" i="3" s="1"/>
  <c r="O62" i="3"/>
  <c r="N63" i="3"/>
  <c r="P62" i="3" l="1"/>
  <c r="Q62" i="3" s="1"/>
  <c r="C226" i="3" s="1"/>
  <c r="N64" i="3"/>
  <c r="O63" i="3"/>
  <c r="P63" i="3" s="1"/>
  <c r="O64" i="3" l="1"/>
  <c r="N65" i="3"/>
  <c r="Q63" i="3"/>
  <c r="C227" i="3" s="1"/>
  <c r="N66" i="3" l="1"/>
  <c r="O65" i="3"/>
  <c r="P64" i="3"/>
  <c r="Q64" i="3" s="1"/>
  <c r="C228" i="3" s="1"/>
  <c r="R55" i="3" l="1"/>
  <c r="O66" i="3"/>
  <c r="P65" i="3"/>
  <c r="Q65" i="3" s="1"/>
  <c r="C229" i="3" s="1"/>
  <c r="O67" i="3" l="1"/>
  <c r="S55" i="3"/>
  <c r="R56" i="3"/>
  <c r="P66" i="3"/>
  <c r="P67" i="3" s="1"/>
  <c r="S56" i="3" l="1"/>
  <c r="T56" i="3" s="1"/>
  <c r="R57" i="3"/>
  <c r="T55" i="3"/>
  <c r="Q66" i="3"/>
  <c r="S57" i="3" l="1"/>
  <c r="T57" i="3" s="1"/>
  <c r="R58" i="3"/>
  <c r="C230" i="3"/>
  <c r="Q67" i="3"/>
  <c r="U55" i="3"/>
  <c r="U56" i="3"/>
  <c r="C232" i="3" s="1"/>
  <c r="C231" i="3" l="1"/>
  <c r="S58" i="3"/>
  <c r="R59" i="3"/>
  <c r="U57" i="3"/>
  <c r="C233" i="3" s="1"/>
  <c r="T58" i="3" l="1"/>
  <c r="S59" i="3"/>
  <c r="T59" i="3" s="1"/>
  <c r="R60" i="3"/>
  <c r="S60" i="3" l="1"/>
  <c r="R61" i="3"/>
  <c r="U59" i="3"/>
  <c r="C235" i="3" s="1"/>
  <c r="U58" i="3"/>
  <c r="S61" i="3" l="1"/>
  <c r="T61" i="3" s="1"/>
  <c r="R62" i="3"/>
  <c r="C234" i="3"/>
  <c r="T60" i="3"/>
  <c r="U60" i="3" s="1"/>
  <c r="C236" i="3" l="1"/>
  <c r="R63" i="3"/>
  <c r="S62" i="3"/>
  <c r="U61" i="3"/>
  <c r="C237" i="3" s="1"/>
  <c r="R64" i="3" l="1"/>
  <c r="S63" i="3"/>
  <c r="T62" i="3"/>
  <c r="U62" i="3" s="1"/>
  <c r="C238" i="3" s="1"/>
  <c r="R65" i="3" l="1"/>
  <c r="S64" i="3"/>
  <c r="T63" i="3"/>
  <c r="U63" i="3" s="1"/>
  <c r="C239" i="3" s="1"/>
  <c r="S65" i="3" l="1"/>
  <c r="R66" i="3"/>
  <c r="T64" i="3"/>
  <c r="U64" i="3" s="1"/>
  <c r="C240" i="3" s="1"/>
  <c r="S66" i="3" l="1"/>
  <c r="V55" i="3"/>
  <c r="T65" i="3"/>
  <c r="U65" i="3" s="1"/>
  <c r="C241" i="3" s="1"/>
  <c r="W55" i="3" l="1"/>
  <c r="V56" i="3"/>
  <c r="X55" i="3"/>
  <c r="S67" i="3"/>
  <c r="T66" i="3"/>
  <c r="T67" i="3" s="1"/>
  <c r="U66" i="3" l="1"/>
  <c r="W56" i="3"/>
  <c r="V57" i="3"/>
  <c r="Y55" i="3"/>
  <c r="X56" i="3" l="1"/>
  <c r="C243" i="3"/>
  <c r="W57" i="3"/>
  <c r="X57" i="3" s="1"/>
  <c r="V58" i="3"/>
  <c r="C242" i="3"/>
  <c r="U67" i="3"/>
  <c r="Y57" i="3" l="1"/>
  <c r="C245" i="3" s="1"/>
  <c r="W58" i="3"/>
  <c r="V59" i="3"/>
  <c r="Y56" i="3"/>
  <c r="C244" i="3" l="1"/>
  <c r="X58" i="3"/>
  <c r="W59" i="3"/>
  <c r="X59" i="3" s="1"/>
  <c r="V60" i="3"/>
  <c r="W60" i="3" l="1"/>
  <c r="X60" i="3" s="1"/>
  <c r="V61" i="3"/>
  <c r="Y59" i="3"/>
  <c r="C247" i="3" s="1"/>
  <c r="Y58" i="3"/>
  <c r="C246" i="3" l="1"/>
  <c r="W61" i="3"/>
  <c r="V62" i="3"/>
  <c r="Y60" i="3"/>
  <c r="C248" i="3" s="1"/>
  <c r="W62" i="3" l="1"/>
  <c r="X62" i="3" s="1"/>
  <c r="V63" i="3"/>
  <c r="X61" i="3"/>
  <c r="Y61" i="3" s="1"/>
  <c r="C249" i="3" l="1"/>
  <c r="V64" i="3"/>
  <c r="W63" i="3"/>
  <c r="X63" i="3" s="1"/>
  <c r="Y62" i="3"/>
  <c r="C250" i="3" s="1"/>
  <c r="V65" i="3" l="1"/>
  <c r="W64" i="3"/>
  <c r="Y63" i="3"/>
  <c r="C251" i="3" s="1"/>
  <c r="V66" i="3" l="1"/>
  <c r="W65" i="3"/>
  <c r="X64" i="3"/>
  <c r="Y64" i="3" s="1"/>
  <c r="C252" i="3" s="1"/>
  <c r="Z55" i="3" l="1"/>
  <c r="W66" i="3"/>
  <c r="X65" i="3"/>
  <c r="Y65" i="3" s="1"/>
  <c r="C253" i="3" s="1"/>
  <c r="W67" i="3" l="1"/>
  <c r="AA55" i="3"/>
  <c r="Z56" i="3"/>
  <c r="X66" i="3"/>
  <c r="X67" i="3" s="1"/>
  <c r="AA56" i="3" l="1"/>
  <c r="AB56" i="3" s="1"/>
  <c r="Z57" i="3"/>
  <c r="AB55" i="3"/>
  <c r="Y66" i="3"/>
  <c r="AA57" i="3" l="1"/>
  <c r="AB57" i="3" s="1"/>
  <c r="Z58" i="3"/>
  <c r="C254" i="3"/>
  <c r="Y67" i="3"/>
  <c r="AC55" i="3"/>
  <c r="AC56" i="3"/>
  <c r="C256" i="3" s="1"/>
  <c r="AA58" i="3" l="1"/>
  <c r="AB58" i="3" s="1"/>
  <c r="Z59" i="3"/>
  <c r="AC57" i="3"/>
  <c r="C257" i="3" s="1"/>
  <c r="C255" i="3"/>
  <c r="AA59" i="3" l="1"/>
  <c r="AB59" i="3" s="1"/>
  <c r="Z60" i="3"/>
  <c r="AC58" i="3"/>
  <c r="AA60" i="3" l="1"/>
  <c r="AB60" i="3" s="1"/>
  <c r="Z61" i="3"/>
  <c r="AC59" i="3"/>
  <c r="C259" i="3" s="1"/>
  <c r="C258" i="3"/>
  <c r="AA61" i="3" l="1"/>
  <c r="AB61" i="3" s="1"/>
  <c r="Z62" i="3"/>
  <c r="AC60" i="3"/>
  <c r="C260" i="3" s="1"/>
  <c r="Z63" i="3" l="1"/>
  <c r="AA62" i="3"/>
  <c r="AB62" i="3" s="1"/>
  <c r="AC61" i="3"/>
  <c r="C261" i="3" s="1"/>
  <c r="AC62" i="3" l="1"/>
  <c r="C262" i="3" s="1"/>
  <c r="AA63" i="3"/>
  <c r="Z64" i="3"/>
  <c r="AB63" i="3" l="1"/>
  <c r="AC63" i="3" s="1"/>
  <c r="C263" i="3" s="1"/>
  <c r="Z65" i="3"/>
  <c r="AA64" i="3"/>
  <c r="AB64" i="3" s="1"/>
  <c r="Z66" i="3" l="1"/>
  <c r="AA65" i="3"/>
  <c r="AC64" i="3"/>
  <c r="C264" i="3" s="1"/>
  <c r="B70" i="3" l="1"/>
  <c r="AA66" i="3"/>
  <c r="AB65" i="3"/>
  <c r="AC65" i="3" s="1"/>
  <c r="C265" i="3" s="1"/>
  <c r="AA67" i="3" l="1"/>
  <c r="B71" i="3"/>
  <c r="C70" i="3"/>
  <c r="D70" i="3" s="1"/>
  <c r="AB66" i="3"/>
  <c r="AB67" i="3" s="1"/>
  <c r="B72" i="3" l="1"/>
  <c r="C71" i="3"/>
  <c r="E70" i="3"/>
  <c r="AC66" i="3"/>
  <c r="D71" i="3" l="1"/>
  <c r="C267" i="3"/>
  <c r="B73" i="3"/>
  <c r="C72" i="3"/>
  <c r="C266" i="3"/>
  <c r="AC67" i="3"/>
  <c r="D72" i="3" l="1"/>
  <c r="E72" i="3" s="1"/>
  <c r="C269" i="3" s="1"/>
  <c r="B74" i="3"/>
  <c r="C73" i="3"/>
  <c r="D73" i="3" s="1"/>
  <c r="E71" i="3"/>
  <c r="E73" i="3" l="1"/>
  <c r="C270" i="3" s="1"/>
  <c r="B75" i="3"/>
  <c r="C74" i="3"/>
  <c r="C268" i="3"/>
  <c r="B76" i="3" l="1"/>
  <c r="C75" i="3"/>
  <c r="D74" i="3"/>
  <c r="E74" i="3" s="1"/>
  <c r="C271" i="3" l="1"/>
  <c r="D75" i="3"/>
  <c r="E75" i="3" s="1"/>
  <c r="B77" i="3"/>
  <c r="C76" i="3"/>
  <c r="C272" i="3" l="1"/>
  <c r="D76" i="3"/>
  <c r="E76" i="3" s="1"/>
  <c r="B78" i="3"/>
  <c r="C77" i="3"/>
  <c r="C273" i="3" l="1"/>
  <c r="D77" i="3"/>
  <c r="E77" i="3" s="1"/>
  <c r="C274" i="3" s="1"/>
  <c r="B79" i="3"/>
  <c r="C78" i="3"/>
  <c r="D78" i="3" l="1"/>
  <c r="E78" i="3" s="1"/>
  <c r="C275" i="3" s="1"/>
  <c r="B80" i="3"/>
  <c r="C79" i="3"/>
  <c r="B81" i="3" l="1"/>
  <c r="C80" i="3"/>
  <c r="D80" i="3" s="1"/>
  <c r="D79" i="3"/>
  <c r="E79" i="3" s="1"/>
  <c r="C276" i="3" s="1"/>
  <c r="E80" i="3" l="1"/>
  <c r="C277" i="3" s="1"/>
  <c r="F70" i="3"/>
  <c r="C81" i="3"/>
  <c r="C82" i="3" l="1"/>
  <c r="F71" i="3"/>
  <c r="G70" i="3"/>
  <c r="H70" i="3" s="1"/>
  <c r="D81" i="3"/>
  <c r="D82" i="3" s="1"/>
  <c r="F72" i="3" l="1"/>
  <c r="G71" i="3"/>
  <c r="I70" i="3"/>
  <c r="E81" i="3"/>
  <c r="H71" i="3" l="1"/>
  <c r="I71" i="3" s="1"/>
  <c r="C280" i="3" s="1"/>
  <c r="C279" i="3"/>
  <c r="F73" i="3"/>
  <c r="G72" i="3"/>
  <c r="C278" i="3"/>
  <c r="E82" i="3"/>
  <c r="H72" i="3" l="1"/>
  <c r="I72" i="3" s="1"/>
  <c r="C281" i="3" s="1"/>
  <c r="F74" i="3"/>
  <c r="G73" i="3"/>
  <c r="H73" i="3" l="1"/>
  <c r="I73" i="3" s="1"/>
  <c r="C282" i="3" s="1"/>
  <c r="F75" i="3"/>
  <c r="G74" i="3"/>
  <c r="H74" i="3" l="1"/>
  <c r="I74" i="3" s="1"/>
  <c r="C283" i="3" s="1"/>
  <c r="F76" i="3"/>
  <c r="G75" i="3"/>
  <c r="H75" i="3" l="1"/>
  <c r="I75" i="3" s="1"/>
  <c r="C284" i="3" s="1"/>
  <c r="F77" i="3"/>
  <c r="G76" i="3"/>
  <c r="F78" i="3" l="1"/>
  <c r="G77" i="3"/>
  <c r="H76" i="3"/>
  <c r="I76" i="3" s="1"/>
  <c r="C285" i="3" s="1"/>
  <c r="H77" i="3" l="1"/>
  <c r="I77" i="3" s="1"/>
  <c r="C286" i="3" s="1"/>
  <c r="F79" i="3"/>
  <c r="G78" i="3"/>
  <c r="F80" i="3" l="1"/>
  <c r="G79" i="3"/>
  <c r="H78" i="3"/>
  <c r="I78" i="3" s="1"/>
  <c r="C287" i="3" s="1"/>
  <c r="H79" i="3" l="1"/>
  <c r="I79" i="3" s="1"/>
  <c r="C288" i="3" s="1"/>
  <c r="F81" i="3"/>
  <c r="G80" i="3"/>
  <c r="H80" i="3" l="1"/>
  <c r="I80" i="3" s="1"/>
  <c r="C289" i="3" s="1"/>
  <c r="G81" i="3"/>
  <c r="J70" i="3"/>
  <c r="G82" i="3" l="1"/>
  <c r="J71" i="3"/>
  <c r="K70" i="3"/>
  <c r="L70" i="3" s="1"/>
  <c r="H81" i="3"/>
  <c r="H82" i="3" s="1"/>
  <c r="I81" i="3" l="1"/>
  <c r="I82" i="3" s="1"/>
  <c r="J72" i="3"/>
  <c r="K71" i="3"/>
  <c r="L71" i="3" s="1"/>
  <c r="M70" i="3"/>
  <c r="C290" i="3"/>
  <c r="M71" i="3" l="1"/>
  <c r="C292" i="3" s="1"/>
  <c r="C291" i="3"/>
  <c r="J73" i="3"/>
  <c r="K72" i="3"/>
  <c r="L72" i="3" l="1"/>
  <c r="M72" i="3" s="1"/>
  <c r="J74" i="3"/>
  <c r="K73" i="3"/>
  <c r="J75" i="3" l="1"/>
  <c r="K74" i="3"/>
  <c r="L73" i="3"/>
  <c r="M73" i="3" s="1"/>
  <c r="C294" i="3" s="1"/>
  <c r="C293" i="3"/>
  <c r="J76" i="3" l="1"/>
  <c r="K75" i="3"/>
  <c r="L74" i="3"/>
  <c r="M74" i="3" s="1"/>
  <c r="C295" i="3" s="1"/>
  <c r="L75" i="3" l="1"/>
  <c r="M75" i="3" s="1"/>
  <c r="C296" i="3" s="1"/>
  <c r="J77" i="3"/>
  <c r="K76" i="3"/>
  <c r="L76" i="3" l="1"/>
  <c r="M76" i="3" s="1"/>
  <c r="C297" i="3" s="1"/>
  <c r="J78" i="3"/>
  <c r="K77" i="3"/>
  <c r="L77" i="3" l="1"/>
  <c r="M77" i="3" s="1"/>
  <c r="C298" i="3" s="1"/>
  <c r="J79" i="3"/>
  <c r="K78" i="3"/>
  <c r="L78" i="3" l="1"/>
  <c r="M78" i="3" s="1"/>
  <c r="C299" i="3" s="1"/>
  <c r="J80" i="3"/>
  <c r="K79" i="3"/>
  <c r="J81" i="3" l="1"/>
  <c r="K80" i="3"/>
  <c r="L79" i="3"/>
  <c r="M79" i="3" s="1"/>
  <c r="C300" i="3" s="1"/>
  <c r="L80" i="3" l="1"/>
  <c r="M80" i="3" s="1"/>
  <c r="C301" i="3" s="1"/>
  <c r="K81" i="3"/>
  <c r="N70" i="3"/>
  <c r="N71" i="3" l="1"/>
  <c r="O70" i="3"/>
  <c r="P70" i="3" s="1"/>
  <c r="K82" i="3"/>
  <c r="L81" i="3"/>
  <c r="L82" i="3" s="1"/>
  <c r="M81" i="3" l="1"/>
  <c r="C302" i="3" s="1"/>
  <c r="Q70" i="3"/>
  <c r="N72" i="3"/>
  <c r="O71" i="3"/>
  <c r="M82" i="3" l="1"/>
  <c r="C303" i="3"/>
  <c r="N73" i="3"/>
  <c r="O72" i="3"/>
  <c r="P71" i="3"/>
  <c r="Q71" i="3" s="1"/>
  <c r="C304" i="3" s="1"/>
  <c r="N74" i="3" l="1"/>
  <c r="O73" i="3"/>
  <c r="P72" i="3"/>
  <c r="Q72" i="3" s="1"/>
  <c r="P73" i="3" l="1"/>
  <c r="Q73" i="3" s="1"/>
  <c r="C306" i="3" s="1"/>
  <c r="N75" i="3"/>
  <c r="O74" i="3"/>
  <c r="C305" i="3"/>
  <c r="N76" i="3" l="1"/>
  <c r="O75" i="3"/>
  <c r="P74" i="3"/>
  <c r="Q74" i="3" s="1"/>
  <c r="C307" i="3" s="1"/>
  <c r="P75" i="3" l="1"/>
  <c r="Q75" i="3" s="1"/>
  <c r="C308" i="3" s="1"/>
  <c r="N77" i="3"/>
  <c r="O76" i="3"/>
  <c r="P76" i="3" l="1"/>
  <c r="Q76" i="3" s="1"/>
  <c r="C309" i="3" s="1"/>
  <c r="N78" i="3"/>
  <c r="O77" i="3"/>
  <c r="P77" i="3" l="1"/>
  <c r="Q77" i="3" s="1"/>
  <c r="C310" i="3" s="1"/>
  <c r="N79" i="3"/>
  <c r="O78" i="3"/>
  <c r="P78" i="3" l="1"/>
  <c r="Q78" i="3" s="1"/>
  <c r="C311" i="3" s="1"/>
  <c r="N80" i="3"/>
  <c r="O79" i="3"/>
  <c r="N81" i="3" l="1"/>
  <c r="O80" i="3"/>
  <c r="P79" i="3"/>
  <c r="Q79" i="3" s="1"/>
  <c r="C312" i="3" s="1"/>
  <c r="P80" i="3" l="1"/>
  <c r="Q80" i="3" s="1"/>
  <c r="C313" i="3" s="1"/>
  <c r="O81" i="3"/>
  <c r="R70" i="3"/>
  <c r="O82" i="3" l="1"/>
  <c r="P81" i="3"/>
  <c r="P82" i="3" s="1"/>
  <c r="R71" i="3"/>
  <c r="S70" i="3"/>
  <c r="Q81" i="3" l="1"/>
  <c r="Q82" i="3" s="1"/>
  <c r="R72" i="3"/>
  <c r="S71" i="3"/>
  <c r="T70" i="3"/>
  <c r="U70" i="3" s="1"/>
  <c r="C314" i="3" l="1"/>
  <c r="C315" i="3"/>
  <c r="T71" i="3"/>
  <c r="U71" i="3" s="1"/>
  <c r="C316" i="3" s="1"/>
  <c r="R73" i="3"/>
  <c r="S72" i="3"/>
  <c r="T72" i="3" l="1"/>
  <c r="U72" i="3" s="1"/>
  <c r="C317" i="3" s="1"/>
  <c r="R74" i="3"/>
  <c r="S73" i="3"/>
  <c r="R75" i="3" l="1"/>
  <c r="S74" i="3"/>
  <c r="T73" i="3"/>
  <c r="U73" i="3" s="1"/>
  <c r="C318" i="3" s="1"/>
  <c r="T74" i="3" l="1"/>
  <c r="U74" i="3" s="1"/>
  <c r="R76" i="3"/>
  <c r="S75" i="3"/>
  <c r="R77" i="3" l="1"/>
  <c r="S76" i="3"/>
  <c r="T75" i="3"/>
  <c r="U75" i="3" s="1"/>
  <c r="C320" i="3" s="1"/>
  <c r="C319" i="3"/>
  <c r="R78" i="3" l="1"/>
  <c r="S77" i="3"/>
  <c r="T76" i="3"/>
  <c r="U76" i="3" s="1"/>
  <c r="C321" i="3" s="1"/>
  <c r="T77" i="3" l="1"/>
  <c r="U77" i="3" s="1"/>
  <c r="C322" i="3" s="1"/>
  <c r="R79" i="3"/>
  <c r="S78" i="3"/>
  <c r="T78" i="3" l="1"/>
  <c r="U78" i="3" s="1"/>
  <c r="C323" i="3" s="1"/>
  <c r="R80" i="3"/>
  <c r="S79" i="3"/>
  <c r="T79" i="3" l="1"/>
  <c r="U79" i="3" s="1"/>
  <c r="C324" i="3" s="1"/>
  <c r="R81" i="3"/>
  <c r="S80" i="3"/>
  <c r="T80" i="3" l="1"/>
  <c r="U80" i="3" s="1"/>
  <c r="C325" i="3" s="1"/>
  <c r="S81" i="3"/>
  <c r="T81" i="3" s="1"/>
  <c r="T82" i="3" s="1"/>
  <c r="V70" i="3"/>
  <c r="V71" i="3" l="1"/>
  <c r="W70" i="3"/>
  <c r="U81" i="3"/>
  <c r="S82" i="3"/>
  <c r="V72" i="3" l="1"/>
  <c r="W71" i="3"/>
  <c r="X70" i="3"/>
  <c r="Y70" i="3" s="1"/>
  <c r="C326" i="3"/>
  <c r="U82" i="3"/>
  <c r="V73" i="3" l="1"/>
  <c r="W72" i="3"/>
  <c r="C327" i="3"/>
  <c r="X71" i="3"/>
  <c r="Y71" i="3" s="1"/>
  <c r="C328" i="3" s="1"/>
  <c r="X72" i="3" l="1"/>
  <c r="Y72" i="3" s="1"/>
  <c r="C329" i="3" s="1"/>
  <c r="V74" i="3"/>
  <c r="W73" i="3"/>
  <c r="X73" i="3" l="1"/>
  <c r="Y73" i="3" s="1"/>
  <c r="C330" i="3" s="1"/>
  <c r="V75" i="3"/>
  <c r="W74" i="3"/>
  <c r="X74" i="3" l="1"/>
  <c r="Y74" i="3" s="1"/>
  <c r="C331" i="3" s="1"/>
  <c r="V76" i="3"/>
  <c r="W75" i="3"/>
  <c r="X75" i="3" s="1"/>
  <c r="Y75" i="3" l="1"/>
  <c r="C332" i="3" s="1"/>
  <c r="V77" i="3"/>
  <c r="W76" i="3"/>
  <c r="X76" i="3" l="1"/>
  <c r="Y76" i="3" s="1"/>
  <c r="C333" i="3" s="1"/>
  <c r="V78" i="3"/>
  <c r="W77" i="3"/>
  <c r="X77" i="3" l="1"/>
  <c r="Y77" i="3" s="1"/>
  <c r="C334" i="3" s="1"/>
  <c r="V79" i="3"/>
  <c r="W78" i="3"/>
  <c r="X78" i="3" l="1"/>
  <c r="Y78" i="3" s="1"/>
  <c r="C335" i="3" s="1"/>
  <c r="V80" i="3"/>
  <c r="W79" i="3"/>
  <c r="X79" i="3" l="1"/>
  <c r="Y79" i="3" s="1"/>
  <c r="C336" i="3" s="1"/>
  <c r="V81" i="3"/>
  <c r="W80" i="3"/>
  <c r="X80" i="3" l="1"/>
  <c r="Y80" i="3" s="1"/>
  <c r="C337" i="3" s="1"/>
  <c r="W81" i="3"/>
  <c r="Z70" i="3"/>
  <c r="Z71" i="3" l="1"/>
  <c r="AA70" i="3"/>
  <c r="W82" i="3"/>
  <c r="X81" i="3"/>
  <c r="X82" i="3" s="1"/>
  <c r="Y81" i="3" l="1"/>
  <c r="C338" i="3" s="1"/>
  <c r="K88" i="3" s="1"/>
  <c r="AC70" i="3"/>
  <c r="AB70" i="3"/>
  <c r="Z72" i="3"/>
  <c r="AA71" i="3"/>
  <c r="AC71" i="3" s="1"/>
  <c r="Y82" i="3" l="1"/>
  <c r="Z73" i="3"/>
  <c r="AA72" i="3"/>
  <c r="AC72" i="3" s="1"/>
  <c r="AB71" i="3"/>
  <c r="AB72" i="3" l="1"/>
  <c r="Z74" i="3"/>
  <c r="AA73" i="3"/>
  <c r="Z75" i="3" l="1"/>
  <c r="AA74" i="3"/>
  <c r="AC74" i="3" s="1"/>
  <c r="AC73" i="3"/>
  <c r="AB73" i="3"/>
  <c r="AB74" i="3" l="1"/>
  <c r="Z76" i="3"/>
  <c r="AA75" i="3"/>
  <c r="AC75" i="3" s="1"/>
  <c r="Z77" i="3" l="1"/>
  <c r="AA76" i="3"/>
  <c r="AC76" i="3" s="1"/>
  <c r="AB75" i="3"/>
  <c r="AB76" i="3" l="1"/>
  <c r="Z78" i="3"/>
  <c r="AA77" i="3"/>
  <c r="AC77" i="3" s="1"/>
  <c r="AB77" i="3" l="1"/>
  <c r="Z79" i="3"/>
  <c r="AA78" i="3"/>
  <c r="AC78" i="3" s="1"/>
  <c r="AB78" i="3" l="1"/>
  <c r="Z80" i="3"/>
  <c r="AA79" i="3"/>
  <c r="AC79" i="3" s="1"/>
  <c r="AB79" i="3" l="1"/>
  <c r="Z81" i="3"/>
  <c r="AA80" i="3"/>
  <c r="AC80" i="3" s="1"/>
  <c r="AB80" i="3" l="1"/>
  <c r="AA81" i="3"/>
  <c r="AC81" i="3" l="1"/>
  <c r="AC82" i="3" s="1"/>
  <c r="K87" i="3" s="1"/>
  <c r="AA82" i="3"/>
  <c r="K85" i="3" s="1"/>
  <c r="AB81" i="3"/>
  <c r="AB82" i="3" s="1"/>
  <c r="K86" i="3" s="1"/>
  <c r="K84" i="3" l="1"/>
</calcChain>
</file>

<file path=xl/sharedStrings.xml><?xml version="1.0" encoding="utf-8"?>
<sst xmlns="http://schemas.openxmlformats.org/spreadsheetml/2006/main" count="200" uniqueCount="89">
  <si>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</si>
  <si>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</si>
  <si>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</si>
  <si>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</si>
  <si>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</si>
  <si>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</si>
  <si>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</si>
  <si>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</si>
  <si>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</si>
  <si>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</si>
  <si>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</si>
  <si>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</si>
  <si>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</si>
  <si>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</si>
  <si>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</si>
  <si>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</si>
  <si>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</si>
  <si>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</si>
  <si>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</si>
  <si>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</si>
  <si>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</si>
  <si>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</si>
  <si>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</si>
  <si>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Державне мито за посвідчення договору забезпечення, % від вартості забезпечення</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</si>
  <si>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</si>
  <si>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</si>
  <si>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</si>
  <si>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</si>
  <si>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</si>
  <si>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</si>
  <si>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</si>
  <si>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</si>
  <si>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</si>
  <si>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</si>
  <si>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</si>
  <si>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</si>
  <si>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</si>
  <si>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</si>
  <si>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</si>
  <si>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</si>
  <si>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</si>
  <si>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</si>
  <si>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</si>
  <si>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</si>
  <si>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</si>
  <si>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</si>
  <si>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</si>
  <si>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</si>
  <si>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</si>
  <si>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</si>
  <si>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</si>
  <si>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</si>
  <si>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</si>
  <si>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</si>
  <si>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</si>
  <si>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</si>
  <si>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</si>
  <si>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</si>
  <si>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</si>
  <si>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</si>
  <si>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</si>
  <si>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</si>
  <si>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</si>
  <si>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</si>
  <si>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</si>
  <si>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</si>
  <si>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</si>
  <si>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</si>
  <si>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</si>
  <si>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</si>
  <si>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</si>
  <si>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</si>
  <si>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</si>
  <si>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</si>
  <si>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</si>
  <si>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</si>
  <si>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ПФ «Діта»/ПП "Будремпроект-Стандарт"</t>
  </si>
  <si>
    <t xml:space="preserve">заповнюється Кліентом виходячи з обраних умов кредитування </t>
  </si>
  <si>
    <t>Послуги нотаріуса (орієнтовно), грн.</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</si>
  <si>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</si>
  <si>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</si>
  <si>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</si>
  <si>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Вартiсть послуг нотарiуса щодо державної реєстрацiї припинення iпотеки в ДРРП, грн. (в кінці строку кредиту), 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</si>
  <si>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</si>
  <si>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</si>
  <si>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</si>
  <si>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</si>
  <si>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</si>
  <si>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Комісія за управління кредитними коштами, в частині оформлення договорів забезпечення, % від суми кредиту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</si>
</sst>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5"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
      <b/>
      <sz val="13"/>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7">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10" fontId="3" fillId="0" borderId="4" xfId="3" applyNumberFormat="1" applyFont="1" applyFill="1" applyBorder="1" applyAlignment="1" applyProtection="1">
      <alignment horizontal="right"/>
      <protection hidden="1"/>
    </xf>
    <xf numFmtId="4" fontId="3" fillId="0" borderId="4" xfId="2"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3" borderId="8" xfId="2" quotePrefix="1" applyNumberFormat="1" applyFont="1" applyFill="1" applyBorder="1" applyAlignment="1" applyProtection="1">
      <alignment horizontal="right"/>
      <protection hidden="1"/>
    </xf>
    <xf numFmtId="1" fontId="3" fillId="3" borderId="6" xfId="2" quotePrefix="1" applyNumberFormat="1" applyFont="1" applyFill="1" applyBorder="1" applyAlignment="1" applyProtection="1">
      <alignment horizontal="right"/>
      <protection hidden="1"/>
    </xf>
    <xf numFmtId="165" fontId="3" fillId="0" borderId="27" xfId="5" applyFont="1" applyFill="1" applyBorder="1" applyAlignment="1" applyProtection="1">
      <alignment horizontal="right" vertical="center"/>
      <protection hidden="1"/>
    </xf>
    <xf numFmtId="165" fontId="3" fillId="0" borderId="28" xfId="5" applyFont="1" applyFill="1" applyBorder="1" applyAlignment="1" applyProtection="1">
      <alignment horizontal="right" vertical="center"/>
      <protection hidden="1"/>
    </xf>
    <xf numFmtId="165" fontId="3" fillId="0" borderId="29" xfId="5" applyFont="1" applyFill="1" applyBorder="1" applyAlignment="1" applyProtection="1">
      <alignment horizontal="right" vertical="center"/>
      <protection hidden="1"/>
    </xf>
    <xf numFmtId="10" fontId="3" fillId="0" borderId="27" xfId="2" applyNumberFormat="1" applyFont="1" applyFill="1" applyBorder="1" applyAlignment="1" applyProtection="1">
      <alignment horizontal="right"/>
      <protection hidden="1"/>
    </xf>
    <xf numFmtId="10" fontId="3" fillId="0" borderId="29" xfId="2"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3" borderId="4" xfId="2" applyNumberFormat="1" applyFont="1" applyFill="1" applyBorder="1" applyAlignment="1" applyProtection="1">
      <alignment horizontal="right"/>
      <protection locked="0"/>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0" fontId="3" fillId="3" borderId="27" xfId="2" applyNumberFormat="1" applyFont="1" applyFill="1" applyBorder="1" applyAlignment="1" applyProtection="1">
      <alignment horizontal="right"/>
      <protection locked="0"/>
    </xf>
    <xf numFmtId="10" fontId="3" fillId="3" borderId="29"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14" fillId="0" borderId="0" xfId="2" applyFont="1" applyAlignment="1" applyProtection="1">
      <alignment horizontal="center" vertical="center" wrapText="1"/>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800100</xdr:colOff>
          <xdr:row>16</xdr:row>
          <xdr:rowOff>190500</xdr:rowOff>
        </xdr:from>
        <xdr:to>
          <xdr:col>11</xdr:col>
          <xdr:colOff>0</xdr:colOff>
          <xdr:row>19</xdr:row>
          <xdr:rowOff>19050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2268</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40"/>
  <sheetViews>
    <sheetView tabSelected="1" view="pageBreakPreview" topLeftCell="A3" zoomScale="90" zoomScaleNormal="70" zoomScaleSheetLayoutView="90" workbookViewId="0">
      <selection activeCell="Q27" sqref="Q27"/>
    </sheetView>
  </sheetViews>
  <sheetFormatPr defaultRowHeight="15" x14ac:dyDescent="0.25"/>
  <cols>
    <col min="1" max="1" width="10.7109375" customWidth="1"/>
    <col min="2" max="2" width="14.28515625" customWidth="1"/>
    <col min="3" max="3" width="12" customWidth="1"/>
    <col min="4" max="4" width="13.5703125" customWidth="1"/>
    <col min="5" max="5" width="12.42578125" customWidth="1"/>
    <col min="6" max="6" width="13.140625" customWidth="1"/>
    <col min="7" max="7" width="11.5703125" customWidth="1"/>
    <col min="8" max="8" width="13.85546875" customWidth="1"/>
    <col min="9" max="9" width="12.28515625" customWidth="1"/>
    <col min="10" max="10" width="14.140625" customWidth="1"/>
    <col min="11" max="11" width="15.42578125" customWidth="1"/>
    <col min="12" max="13" width="12.42578125" customWidth="1"/>
    <col min="14" max="14" width="12.140625" customWidth="1"/>
    <col min="15" max="15" width="11" customWidth="1"/>
    <col min="16" max="17" width="12" customWidth="1"/>
    <col min="18" max="18" width="13.140625" customWidth="1"/>
    <col min="19" max="19" width="10.5703125" customWidth="1"/>
    <col min="20" max="20" width="11.5703125" customWidth="1"/>
    <col min="21" max="22" width="13.28515625" customWidth="1"/>
    <col min="23" max="23" width="12.5703125" customWidth="1"/>
    <col min="24" max="25" width="12.7109375" customWidth="1"/>
    <col min="26" max="26" width="11.7109375" customWidth="1"/>
    <col min="27" max="27" width="14" customWidth="1"/>
    <col min="28" max="28" width="11.5703125" customWidth="1"/>
    <col min="29" max="29" width="15.42578125"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127" t="s">
        <v>0</v>
      </c>
      <c r="B1" s="127"/>
      <c r="C1" s="127"/>
      <c r="D1" s="127"/>
      <c r="E1" s="127"/>
      <c r="F1" s="127"/>
      <c r="G1" s="127"/>
      <c r="H1" s="127"/>
      <c r="I1" s="127"/>
      <c r="J1" s="127"/>
      <c r="K1" s="127"/>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128" t="s">
        <v>1</v>
      </c>
      <c r="B2" s="128"/>
      <c r="C2" s="128"/>
      <c r="D2" s="128"/>
      <c r="E2" s="128"/>
      <c r="F2" s="128"/>
      <c r="G2" s="128"/>
      <c r="H2" s="128"/>
      <c r="I2" s="128"/>
      <c r="J2" s="128"/>
      <c r="K2" s="128"/>
      <c r="L2" s="1"/>
      <c r="M2" s="1"/>
      <c r="N2" s="1"/>
      <c r="O2" s="1"/>
      <c r="P2" s="1"/>
      <c r="Q2" s="1"/>
      <c r="R2" s="1"/>
      <c r="S2" s="3"/>
      <c r="T2" s="3"/>
      <c r="U2" s="3"/>
      <c r="V2" s="3"/>
      <c r="W2" s="2"/>
      <c r="X2" s="2"/>
      <c r="Y2" s="2"/>
      <c r="Z2" s="2"/>
      <c r="AA2" s="2"/>
      <c r="AB2" s="2"/>
      <c r="AC2" s="2"/>
      <c r="AD2" s="2"/>
      <c r="AE2" s="2"/>
      <c r="AF2" s="2"/>
      <c r="AG2" s="2"/>
      <c r="AH2" s="2"/>
    </row>
    <row r="3" spans="1:247" ht="47.25" customHeight="1" x14ac:dyDescent="0.25">
      <c r="A3" s="129" t="s">
        <v>76</v>
      </c>
      <c r="B3" s="130"/>
      <c r="C3" s="130"/>
      <c r="D3" s="130"/>
      <c r="E3" s="130"/>
      <c r="F3" s="130"/>
      <c r="G3" s="130"/>
      <c r="H3" s="130"/>
      <c r="I3" s="130"/>
      <c r="J3" s="130"/>
      <c r="K3" s="130"/>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131" t="s">
        <v>2</v>
      </c>
      <c r="B4" s="131"/>
      <c r="C4" s="131"/>
      <c r="D4" s="131"/>
      <c r="E4" s="131"/>
      <c r="F4" s="131"/>
      <c r="G4" s="131"/>
      <c r="H4" s="131"/>
      <c r="I4" s="131"/>
      <c r="J4" s="131"/>
      <c r="K4" s="131"/>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32" t="s">
        <v>3</v>
      </c>
      <c r="B5" s="133"/>
      <c r="C5" s="133"/>
      <c r="D5" s="133"/>
      <c r="E5" s="133"/>
      <c r="F5" s="133"/>
      <c r="G5" s="133"/>
      <c r="H5" s="133"/>
      <c r="I5" s="134"/>
      <c r="J5" s="135" t="s">
        <v>4</v>
      </c>
      <c r="K5" s="136"/>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120" t="s">
        <v>5</v>
      </c>
      <c r="B6" s="121"/>
      <c r="C6" s="121"/>
      <c r="D6" s="121"/>
      <c r="E6" s="121"/>
      <c r="F6" s="121"/>
      <c r="G6" s="121"/>
      <c r="H6" s="121"/>
      <c r="I6" s="122"/>
      <c r="J6" s="109">
        <v>7142857.1399999997</v>
      </c>
      <c r="K6" s="109"/>
      <c r="L6" s="5"/>
      <c r="M6" s="38"/>
      <c r="N6" s="39" t="s">
        <v>77</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23" t="s">
        <v>7</v>
      </c>
      <c r="B7" s="124"/>
      <c r="C7" s="124"/>
      <c r="D7" s="124"/>
      <c r="E7" s="124"/>
      <c r="F7" s="124"/>
      <c r="G7" s="124"/>
      <c r="H7" s="124"/>
      <c r="I7" s="125"/>
      <c r="J7" s="126">
        <v>0.3</v>
      </c>
      <c r="K7" s="12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6" t="s">
        <v>10</v>
      </c>
      <c r="B8" s="97"/>
      <c r="C8" s="97"/>
      <c r="D8" s="97"/>
      <c r="E8" s="97"/>
      <c r="F8" s="97"/>
      <c r="G8" s="97"/>
      <c r="H8" s="97"/>
      <c r="I8" s="98"/>
      <c r="J8" s="61">
        <f>J6*(1-avans2)</f>
        <v>4999999.9979999997</v>
      </c>
      <c r="K8" s="6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117" t="s">
        <v>13</v>
      </c>
      <c r="B9" s="118"/>
      <c r="C9" s="118"/>
      <c r="D9" s="118"/>
      <c r="E9" s="118"/>
      <c r="F9" s="118"/>
      <c r="G9" s="118"/>
      <c r="H9" s="119"/>
      <c r="I9" s="31"/>
      <c r="J9" s="109">
        <v>100000</v>
      </c>
      <c r="K9" s="109"/>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117" t="s">
        <v>14</v>
      </c>
      <c r="B10" s="118"/>
      <c r="C10" s="118"/>
      <c r="D10" s="118"/>
      <c r="E10" s="118"/>
      <c r="F10" s="118"/>
      <c r="G10" s="118"/>
      <c r="H10" s="119"/>
      <c r="I10" s="31"/>
      <c r="J10" s="109">
        <f>J9*J26</f>
        <v>0</v>
      </c>
      <c r="K10" s="109"/>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106" t="s">
        <v>15</v>
      </c>
      <c r="B11" s="107"/>
      <c r="C11" s="107"/>
      <c r="D11" s="107"/>
      <c r="E11" s="107"/>
      <c r="F11" s="107"/>
      <c r="G11" s="107"/>
      <c r="H11" s="108"/>
      <c r="I11" s="32"/>
      <c r="J11" s="109">
        <v>0</v>
      </c>
      <c r="K11" s="109"/>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106" t="s">
        <v>16</v>
      </c>
      <c r="B12" s="107"/>
      <c r="C12" s="107"/>
      <c r="D12" s="107"/>
      <c r="E12" s="107"/>
      <c r="F12" s="107"/>
      <c r="G12" s="107"/>
      <c r="H12" s="108"/>
      <c r="I12" s="32"/>
      <c r="J12" s="109">
        <v>0</v>
      </c>
      <c r="K12" s="109"/>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110" t="s">
        <v>17</v>
      </c>
      <c r="B13" s="111"/>
      <c r="C13" s="111"/>
      <c r="D13" s="111"/>
      <c r="E13" s="111"/>
      <c r="F13" s="111"/>
      <c r="G13" s="111"/>
      <c r="H13" s="111"/>
      <c r="I13" s="112"/>
      <c r="J13" s="113">
        <v>240</v>
      </c>
      <c r="K13" s="114"/>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9" t="s">
        <v>73</v>
      </c>
      <c r="B14" s="90"/>
      <c r="C14" s="90"/>
      <c r="D14" s="90"/>
      <c r="E14" s="90"/>
      <c r="F14" s="90"/>
      <c r="G14" s="90"/>
      <c r="H14" s="90"/>
      <c r="I14" s="91"/>
      <c r="J14" s="115">
        <v>2.9899999999999999E-2</v>
      </c>
      <c r="K14" s="11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4" t="s">
        <v>74</v>
      </c>
      <c r="B15" s="85"/>
      <c r="C15" s="85"/>
      <c r="D15" s="85"/>
      <c r="E15" s="85"/>
      <c r="F15" s="85"/>
      <c r="G15" s="85"/>
      <c r="H15" s="85"/>
      <c r="I15" s="86"/>
      <c r="J15" s="87">
        <v>12</v>
      </c>
      <c r="K15" s="88"/>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9" t="s">
        <v>73</v>
      </c>
      <c r="B16" s="90"/>
      <c r="C16" s="90"/>
      <c r="D16" s="90"/>
      <c r="E16" s="90"/>
      <c r="F16" s="90"/>
      <c r="G16" s="90"/>
      <c r="H16" s="90"/>
      <c r="I16" s="91"/>
      <c r="J16" s="92">
        <v>0.12989999999999999</v>
      </c>
      <c r="K16" s="93"/>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4" t="s">
        <v>74</v>
      </c>
      <c r="B17" s="85"/>
      <c r="C17" s="85"/>
      <c r="D17" s="85"/>
      <c r="E17" s="85"/>
      <c r="F17" s="85"/>
      <c r="G17" s="85"/>
      <c r="H17" s="85"/>
      <c r="I17" s="86"/>
      <c r="J17" s="94">
        <f>strok2-J15</f>
        <v>228</v>
      </c>
      <c r="K17" s="95"/>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96" t="s">
        <v>18</v>
      </c>
      <c r="B18" s="97"/>
      <c r="C18" s="97"/>
      <c r="D18" s="97"/>
      <c r="E18" s="97"/>
      <c r="F18" s="97"/>
      <c r="G18" s="97"/>
      <c r="H18" s="97"/>
      <c r="I18" s="98"/>
      <c r="J18" s="99">
        <v>1</v>
      </c>
      <c r="K18" s="100"/>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2" t="str">
        <f>CONCATENATE("Месячный платеж по кредиту, ",O37)</f>
        <v xml:space="preserve">Месячный платеж по кредиту, </v>
      </c>
      <c r="B19" s="73"/>
      <c r="C19" s="73"/>
      <c r="D19" s="73"/>
      <c r="E19" s="73"/>
      <c r="F19" s="73"/>
      <c r="G19" s="73"/>
      <c r="H19" s="10"/>
      <c r="I19" s="11"/>
      <c r="J19" s="101">
        <f>IF(data2=1,sumkred2/strok2,sumkred2*J14/100/((1-POWER(1+J14/1200,-strok2))*12))</f>
        <v>20833.333325</v>
      </c>
      <c r="K19" s="102"/>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3" t="s">
        <v>83</v>
      </c>
      <c r="B20" s="104"/>
      <c r="C20" s="104"/>
      <c r="D20" s="104"/>
      <c r="E20" s="104"/>
      <c r="F20" s="104"/>
      <c r="G20" s="104"/>
      <c r="H20" s="104"/>
      <c r="I20" s="104"/>
      <c r="J20" s="104"/>
      <c r="K20" s="105"/>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2" t="s">
        <v>75</v>
      </c>
      <c r="B21" s="73"/>
      <c r="C21" s="73"/>
      <c r="D21" s="73"/>
      <c r="E21" s="73"/>
      <c r="F21" s="73"/>
      <c r="G21" s="73"/>
      <c r="H21" s="73"/>
      <c r="I21" s="74"/>
      <c r="J21" s="60">
        <v>0</v>
      </c>
      <c r="K21" s="6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2" t="s">
        <v>19</v>
      </c>
      <c r="B22" s="73"/>
      <c r="C22" s="73"/>
      <c r="D22" s="73"/>
      <c r="E22" s="73"/>
      <c r="F22" s="73"/>
      <c r="G22" s="73"/>
      <c r="H22" s="73"/>
      <c r="I22" s="74"/>
      <c r="J22" s="75">
        <v>0</v>
      </c>
      <c r="K22" s="76"/>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2" t="s">
        <v>21</v>
      </c>
      <c r="B23" s="73"/>
      <c r="C23" s="73"/>
      <c r="D23" s="73"/>
      <c r="E23" s="73"/>
      <c r="F23" s="73"/>
      <c r="G23" s="73"/>
      <c r="H23" s="73"/>
      <c r="I23" s="74"/>
      <c r="J23" s="77" t="s">
        <v>22</v>
      </c>
      <c r="K23" s="78"/>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2" t="s">
        <v>20</v>
      </c>
      <c r="B24" s="73"/>
      <c r="C24" s="73"/>
      <c r="D24" s="73"/>
      <c r="E24" s="73"/>
      <c r="F24" s="73"/>
      <c r="G24" s="73"/>
      <c r="H24" s="73"/>
      <c r="I24" s="74"/>
      <c r="J24" s="79">
        <v>0</v>
      </c>
      <c r="K24" s="80"/>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19.5" customHeight="1" x14ac:dyDescent="0.25">
      <c r="A25" s="57" t="s">
        <v>88</v>
      </c>
      <c r="B25" s="58"/>
      <c r="C25" s="58"/>
      <c r="D25" s="58"/>
      <c r="E25" s="58"/>
      <c r="F25" s="58"/>
      <c r="G25" s="58"/>
      <c r="H25" s="58"/>
      <c r="I25" s="59"/>
      <c r="J25" s="60">
        <v>0</v>
      </c>
      <c r="K25" s="60"/>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2" customFormat="1" ht="32.25" customHeight="1" x14ac:dyDescent="0.25">
      <c r="A26" s="81" t="s">
        <v>84</v>
      </c>
      <c r="B26" s="82"/>
      <c r="C26" s="82"/>
      <c r="D26" s="82"/>
      <c r="E26" s="82"/>
      <c r="F26" s="82"/>
      <c r="G26" s="82"/>
      <c r="H26" s="82"/>
      <c r="I26" s="82"/>
      <c r="J26" s="82"/>
      <c r="K26" s="83"/>
      <c r="L26" s="5"/>
      <c r="M26" s="5"/>
      <c r="N26" s="5"/>
      <c r="O26" s="5"/>
      <c r="P26" s="5"/>
      <c r="Q26" s="5"/>
      <c r="R26" s="5"/>
      <c r="S26" s="5"/>
      <c r="T26" s="5"/>
      <c r="U26" s="5"/>
      <c r="V26" s="5"/>
      <c r="W26" s="5"/>
      <c r="X26" s="5"/>
      <c r="Y26" s="5"/>
      <c r="Z26" s="5"/>
      <c r="AA26" s="5"/>
      <c r="AB26" s="5"/>
      <c r="AC26" s="5"/>
      <c r="AD26" s="3"/>
      <c r="AE26" s="3"/>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row>
    <row r="27" spans="1:247" s="3" customFormat="1" x14ac:dyDescent="0.25">
      <c r="A27" s="57" t="s">
        <v>78</v>
      </c>
      <c r="B27" s="67"/>
      <c r="C27" s="67"/>
      <c r="D27" s="67"/>
      <c r="E27" s="67"/>
      <c r="F27" s="67"/>
      <c r="G27" s="67"/>
      <c r="H27" s="67"/>
      <c r="I27" s="68"/>
      <c r="J27" s="61">
        <v>12880</v>
      </c>
      <c r="K27" s="61"/>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x14ac:dyDescent="0.25">
      <c r="A28" s="57" t="s">
        <v>23</v>
      </c>
      <c r="B28" s="58"/>
      <c r="C28" s="58"/>
      <c r="D28" s="58"/>
      <c r="E28" s="58"/>
      <c r="F28" s="58"/>
      <c r="G28" s="58"/>
      <c r="H28" s="58"/>
      <c r="I28" s="59"/>
      <c r="J28" s="60">
        <v>1E-3</v>
      </c>
      <c r="K28" s="6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ht="30" customHeight="1" x14ac:dyDescent="0.25">
      <c r="A29" s="71" t="s">
        <v>79</v>
      </c>
      <c r="B29" s="58"/>
      <c r="C29" s="58"/>
      <c r="D29" s="58"/>
      <c r="E29" s="58"/>
      <c r="F29" s="58"/>
      <c r="G29" s="58"/>
      <c r="H29" s="58"/>
      <c r="I29" s="59"/>
      <c r="J29" s="60">
        <v>3.0000000000000001E-3</v>
      </c>
      <c r="K29" s="6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57" t="s">
        <v>80</v>
      </c>
      <c r="B30" s="58"/>
      <c r="C30" s="58"/>
      <c r="D30" s="58"/>
      <c r="E30" s="58"/>
      <c r="F30" s="58"/>
      <c r="G30" s="58"/>
      <c r="H30" s="58"/>
      <c r="I30" s="59"/>
      <c r="J30" s="60">
        <v>7.3000000000000001E-3</v>
      </c>
      <c r="K30" s="60"/>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57" t="s">
        <v>81</v>
      </c>
      <c r="B31" s="58"/>
      <c r="C31" s="58"/>
      <c r="D31" s="58"/>
      <c r="E31" s="58"/>
      <c r="F31" s="58"/>
      <c r="G31" s="58"/>
      <c r="H31" s="58"/>
      <c r="I31" s="59"/>
      <c r="J31" s="61">
        <v>2950</v>
      </c>
      <c r="K31" s="6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3" customFormat="1" x14ac:dyDescent="0.25">
      <c r="A32" s="57" t="s">
        <v>82</v>
      </c>
      <c r="B32" s="58"/>
      <c r="C32" s="58"/>
      <c r="D32" s="58"/>
      <c r="E32" s="58"/>
      <c r="F32" s="58"/>
      <c r="G32" s="58"/>
      <c r="H32" s="58"/>
      <c r="I32" s="59"/>
      <c r="J32" s="61">
        <v>3430</v>
      </c>
      <c r="K32" s="61"/>
      <c r="L32" s="5"/>
      <c r="M32" s="5"/>
      <c r="N32" s="5"/>
      <c r="O32" s="5"/>
      <c r="P32" s="5"/>
      <c r="Q32" s="5"/>
      <c r="R32" s="5"/>
      <c r="S32" s="5"/>
      <c r="T32" s="5"/>
      <c r="U32" s="5"/>
      <c r="V32" s="5"/>
      <c r="W32" s="5"/>
      <c r="X32" s="5"/>
      <c r="Y32" s="5"/>
      <c r="Z32" s="5"/>
      <c r="AA32" s="5"/>
      <c r="AB32" s="5"/>
      <c r="AC32" s="5"/>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row>
    <row r="33" spans="1:247" s="2" customFormat="1" ht="15" hidden="1" customHeight="1" x14ac:dyDescent="0.25">
      <c r="A33" s="57"/>
      <c r="B33" s="58"/>
      <c r="C33" s="58"/>
      <c r="D33" s="58"/>
      <c r="E33" s="58"/>
      <c r="F33" s="58"/>
      <c r="G33" s="58"/>
      <c r="H33" s="58"/>
      <c r="I33" s="59"/>
      <c r="J33" s="33"/>
      <c r="K33" s="34"/>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62" t="s">
        <v>84</v>
      </c>
      <c r="B34" s="63"/>
      <c r="C34" s="63"/>
      <c r="D34" s="63"/>
      <c r="E34" s="63"/>
      <c r="F34" s="63"/>
      <c r="G34" s="63"/>
      <c r="H34" s="63"/>
      <c r="I34" s="64"/>
      <c r="J34" s="65">
        <v>0</v>
      </c>
      <c r="K34" s="65"/>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5" hidden="1" customHeight="1" x14ac:dyDescent="0.25">
      <c r="A35" s="66" t="s">
        <v>24</v>
      </c>
      <c r="B35" s="67"/>
      <c r="C35" s="67"/>
      <c r="D35" s="67"/>
      <c r="E35" s="67"/>
      <c r="F35" s="67"/>
      <c r="G35" s="67"/>
      <c r="H35" s="67"/>
      <c r="I35" s="68"/>
      <c r="J35" s="69">
        <v>0</v>
      </c>
      <c r="K35" s="70"/>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9.5" hidden="1" customHeight="1" x14ac:dyDescent="0.25">
      <c r="A36" s="52"/>
      <c r="B36" s="53"/>
      <c r="C36" s="53"/>
      <c r="D36" s="53"/>
      <c r="E36" s="53"/>
      <c r="F36" s="53"/>
      <c r="G36" s="53"/>
      <c r="H36" s="53"/>
      <c r="I36" s="54"/>
      <c r="J36" s="55"/>
      <c r="K36" s="56"/>
      <c r="L36" s="5"/>
      <c r="M36" s="5"/>
      <c r="N36" s="5"/>
      <c r="O36" s="5"/>
      <c r="P36" s="5"/>
      <c r="Q36" s="5"/>
      <c r="R36" s="5"/>
      <c r="S36" s="5"/>
      <c r="T36" s="5"/>
      <c r="U36" s="5"/>
      <c r="V36" s="5"/>
      <c r="W36" s="5"/>
      <c r="X36" s="5"/>
      <c r="Y36" s="5"/>
      <c r="Z36" s="5"/>
      <c r="AA36" s="5"/>
      <c r="AB36" s="5"/>
      <c r="AC36" s="5"/>
      <c r="AD36" s="3"/>
      <c r="AE36" s="3"/>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5.75" thickBot="1" x14ac:dyDescent="0.3">
      <c r="A37" s="5">
        <v>2</v>
      </c>
      <c r="B37" s="5"/>
      <c r="C37" s="5"/>
      <c r="D37" s="5"/>
      <c r="E37" s="5"/>
      <c r="F37" s="5"/>
      <c r="G37" s="5"/>
      <c r="H37" s="5"/>
      <c r="I37" s="5"/>
      <c r="J37" s="5"/>
      <c r="K37" s="5"/>
      <c r="L37" s="5"/>
      <c r="M37" s="5"/>
      <c r="N37" s="5"/>
      <c r="O37" s="5"/>
      <c r="P37" s="5"/>
      <c r="Q37" s="5"/>
      <c r="R37" s="5"/>
      <c r="S37" s="5"/>
      <c r="T37" s="5"/>
      <c r="U37" s="5"/>
      <c r="V37" s="5"/>
      <c r="W37" s="5"/>
      <c r="X37" s="5"/>
      <c r="Y37" s="5"/>
      <c r="Z37" s="5"/>
      <c r="AA37" s="5"/>
      <c r="AB37" s="5" t="s">
        <v>25</v>
      </c>
      <c r="AC37" s="5"/>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12.75" customHeight="1" thickBot="1" x14ac:dyDescent="0.3">
      <c r="A38" s="50" t="s">
        <v>26</v>
      </c>
      <c r="B38" s="47" t="s">
        <v>27</v>
      </c>
      <c r="C38" s="48"/>
      <c r="D38" s="48"/>
      <c r="E38" s="49"/>
      <c r="F38" s="47" t="s">
        <v>28</v>
      </c>
      <c r="G38" s="48"/>
      <c r="H38" s="48"/>
      <c r="I38" s="49"/>
      <c r="J38" s="47" t="s">
        <v>29</v>
      </c>
      <c r="K38" s="48"/>
      <c r="L38" s="48"/>
      <c r="M38" s="49"/>
      <c r="N38" s="47" t="s">
        <v>30</v>
      </c>
      <c r="O38" s="48"/>
      <c r="P38" s="48"/>
      <c r="Q38" s="49"/>
      <c r="R38" s="47" t="s">
        <v>31</v>
      </c>
      <c r="S38" s="48"/>
      <c r="T38" s="48"/>
      <c r="U38" s="49"/>
      <c r="V38" s="47" t="s">
        <v>32</v>
      </c>
      <c r="W38" s="48"/>
      <c r="X38" s="48"/>
      <c r="Y38" s="49"/>
      <c r="Z38" s="47" t="s">
        <v>33</v>
      </c>
      <c r="AA38" s="48"/>
      <c r="AB38" s="48"/>
      <c r="AC38" s="49"/>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75.75" thickBot="1" x14ac:dyDescent="0.3">
      <c r="A39" s="51"/>
      <c r="B39" s="13" t="s">
        <v>34</v>
      </c>
      <c r="C39" s="13" t="s">
        <v>35</v>
      </c>
      <c r="D39" s="13" t="s">
        <v>36</v>
      </c>
      <c r="E39" s="13" t="s">
        <v>37</v>
      </c>
      <c r="F39" s="13" t="s">
        <v>34</v>
      </c>
      <c r="G39" s="13" t="s">
        <v>35</v>
      </c>
      <c r="H39" s="13" t="s">
        <v>36</v>
      </c>
      <c r="I39" s="13" t="s">
        <v>37</v>
      </c>
      <c r="J39" s="13" t="s">
        <v>34</v>
      </c>
      <c r="K39" s="13" t="s">
        <v>35</v>
      </c>
      <c r="L39" s="13" t="s">
        <v>36</v>
      </c>
      <c r="M39" s="13" t="s">
        <v>37</v>
      </c>
      <c r="N39" s="13" t="s">
        <v>34</v>
      </c>
      <c r="O39" s="13" t="s">
        <v>35</v>
      </c>
      <c r="P39" s="13" t="s">
        <v>36</v>
      </c>
      <c r="Q39" s="13" t="s">
        <v>37</v>
      </c>
      <c r="R39" s="13" t="s">
        <v>34</v>
      </c>
      <c r="S39" s="13" t="s">
        <v>35</v>
      </c>
      <c r="T39" s="13" t="s">
        <v>36</v>
      </c>
      <c r="U39" s="13" t="s">
        <v>37</v>
      </c>
      <c r="V39" s="13" t="s">
        <v>34</v>
      </c>
      <c r="W39" s="13" t="s">
        <v>35</v>
      </c>
      <c r="X39" s="13" t="s">
        <v>36</v>
      </c>
      <c r="Y39" s="13" t="s">
        <v>37</v>
      </c>
      <c r="Z39" s="13" t="s">
        <v>34</v>
      </c>
      <c r="AA39" s="13" t="s">
        <v>35</v>
      </c>
      <c r="AB39" s="13" t="s">
        <v>36</v>
      </c>
      <c r="AC39" s="13" t="s">
        <v>37</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ht="15.75" thickTop="1" x14ac:dyDescent="0.25">
      <c r="A40" s="14" t="s">
        <v>38</v>
      </c>
      <c r="B40" s="15">
        <f>sumkred2</f>
        <v>4999999.9979999997</v>
      </c>
      <c r="C40" s="15">
        <f t="shared" ref="C40:C51" si="0">IF(LEFT($A40,1)*1+LEFT(B$38,1)*12-12&lt;=$J$15,B40*($J$14/12),B40*($J$16/12))</f>
        <v>12458.33332835</v>
      </c>
      <c r="D40" s="16">
        <f>IF($A40="1 міс.",$J$29*$J$6+$J$30*B40,0)+$J$21*sumkred2+$J$22+$J$24*sumkred2+$J$27+$J$31+J28*J6+sumkred2*$J$25</f>
        <v>80901.428545400006</v>
      </c>
      <c r="E40" s="16">
        <f>IF(data2=2,C40+D40,IF(data2=1,IF(C40&gt;0,C40+D40+sumproplat2,0),IF(B40&gt;sumproplat2*2,sumproplat2,B40+C40+D40)))</f>
        <v>114193.09519875</v>
      </c>
      <c r="F40" s="17">
        <f>IF(data2=1,IF((B51-sumproplat2)&gt;1,B51-sumproplat2,0),IF(B51-(sumproplat2-C51-D51)&gt;0,B51-(E51-C51-D51),0))</f>
        <v>4749999.9981000051</v>
      </c>
      <c r="G40" s="15">
        <f t="shared" ref="G40:G51" si="1">IF(LEFT($A40,1)*1+LEFT(F$38,1)*12-12&lt;=$J$15,F40*($J$14/12),F40*($J$16/12))</f>
        <v>51418.749979432556</v>
      </c>
      <c r="H40" s="16">
        <f t="shared" ref="H40:H51" si="2">IF(AND($A40="1 міс.",F40&gt;0),$J$29*$J$6+$J$30*F40,0)+IF(F40-IF(data2=1,IF(G40&gt;0.001,G40+sumproplat2,0),IF(F40&gt;sumproplat2*2,sumproplat2,F40+G40))&lt;0,$J$32,0)</f>
        <v>56103.571406130039</v>
      </c>
      <c r="I40" s="16">
        <f t="shared" ref="I40:I51" si="3">IF(data2=1,IF(G40&gt;0.001,G40+H40+sumproplat2,0),IF(F40&gt;sumproplat2*2,sumproplat2+H40,F40+G40+H40))</f>
        <v>128355.65471056259</v>
      </c>
      <c r="J40" s="17">
        <f>IF(data2=1,IF((F51-sumproplat2)&gt;1,F51-sumproplat2,0),IF(F51-(sumproplat2-G51-H51)&gt;0,F51-(I51-G51-H51),0))</f>
        <v>4499999.9982000105</v>
      </c>
      <c r="K40" s="15">
        <f t="shared" ref="K40:K51" si="4">IF(LEFT($A40,1)*1+LEFT(J$38,1)*12-12&lt;=$J$15,J40*($J$14/12),J40*($J$16/12))</f>
        <v>48712.499980515109</v>
      </c>
      <c r="L40" s="16">
        <f t="shared" ref="L40:L51" si="5">IF(AND($A40="1 міс.",J40&gt;0),$J$29*$J$6+$J$30*J40,0)+IF(J40-IF(data2=1,IF(K40&gt;0.001,K40+sumproplat2,0),IF(J40&gt;sumproplat2*2,sumproplat2,J40+K40))&lt;0,$J$32,0)</f>
        <v>54278.571406860079</v>
      </c>
      <c r="M40" s="16">
        <f t="shared" ref="M40:M51" si="6">IF(data2=1,IF(K40&gt;0.001,K40+L40+sumproplat2,0),IF(J40&gt;sumproplat2*2,sumproplat2+L40,J40+K40+L40))</f>
        <v>123824.40471237518</v>
      </c>
      <c r="N40" s="17">
        <f>IF(data2=1,IF((J51-sumproplat2)&gt;1,J51-sumproplat2,0),IF(J51-(sumproplat2-K51-L51)&gt;0,J51-(M51-K51-L51),0))</f>
        <v>4249999.9983000159</v>
      </c>
      <c r="O40" s="15">
        <f t="shared" ref="O40:O51" si="7">IF(LEFT($A40,1)*1+LEFT(N$38,1)*12-12&lt;=$J$15,N40*($J$14/12),N40*($J$16/12))</f>
        <v>46006.24998159767</v>
      </c>
      <c r="P40" s="16">
        <f t="shared" ref="P40:P51" si="8">IF(AND($A40="1 міс.",N40&gt;0),$J$29*$J$6+$J$30*N40,0)+IF(N40-IF(data2=1,IF(O40&gt;0.001,O40+sumproplat2,0),IF(N40&gt;sumproplat2*2,sumproplat2,N40+O40))&lt;0,$J$32,0)</f>
        <v>52453.57140759012</v>
      </c>
      <c r="Q40" s="16">
        <f t="shared" ref="Q40:Q51" si="9">IF(data2=1,IF(O40&gt;0.001,O40+P40+sumproplat2,0),IF(N40&gt;sumproplat2*2,sumproplat2+P40,N40+O40+P40))</f>
        <v>119293.1547141878</v>
      </c>
      <c r="R40" s="17">
        <f>IF(data2=1,IF((N51-sumproplat2)&gt;1,N51-sumproplat2,0),IF(N51-(sumproplat2-O51-P51)&gt;0,N51-(Q51-O51-P51),0))</f>
        <v>3999999.9984000167</v>
      </c>
      <c r="S40" s="15">
        <f t="shared" ref="S40:S51" si="10">IF(LEFT($A40,1)*1+LEFT(R$38,1)*12-12&lt;=$J$15,R40*($J$14/12),R40*($J$16/12))</f>
        <v>43299.99998268018</v>
      </c>
      <c r="T40" s="16">
        <f t="shared" ref="T40:T51" si="11">IF(AND($A40="1 міс.",R40&gt;0),$J$29*$J$6+$J$30*R40,0)+IF(R40-IF(data2=1,IF(S40&gt;0.001,S40+sumproplat2,0),IF(R40&gt;sumproplat2*2,sumproplat2,R40+S40))&lt;0,$J$32,0)</f>
        <v>50628.571408320124</v>
      </c>
      <c r="U40" s="16">
        <f t="shared" ref="U40:U51" si="12">IF(data2=1,IF(S40&gt;0.001,S40+T40+sumproplat2,0),IF(R40&gt;sumproplat2*2,sumproplat2+T40,R40+S40+T40))</f>
        <v>114761.9047160003</v>
      </c>
      <c r="V40" s="17">
        <f>IF(data2=1,IF((R51-sumproplat2)&gt;1,R51-sumproplat2,0),IF(R51-(sumproplat2-S51-T51)&gt;0,R51-(U51-S51-T51),0))</f>
        <v>3749999.9985000165</v>
      </c>
      <c r="W40" s="15">
        <f t="shared" ref="W40:W51" si="13">IF(LEFT($A40,1)*1+LEFT(V$38,1)*12-12&lt;=$J$15,V40*($J$14/12),V40*($J$16/12))</f>
        <v>40593.749983762675</v>
      </c>
      <c r="X40" s="16">
        <f t="shared" ref="X40:X51" si="14">IF(AND($A40="1 міс.",V40&gt;0),$J$29*$J$6+$J$30*V40,0)+IF(V40-IF(data2=1,IF(W40&gt;0.001,W40+sumproplat2,0),IF(V40&gt;sumproplat2*2,sumproplat2,V40+W40))&lt;0,$J$32,0)</f>
        <v>48803.571409050121</v>
      </c>
      <c r="Y40" s="16">
        <f t="shared" ref="Y40:Y51" si="15">IF(data2=1,IF(W40&gt;0.001,W40+X40+sumproplat2,0),IF(V40&gt;sumproplat2*2,sumproplat2+X40,V40+W40+X40))</f>
        <v>110230.65471781279</v>
      </c>
      <c r="Z40" s="17">
        <f>IF(data2=1,IF((V51-sumproplat2)&gt;1,V51-sumproplat2,0),IF(V51-(sumproplat2-W51-X51)&gt;0,V51-(Y51-W51-X51),0))</f>
        <v>3499999.9986000163</v>
      </c>
      <c r="AA40" s="15">
        <f t="shared" ref="AA40:AA51" si="16">IF(LEFT($A40,1)*1+LEFT(Z$38,1)*12-12&lt;=$J$15,Z40*($J$14/12),Z40*($J$16/12))</f>
        <v>37887.499984845177</v>
      </c>
      <c r="AB40" s="16">
        <f t="shared" ref="AB40:AB51" si="17">IF(AND($A40="1 міс.",Z40&gt;0),$J$29*$J$6+$J$30*Z40,0)+IF(Z40-IF(data2=1,IF(AA40&gt;0.001,AA40+sumproplat2,0),IF(Z40&gt;sumproplat2*2,sumproplat2,Z40+AA40))&lt;0,$J$32,0)</f>
        <v>46978.571409780125</v>
      </c>
      <c r="AC40" s="16">
        <f t="shared" ref="AC40:AC51" si="18">IF(data2=1,IF(AA40&gt;0.001,AA40+AB40+sumproplat2,0),IF(Z40&gt;sumproplat2*2,sumproplat2+AB40,Z40+AA40+AB40))</f>
        <v>105699.40471962529</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39</v>
      </c>
      <c r="B41" s="17">
        <f t="shared" ref="B41:B51" si="19">IF(data2=1,IF((B40-sumproplat2)&gt;1,B40-sumproplat2,0),IF(B40-(sumproplat2-C40-D40)&gt;0,B40-(E40-C40-D40),0))</f>
        <v>4979166.6646750001</v>
      </c>
      <c r="C41" s="15">
        <f t="shared" si="0"/>
        <v>12406.423606148543</v>
      </c>
      <c r="D41" s="16">
        <f t="shared" ref="D41:D51" si="20">IF($A41="1 міс.",$J$29*$J$6+$J$30*B41,0)+IF(B41-IF(data2=1,IF(C41&gt;0.001,C41+sumproplat2,0),IF(B41&gt;sumproplat2*2,sumproplat2,B41+C41))&lt;0,$J$32,0)</f>
        <v>0</v>
      </c>
      <c r="E41" s="16">
        <f t="shared" ref="E41:E51" si="21">IF(data2=1,IF(C41&gt;0.001,C41+D41+sumproplat2,0),IF(B41&gt;sumproplat2*2,sumproplat2+D41,B41+C41+D41))</f>
        <v>33239.756931148542</v>
      </c>
      <c r="F41" s="17">
        <f t="shared" ref="F41:F51" si="22">IF(data2=1,IF((F40-sumproplat2)&gt;1,F40-sumproplat2,0),IF(F40-(sumproplat2-G40-H40)&gt;0,F40-(I40-G40-H40),0))</f>
        <v>4729166.6647750055</v>
      </c>
      <c r="G41" s="15">
        <f t="shared" si="1"/>
        <v>51193.229146189435</v>
      </c>
      <c r="H41" s="16">
        <f t="shared" si="2"/>
        <v>0</v>
      </c>
      <c r="I41" s="16">
        <f t="shared" si="3"/>
        <v>72026.562471189434</v>
      </c>
      <c r="J41" s="17">
        <f t="shared" ref="J41:J51" si="23">IF(data2=1,IF((J40-sumproplat2)&gt;1,J40-sumproplat2,0),IF(J40-(sumproplat2-K40-L40)&gt;0,J40-(M40-K40-L40),0))</f>
        <v>4479166.664875011</v>
      </c>
      <c r="K41" s="15">
        <f t="shared" si="4"/>
        <v>48486.979147271988</v>
      </c>
      <c r="L41" s="16">
        <f t="shared" si="5"/>
        <v>0</v>
      </c>
      <c r="M41" s="16">
        <f t="shared" si="6"/>
        <v>69320.312472271995</v>
      </c>
      <c r="N41" s="17">
        <f t="shared" ref="N41:N51" si="24">IF(data2=1,IF((N40-sumproplat2)&gt;1,N40-sumproplat2,0),IF(N40-(sumproplat2-O40-P40)&gt;0,N40-(Q40-O40-P40),0))</f>
        <v>4229166.6649750164</v>
      </c>
      <c r="O41" s="15">
        <f t="shared" si="7"/>
        <v>45780.729148354549</v>
      </c>
      <c r="P41" s="16">
        <f t="shared" si="8"/>
        <v>0</v>
      </c>
      <c r="Q41" s="16">
        <f t="shared" si="9"/>
        <v>66614.062473354541</v>
      </c>
      <c r="R41" s="17">
        <f t="shared" ref="R41:R51" si="25">IF(data2=1,IF((R40-sumproplat2)&gt;1,R40-sumproplat2,0),IF(R40-(sumproplat2-S40-T40)&gt;0,R40-(U40-S40-T40),0))</f>
        <v>3979166.6650750167</v>
      </c>
      <c r="S41" s="15">
        <f t="shared" si="10"/>
        <v>43074.479149437051</v>
      </c>
      <c r="T41" s="16">
        <f t="shared" si="11"/>
        <v>0</v>
      </c>
      <c r="U41" s="16">
        <f t="shared" si="12"/>
        <v>63907.812474437051</v>
      </c>
      <c r="V41" s="17">
        <f t="shared" ref="V41:V51" si="26">IF(data2=1,IF((V40-sumproplat2)&gt;1,V40-sumproplat2,0),IF(V40-(sumproplat2-W40-X40)&gt;0,V40-(Y40-W40-X40),0))</f>
        <v>3729166.6651750165</v>
      </c>
      <c r="W41" s="15">
        <f t="shared" si="13"/>
        <v>40368.229150519554</v>
      </c>
      <c r="X41" s="16">
        <f t="shared" si="14"/>
        <v>0</v>
      </c>
      <c r="Y41" s="16">
        <f t="shared" si="15"/>
        <v>61201.562475519553</v>
      </c>
      <c r="Z41" s="17">
        <f t="shared" ref="Z41:Z51" si="27">IF(data2=1,IF((Z40-sumproplat2)&gt;1,Z40-sumproplat2,0),IF(Z40-(sumproplat2-AA40-AB40)&gt;0,Z40-(AC40-AA40-AB40),0))</f>
        <v>3479166.6652750163</v>
      </c>
      <c r="AA41" s="15">
        <f t="shared" si="16"/>
        <v>37661.979151602049</v>
      </c>
      <c r="AB41" s="16">
        <f t="shared" si="17"/>
        <v>0</v>
      </c>
      <c r="AC41" s="16">
        <f t="shared" si="18"/>
        <v>58495.312476602048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40</v>
      </c>
      <c r="B42" s="17">
        <f t="shared" si="19"/>
        <v>4958333.3313500006</v>
      </c>
      <c r="C42" s="15">
        <f t="shared" si="0"/>
        <v>12354.513883947086</v>
      </c>
      <c r="D42" s="16">
        <f t="shared" si="20"/>
        <v>0</v>
      </c>
      <c r="E42" s="16">
        <f t="shared" si="21"/>
        <v>33187.847208947089</v>
      </c>
      <c r="F42" s="17">
        <f t="shared" si="22"/>
        <v>4708333.331450006</v>
      </c>
      <c r="G42" s="15">
        <f t="shared" si="1"/>
        <v>50967.708312946314</v>
      </c>
      <c r="H42" s="16">
        <f t="shared" si="2"/>
        <v>0</v>
      </c>
      <c r="I42" s="16">
        <f t="shared" si="3"/>
        <v>71801.041637946313</v>
      </c>
      <c r="J42" s="17">
        <f t="shared" si="23"/>
        <v>4458333.3315500114</v>
      </c>
      <c r="K42" s="15">
        <f t="shared" si="4"/>
        <v>48261.458314028874</v>
      </c>
      <c r="L42" s="16">
        <f t="shared" si="5"/>
        <v>0</v>
      </c>
      <c r="M42" s="16">
        <f t="shared" si="6"/>
        <v>69094.791639028874</v>
      </c>
      <c r="N42" s="17">
        <f t="shared" si="24"/>
        <v>4208333.3316500168</v>
      </c>
      <c r="O42" s="15">
        <f t="shared" si="7"/>
        <v>45555.208315111428</v>
      </c>
      <c r="P42" s="16">
        <f t="shared" si="8"/>
        <v>0</v>
      </c>
      <c r="Q42" s="16">
        <f t="shared" si="9"/>
        <v>66388.54164011142</v>
      </c>
      <c r="R42" s="17">
        <f t="shared" si="25"/>
        <v>3958333.3317500167</v>
      </c>
      <c r="S42" s="15">
        <f t="shared" si="10"/>
        <v>42848.95831619393</v>
      </c>
      <c r="T42" s="16">
        <f t="shared" si="11"/>
        <v>0</v>
      </c>
      <c r="U42" s="16">
        <f t="shared" si="12"/>
        <v>63682.29164119393</v>
      </c>
      <c r="V42" s="17">
        <f t="shared" si="26"/>
        <v>3708333.3318500165</v>
      </c>
      <c r="W42" s="15">
        <f t="shared" si="13"/>
        <v>40142.708317276425</v>
      </c>
      <c r="X42" s="16">
        <f t="shared" si="14"/>
        <v>0</v>
      </c>
      <c r="Y42" s="16">
        <f t="shared" si="15"/>
        <v>60976.041642276425</v>
      </c>
      <c r="Z42" s="17">
        <f t="shared" si="27"/>
        <v>3458333.3319500163</v>
      </c>
      <c r="AA42" s="15">
        <f t="shared" si="16"/>
        <v>37436.458318358927</v>
      </c>
      <c r="AB42" s="16">
        <f t="shared" si="17"/>
        <v>0</v>
      </c>
      <c r="AC42" s="16">
        <f t="shared" si="18"/>
        <v>58269.791643358927</v>
      </c>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41</v>
      </c>
      <c r="B43" s="17">
        <f t="shared" si="19"/>
        <v>4937499.998025001</v>
      </c>
      <c r="C43" s="15">
        <f t="shared" si="0"/>
        <v>12302.604161745629</v>
      </c>
      <c r="D43" s="16">
        <f t="shared" si="20"/>
        <v>0</v>
      </c>
      <c r="E43" s="16">
        <f t="shared" si="21"/>
        <v>33135.937486745628</v>
      </c>
      <c r="F43" s="17">
        <f t="shared" si="22"/>
        <v>4687499.9981250064</v>
      </c>
      <c r="G43" s="15">
        <f t="shared" si="1"/>
        <v>50742.187479703192</v>
      </c>
      <c r="H43" s="16">
        <f t="shared" si="2"/>
        <v>0</v>
      </c>
      <c r="I43" s="16">
        <f t="shared" si="3"/>
        <v>71575.520804703192</v>
      </c>
      <c r="J43" s="17">
        <f t="shared" si="23"/>
        <v>4437499.9982250119</v>
      </c>
      <c r="K43" s="15">
        <f t="shared" si="4"/>
        <v>48035.937480785753</v>
      </c>
      <c r="L43" s="16">
        <f t="shared" si="5"/>
        <v>0</v>
      </c>
      <c r="M43" s="16">
        <f t="shared" si="6"/>
        <v>68869.270805785753</v>
      </c>
      <c r="N43" s="17">
        <f t="shared" si="24"/>
        <v>4187499.9983250168</v>
      </c>
      <c r="O43" s="15">
        <f t="shared" si="7"/>
        <v>45329.687481868306</v>
      </c>
      <c r="P43" s="16">
        <f t="shared" si="8"/>
        <v>0</v>
      </c>
      <c r="Q43" s="16">
        <f t="shared" si="9"/>
        <v>66163.020806868299</v>
      </c>
      <c r="R43" s="17">
        <f t="shared" si="25"/>
        <v>3937499.9984250166</v>
      </c>
      <c r="S43" s="15">
        <f t="shared" si="10"/>
        <v>42623.437482950801</v>
      </c>
      <c r="T43" s="16">
        <f t="shared" si="11"/>
        <v>0</v>
      </c>
      <c r="U43" s="16">
        <f t="shared" si="12"/>
        <v>63456.770807950801</v>
      </c>
      <c r="V43" s="17">
        <f t="shared" si="26"/>
        <v>3687499.9985250165</v>
      </c>
      <c r="W43" s="15">
        <f t="shared" si="13"/>
        <v>39917.187484033304</v>
      </c>
      <c r="X43" s="16">
        <f t="shared" si="14"/>
        <v>0</v>
      </c>
      <c r="Y43" s="16">
        <f t="shared" si="15"/>
        <v>60750.520809033304</v>
      </c>
      <c r="Z43" s="17">
        <f t="shared" si="27"/>
        <v>3437499.9986250163</v>
      </c>
      <c r="AA43" s="15">
        <f t="shared" si="16"/>
        <v>37210.937485115799</v>
      </c>
      <c r="AB43" s="16">
        <f t="shared" si="17"/>
        <v>0</v>
      </c>
      <c r="AC43" s="16">
        <f t="shared" si="18"/>
        <v>58044.270810115799</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42</v>
      </c>
      <c r="B44" s="17">
        <f t="shared" si="19"/>
        <v>4916666.6647000015</v>
      </c>
      <c r="C44" s="15">
        <f t="shared" si="0"/>
        <v>12250.694439544171</v>
      </c>
      <c r="D44" s="16">
        <f t="shared" si="20"/>
        <v>0</v>
      </c>
      <c r="E44" s="16">
        <f t="shared" si="21"/>
        <v>33084.027764544167</v>
      </c>
      <c r="F44" s="17">
        <f t="shared" si="22"/>
        <v>4666666.6648000069</v>
      </c>
      <c r="G44" s="15">
        <f t="shared" si="1"/>
        <v>50516.666646460071</v>
      </c>
      <c r="H44" s="16">
        <f t="shared" si="2"/>
        <v>0</v>
      </c>
      <c r="I44" s="16">
        <f t="shared" si="3"/>
        <v>71349.999971460071</v>
      </c>
      <c r="J44" s="17">
        <f t="shared" si="23"/>
        <v>4416666.6649000123</v>
      </c>
      <c r="K44" s="15">
        <f t="shared" si="4"/>
        <v>47810.416647542632</v>
      </c>
      <c r="L44" s="16">
        <f t="shared" si="5"/>
        <v>0</v>
      </c>
      <c r="M44" s="16">
        <f t="shared" si="6"/>
        <v>68643.749972542631</v>
      </c>
      <c r="N44" s="17">
        <f t="shared" si="24"/>
        <v>4166666.6650000168</v>
      </c>
      <c r="O44" s="15">
        <f t="shared" si="7"/>
        <v>45104.166648625178</v>
      </c>
      <c r="P44" s="16">
        <f t="shared" si="8"/>
        <v>0</v>
      </c>
      <c r="Q44" s="16">
        <f t="shared" si="9"/>
        <v>65937.499973625178</v>
      </c>
      <c r="R44" s="17">
        <f t="shared" si="25"/>
        <v>3916666.6651000166</v>
      </c>
      <c r="S44" s="15">
        <f t="shared" si="10"/>
        <v>42397.91664970768</v>
      </c>
      <c r="T44" s="16">
        <f t="shared" si="11"/>
        <v>0</v>
      </c>
      <c r="U44" s="16">
        <f t="shared" si="12"/>
        <v>63231.24997470768</v>
      </c>
      <c r="V44" s="17">
        <f t="shared" si="26"/>
        <v>3666666.6652000165</v>
      </c>
      <c r="W44" s="15">
        <f t="shared" si="13"/>
        <v>39691.666650790175</v>
      </c>
      <c r="X44" s="16">
        <f t="shared" si="14"/>
        <v>0</v>
      </c>
      <c r="Y44" s="16">
        <f t="shared" si="15"/>
        <v>60524.999975790175</v>
      </c>
      <c r="Z44" s="17">
        <f t="shared" si="27"/>
        <v>3416666.6653000163</v>
      </c>
      <c r="AA44" s="15">
        <f t="shared" si="16"/>
        <v>36985.416651872678</v>
      </c>
      <c r="AB44" s="16">
        <f t="shared" si="17"/>
        <v>0</v>
      </c>
      <c r="AC44" s="16">
        <f t="shared" si="18"/>
        <v>57818.749976872678</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x14ac:dyDescent="0.25">
      <c r="A45" s="14" t="s">
        <v>43</v>
      </c>
      <c r="B45" s="17">
        <f t="shared" si="19"/>
        <v>4895833.3313750019</v>
      </c>
      <c r="C45" s="15">
        <f t="shared" si="0"/>
        <v>12198.784717342714</v>
      </c>
      <c r="D45" s="16">
        <f t="shared" si="20"/>
        <v>0</v>
      </c>
      <c r="E45" s="16">
        <f t="shared" si="21"/>
        <v>33032.118042342714</v>
      </c>
      <c r="F45" s="17">
        <f t="shared" si="22"/>
        <v>4645833.3314750073</v>
      </c>
      <c r="G45" s="15">
        <f t="shared" si="1"/>
        <v>50291.14581321695</v>
      </c>
      <c r="H45" s="16">
        <f t="shared" si="2"/>
        <v>0</v>
      </c>
      <c r="I45" s="16">
        <f t="shared" si="3"/>
        <v>71124.47913821695</v>
      </c>
      <c r="J45" s="17">
        <f t="shared" si="23"/>
        <v>4395833.3315750128</v>
      </c>
      <c r="K45" s="15">
        <f t="shared" si="4"/>
        <v>47584.895814299511</v>
      </c>
      <c r="L45" s="16">
        <f t="shared" si="5"/>
        <v>0</v>
      </c>
      <c r="M45" s="16">
        <f t="shared" si="6"/>
        <v>68418.22913929951</v>
      </c>
      <c r="N45" s="17">
        <f t="shared" si="24"/>
        <v>4145833.3316750168</v>
      </c>
      <c r="O45" s="15">
        <f t="shared" si="7"/>
        <v>44878.645815382057</v>
      </c>
      <c r="P45" s="16">
        <f t="shared" si="8"/>
        <v>0</v>
      </c>
      <c r="Q45" s="16">
        <f t="shared" si="9"/>
        <v>65711.979140382056</v>
      </c>
      <c r="R45" s="17">
        <f t="shared" si="25"/>
        <v>3895833.3317750166</v>
      </c>
      <c r="S45" s="15">
        <f t="shared" si="10"/>
        <v>42172.395816464552</v>
      </c>
      <c r="T45" s="16">
        <f t="shared" si="11"/>
        <v>0</v>
      </c>
      <c r="U45" s="16">
        <f t="shared" si="12"/>
        <v>63005.729141464552</v>
      </c>
      <c r="V45" s="17">
        <f t="shared" si="26"/>
        <v>3645833.3318750164</v>
      </c>
      <c r="W45" s="15">
        <f t="shared" si="13"/>
        <v>39466.145817547054</v>
      </c>
      <c r="X45" s="16">
        <f t="shared" si="14"/>
        <v>0</v>
      </c>
      <c r="Y45" s="16">
        <f t="shared" si="15"/>
        <v>60299.479142547054</v>
      </c>
      <c r="Z45" s="17">
        <f t="shared" si="27"/>
        <v>3395833.3319750163</v>
      </c>
      <c r="AA45" s="15">
        <f t="shared" si="16"/>
        <v>36759.895818629549</v>
      </c>
      <c r="AB45" s="16">
        <f t="shared" si="17"/>
        <v>0</v>
      </c>
      <c r="AC45" s="16">
        <f t="shared" si="18"/>
        <v>57593.229143629549</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ht="14.25" customHeight="1" x14ac:dyDescent="0.25">
      <c r="A46" s="14" t="s">
        <v>44</v>
      </c>
      <c r="B46" s="17">
        <f t="shared" si="19"/>
        <v>4874999.9980500024</v>
      </c>
      <c r="C46" s="15">
        <f t="shared" si="0"/>
        <v>12146.874995141256</v>
      </c>
      <c r="D46" s="16">
        <f t="shared" si="20"/>
        <v>0</v>
      </c>
      <c r="E46" s="16">
        <f t="shared" si="21"/>
        <v>32980.208320141253</v>
      </c>
      <c r="F46" s="17">
        <f t="shared" si="22"/>
        <v>4624999.9981500078</v>
      </c>
      <c r="G46" s="15">
        <f t="shared" si="1"/>
        <v>50065.624979973829</v>
      </c>
      <c r="H46" s="16">
        <f t="shared" si="2"/>
        <v>0</v>
      </c>
      <c r="I46" s="16">
        <f t="shared" si="3"/>
        <v>70898.958304973828</v>
      </c>
      <c r="J46" s="17">
        <f t="shared" si="23"/>
        <v>4374999.9982500132</v>
      </c>
      <c r="K46" s="15">
        <f t="shared" si="4"/>
        <v>47359.37498105639</v>
      </c>
      <c r="L46" s="16">
        <f t="shared" si="5"/>
        <v>0</v>
      </c>
      <c r="M46" s="16">
        <f t="shared" si="6"/>
        <v>68192.708306056389</v>
      </c>
      <c r="N46" s="17">
        <f t="shared" si="24"/>
        <v>4124999.9983500168</v>
      </c>
      <c r="O46" s="15">
        <f t="shared" si="7"/>
        <v>44653.124982138928</v>
      </c>
      <c r="P46" s="16">
        <f t="shared" si="8"/>
        <v>0</v>
      </c>
      <c r="Q46" s="16">
        <f t="shared" si="9"/>
        <v>65486.458307138928</v>
      </c>
      <c r="R46" s="17">
        <f t="shared" si="25"/>
        <v>3874999.9984500166</v>
      </c>
      <c r="S46" s="15">
        <f t="shared" si="10"/>
        <v>41946.874983221431</v>
      </c>
      <c r="T46" s="16">
        <f t="shared" si="11"/>
        <v>0</v>
      </c>
      <c r="U46" s="16">
        <f t="shared" si="12"/>
        <v>62780.20830822143</v>
      </c>
      <c r="V46" s="17">
        <f t="shared" si="26"/>
        <v>3624999.9985500164</v>
      </c>
      <c r="W46" s="15">
        <f t="shared" si="13"/>
        <v>39240.624984303926</v>
      </c>
      <c r="X46" s="16">
        <f t="shared" si="14"/>
        <v>0</v>
      </c>
      <c r="Y46" s="16">
        <f t="shared" si="15"/>
        <v>60073.958309303925</v>
      </c>
      <c r="Z46" s="17">
        <f t="shared" si="27"/>
        <v>3374999.9986500163</v>
      </c>
      <c r="AA46" s="15">
        <f t="shared" si="16"/>
        <v>36534.374985386421</v>
      </c>
      <c r="AB46" s="16">
        <f t="shared" si="17"/>
        <v>0</v>
      </c>
      <c r="AC46" s="16">
        <f t="shared" si="18"/>
        <v>57367.708310386421</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45</v>
      </c>
      <c r="B47" s="17">
        <f t="shared" si="19"/>
        <v>4854166.6647250028</v>
      </c>
      <c r="C47" s="15">
        <f t="shared" si="0"/>
        <v>12094.965272939799</v>
      </c>
      <c r="D47" s="16">
        <f t="shared" si="20"/>
        <v>0</v>
      </c>
      <c r="E47" s="16">
        <f t="shared" si="21"/>
        <v>32928.2985979398</v>
      </c>
      <c r="F47" s="17">
        <f t="shared" si="22"/>
        <v>4604166.6648250083</v>
      </c>
      <c r="G47" s="15">
        <f t="shared" si="1"/>
        <v>49840.104146730715</v>
      </c>
      <c r="H47" s="16">
        <f t="shared" si="2"/>
        <v>0</v>
      </c>
      <c r="I47" s="16">
        <f t="shared" si="3"/>
        <v>70673.437471730722</v>
      </c>
      <c r="J47" s="17">
        <f t="shared" si="23"/>
        <v>4354166.6649250137</v>
      </c>
      <c r="K47" s="15">
        <f t="shared" si="4"/>
        <v>47133.854147813268</v>
      </c>
      <c r="L47" s="16">
        <f t="shared" si="5"/>
        <v>0</v>
      </c>
      <c r="M47" s="16">
        <f t="shared" si="6"/>
        <v>67967.187472813268</v>
      </c>
      <c r="N47" s="17">
        <f t="shared" si="24"/>
        <v>4104166.6650250168</v>
      </c>
      <c r="O47" s="15">
        <f t="shared" si="7"/>
        <v>44427.604148895807</v>
      </c>
      <c r="P47" s="16">
        <f t="shared" si="8"/>
        <v>0</v>
      </c>
      <c r="Q47" s="16">
        <f t="shared" si="9"/>
        <v>65260.937473895807</v>
      </c>
      <c r="R47" s="17">
        <f t="shared" si="25"/>
        <v>3854166.6651250166</v>
      </c>
      <c r="S47" s="15">
        <f t="shared" si="10"/>
        <v>41721.354149978302</v>
      </c>
      <c r="T47" s="16">
        <f t="shared" si="11"/>
        <v>0</v>
      </c>
      <c r="U47" s="16">
        <f t="shared" si="12"/>
        <v>62554.687474978302</v>
      </c>
      <c r="V47" s="17">
        <f t="shared" si="26"/>
        <v>3604166.6652250164</v>
      </c>
      <c r="W47" s="15">
        <f t="shared" si="13"/>
        <v>39015.104151060805</v>
      </c>
      <c r="X47" s="16">
        <f t="shared" si="14"/>
        <v>0</v>
      </c>
      <c r="Y47" s="16">
        <f t="shared" si="15"/>
        <v>59848.437476060804</v>
      </c>
      <c r="Z47" s="17">
        <f t="shared" si="27"/>
        <v>3354166.6653250162</v>
      </c>
      <c r="AA47" s="15">
        <f t="shared" si="16"/>
        <v>36308.8541521433</v>
      </c>
      <c r="AB47" s="16">
        <f t="shared" si="17"/>
        <v>0</v>
      </c>
      <c r="AC47" s="16">
        <f t="shared" si="18"/>
        <v>57142.187477143299</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46</v>
      </c>
      <c r="B48" s="17">
        <f t="shared" si="19"/>
        <v>4833333.3314000033</v>
      </c>
      <c r="C48" s="15">
        <f t="shared" si="0"/>
        <v>12043.055550738341</v>
      </c>
      <c r="D48" s="16">
        <f t="shared" si="20"/>
        <v>0</v>
      </c>
      <c r="E48" s="16">
        <f t="shared" si="21"/>
        <v>32876.388875738339</v>
      </c>
      <c r="F48" s="17">
        <f t="shared" si="22"/>
        <v>4583333.3315000087</v>
      </c>
      <c r="G48" s="15">
        <f t="shared" si="1"/>
        <v>49614.583313487594</v>
      </c>
      <c r="H48" s="16">
        <f t="shared" si="2"/>
        <v>0</v>
      </c>
      <c r="I48" s="16">
        <f t="shared" si="3"/>
        <v>70447.916638487601</v>
      </c>
      <c r="J48" s="17">
        <f t="shared" si="23"/>
        <v>4333333.3316000141</v>
      </c>
      <c r="K48" s="15">
        <f t="shared" si="4"/>
        <v>46908.333314570154</v>
      </c>
      <c r="L48" s="16">
        <f t="shared" si="5"/>
        <v>0</v>
      </c>
      <c r="M48" s="16">
        <f t="shared" si="6"/>
        <v>67741.666639570147</v>
      </c>
      <c r="N48" s="17">
        <f t="shared" si="24"/>
        <v>4083333.3317000167</v>
      </c>
      <c r="O48" s="15">
        <f t="shared" si="7"/>
        <v>44202.083315652679</v>
      </c>
      <c r="P48" s="16">
        <f t="shared" si="8"/>
        <v>0</v>
      </c>
      <c r="Q48" s="16">
        <f t="shared" si="9"/>
        <v>65035.416640652678</v>
      </c>
      <c r="R48" s="17">
        <f t="shared" si="25"/>
        <v>3833333.3318000166</v>
      </c>
      <c r="S48" s="15">
        <f t="shared" si="10"/>
        <v>41495.833316735181</v>
      </c>
      <c r="T48" s="16">
        <f t="shared" si="11"/>
        <v>0</v>
      </c>
      <c r="U48" s="16">
        <f t="shared" si="12"/>
        <v>62329.166641735181</v>
      </c>
      <c r="V48" s="17">
        <f t="shared" si="26"/>
        <v>3583333.3319000164</v>
      </c>
      <c r="W48" s="15">
        <f t="shared" si="13"/>
        <v>38789.583317817676</v>
      </c>
      <c r="X48" s="16">
        <f t="shared" si="14"/>
        <v>0</v>
      </c>
      <c r="Y48" s="16">
        <f t="shared" si="15"/>
        <v>59622.916642817676</v>
      </c>
      <c r="Z48" s="17">
        <f t="shared" si="27"/>
        <v>3333333.3320000162</v>
      </c>
      <c r="AA48" s="15">
        <f t="shared" si="16"/>
        <v>36083.333318900171</v>
      </c>
      <c r="AB48" s="16">
        <f t="shared" si="17"/>
        <v>0</v>
      </c>
      <c r="AC48" s="16">
        <f t="shared" si="18"/>
        <v>56916.666643900171</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47</v>
      </c>
      <c r="B49" s="17">
        <f t="shared" si="19"/>
        <v>4812499.9980750037</v>
      </c>
      <c r="C49" s="15">
        <f t="shared" si="0"/>
        <v>11991.145828536884</v>
      </c>
      <c r="D49" s="16">
        <f t="shared" si="20"/>
        <v>0</v>
      </c>
      <c r="E49" s="16">
        <f t="shared" si="21"/>
        <v>32824.479153536886</v>
      </c>
      <c r="F49" s="17">
        <f t="shared" si="22"/>
        <v>4562499.9981750092</v>
      </c>
      <c r="G49" s="15">
        <f t="shared" si="1"/>
        <v>49389.062480244473</v>
      </c>
      <c r="H49" s="16">
        <f t="shared" si="2"/>
        <v>0</v>
      </c>
      <c r="I49" s="16">
        <f t="shared" si="3"/>
        <v>70222.39580524448</v>
      </c>
      <c r="J49" s="17">
        <f t="shared" si="23"/>
        <v>4312499.9982750146</v>
      </c>
      <c r="K49" s="15">
        <f t="shared" si="4"/>
        <v>46682.812481327033</v>
      </c>
      <c r="L49" s="16">
        <f t="shared" si="5"/>
        <v>0</v>
      </c>
      <c r="M49" s="16">
        <f t="shared" si="6"/>
        <v>67516.145806327026</v>
      </c>
      <c r="N49" s="17">
        <f t="shared" si="24"/>
        <v>4062499.9983750167</v>
      </c>
      <c r="O49" s="15">
        <f t="shared" si="7"/>
        <v>43976.562482409558</v>
      </c>
      <c r="P49" s="16">
        <f t="shared" si="8"/>
        <v>0</v>
      </c>
      <c r="Q49" s="16">
        <f t="shared" si="9"/>
        <v>64809.895807409557</v>
      </c>
      <c r="R49" s="17">
        <f t="shared" si="25"/>
        <v>3812499.9984750166</v>
      </c>
      <c r="S49" s="15">
        <f t="shared" si="10"/>
        <v>41270.312483492053</v>
      </c>
      <c r="T49" s="16">
        <f t="shared" si="11"/>
        <v>0</v>
      </c>
      <c r="U49" s="16">
        <f t="shared" si="12"/>
        <v>62103.645808492052</v>
      </c>
      <c r="V49" s="17">
        <f t="shared" si="26"/>
        <v>3562499.9985750164</v>
      </c>
      <c r="W49" s="15">
        <f t="shared" si="13"/>
        <v>38564.062484574548</v>
      </c>
      <c r="X49" s="16">
        <f t="shared" si="14"/>
        <v>0</v>
      </c>
      <c r="Y49" s="16">
        <f t="shared" si="15"/>
        <v>59397.395809574547</v>
      </c>
      <c r="Z49" s="17">
        <f t="shared" si="27"/>
        <v>3312499.9986750162</v>
      </c>
      <c r="AA49" s="15">
        <f t="shared" si="16"/>
        <v>35857.81248565705</v>
      </c>
      <c r="AB49" s="16">
        <f t="shared" si="17"/>
        <v>0</v>
      </c>
      <c r="AC49" s="16">
        <f t="shared" si="18"/>
        <v>56691.14581065705</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48</v>
      </c>
      <c r="B50" s="17">
        <f t="shared" si="19"/>
        <v>4791666.6647500042</v>
      </c>
      <c r="C50" s="15">
        <f t="shared" si="0"/>
        <v>11939.236106335427</v>
      </c>
      <c r="D50" s="16">
        <f t="shared" si="20"/>
        <v>0</v>
      </c>
      <c r="E50" s="16">
        <f t="shared" si="21"/>
        <v>32772.569431335425</v>
      </c>
      <c r="F50" s="17">
        <f t="shared" si="22"/>
        <v>4541666.6648500096</v>
      </c>
      <c r="G50" s="15">
        <f t="shared" si="1"/>
        <v>49163.541647001352</v>
      </c>
      <c r="H50" s="16">
        <f t="shared" si="2"/>
        <v>0</v>
      </c>
      <c r="I50" s="16">
        <f t="shared" si="3"/>
        <v>69996.874972001358</v>
      </c>
      <c r="J50" s="17">
        <f t="shared" si="23"/>
        <v>4291666.664950015</v>
      </c>
      <c r="K50" s="15">
        <f t="shared" si="4"/>
        <v>46457.291648083912</v>
      </c>
      <c r="L50" s="16">
        <f t="shared" si="5"/>
        <v>0</v>
      </c>
      <c r="M50" s="16">
        <f t="shared" si="6"/>
        <v>67290.624973083904</v>
      </c>
      <c r="N50" s="17">
        <f t="shared" si="24"/>
        <v>4041666.6650500167</v>
      </c>
      <c r="O50" s="15">
        <f t="shared" si="7"/>
        <v>43751.041649166429</v>
      </c>
      <c r="P50" s="16">
        <f t="shared" si="8"/>
        <v>0</v>
      </c>
      <c r="Q50" s="16">
        <f t="shared" si="9"/>
        <v>64584.374974166429</v>
      </c>
      <c r="R50" s="17">
        <f t="shared" si="25"/>
        <v>3791666.6651500165</v>
      </c>
      <c r="S50" s="15">
        <f t="shared" si="10"/>
        <v>41044.791650248924</v>
      </c>
      <c r="T50" s="16">
        <f t="shared" si="11"/>
        <v>0</v>
      </c>
      <c r="U50" s="16">
        <f t="shared" si="12"/>
        <v>61878.124975248924</v>
      </c>
      <c r="V50" s="17">
        <f t="shared" si="26"/>
        <v>3541666.6652500164</v>
      </c>
      <c r="W50" s="15">
        <f t="shared" si="13"/>
        <v>38338.541651331427</v>
      </c>
      <c r="X50" s="16">
        <f t="shared" si="14"/>
        <v>0</v>
      </c>
      <c r="Y50" s="16">
        <f t="shared" si="15"/>
        <v>59171.874976331426</v>
      </c>
      <c r="Z50" s="17">
        <f t="shared" si="27"/>
        <v>3291666.6653500162</v>
      </c>
      <c r="AA50" s="15">
        <f t="shared" si="16"/>
        <v>35632.291652413922</v>
      </c>
      <c r="AB50" s="16">
        <f t="shared" si="17"/>
        <v>0</v>
      </c>
      <c r="AC50" s="16">
        <f t="shared" si="18"/>
        <v>56465.624977413921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x14ac:dyDescent="0.25">
      <c r="A51" s="14" t="s">
        <v>49</v>
      </c>
      <c r="B51" s="17">
        <f t="shared" si="19"/>
        <v>4770833.3314250046</v>
      </c>
      <c r="C51" s="15">
        <f t="shared" si="0"/>
        <v>11887.32638413397</v>
      </c>
      <c r="D51" s="16">
        <f t="shared" si="20"/>
        <v>0</v>
      </c>
      <c r="E51" s="16">
        <f t="shared" si="21"/>
        <v>32720.659709133972</v>
      </c>
      <c r="F51" s="17">
        <f t="shared" si="22"/>
        <v>4520833.3315250101</v>
      </c>
      <c r="G51" s="15">
        <f t="shared" si="1"/>
        <v>48938.02081375823</v>
      </c>
      <c r="H51" s="16">
        <f t="shared" si="2"/>
        <v>0</v>
      </c>
      <c r="I51" s="16">
        <f t="shared" si="3"/>
        <v>69771.354138758237</v>
      </c>
      <c r="J51" s="17">
        <f t="shared" si="23"/>
        <v>4270833.3316250155</v>
      </c>
      <c r="K51" s="15">
        <f t="shared" si="4"/>
        <v>46231.770814840791</v>
      </c>
      <c r="L51" s="16">
        <f t="shared" si="5"/>
        <v>0</v>
      </c>
      <c r="M51" s="16">
        <f t="shared" si="6"/>
        <v>67065.104139840783</v>
      </c>
      <c r="N51" s="17">
        <f t="shared" si="24"/>
        <v>4020833.3317250167</v>
      </c>
      <c r="O51" s="15">
        <f t="shared" si="7"/>
        <v>43525.520815923301</v>
      </c>
      <c r="P51" s="16">
        <f t="shared" si="8"/>
        <v>0</v>
      </c>
      <c r="Q51" s="16">
        <f t="shared" si="9"/>
        <v>64358.8541409233</v>
      </c>
      <c r="R51" s="17">
        <f t="shared" si="25"/>
        <v>3770833.3318250165</v>
      </c>
      <c r="S51" s="15">
        <f t="shared" si="10"/>
        <v>40819.270817005803</v>
      </c>
      <c r="T51" s="16">
        <f t="shared" si="11"/>
        <v>0</v>
      </c>
      <c r="U51" s="16">
        <f t="shared" si="12"/>
        <v>61652.604142005803</v>
      </c>
      <c r="V51" s="17">
        <f t="shared" si="26"/>
        <v>3520833.3319250164</v>
      </c>
      <c r="W51" s="15">
        <f t="shared" si="13"/>
        <v>38113.020818088298</v>
      </c>
      <c r="X51" s="16">
        <f t="shared" si="14"/>
        <v>0</v>
      </c>
      <c r="Y51" s="16">
        <f t="shared" si="15"/>
        <v>58946.354143088298</v>
      </c>
      <c r="Z51" s="17">
        <f t="shared" si="27"/>
        <v>3270833.3320250162</v>
      </c>
      <c r="AA51" s="15">
        <f t="shared" si="16"/>
        <v>35406.770819170801</v>
      </c>
      <c r="AB51" s="16">
        <f t="shared" si="17"/>
        <v>0</v>
      </c>
      <c r="AC51" s="16">
        <f t="shared" si="18"/>
        <v>56240.1041441708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5.75" thickBot="1" x14ac:dyDescent="0.3">
      <c r="A52" s="18" t="s">
        <v>50</v>
      </c>
      <c r="B52" s="19"/>
      <c r="C52" s="20">
        <f>SUM(C40:C51)</f>
        <v>146073.95827490382</v>
      </c>
      <c r="D52" s="21">
        <f>SUM(D40:D51)</f>
        <v>80901.428545400006</v>
      </c>
      <c r="E52" s="21">
        <f>SUM(E40:E51)</f>
        <v>476975.3867203038</v>
      </c>
      <c r="F52" s="19"/>
      <c r="G52" s="20">
        <f>SUM(G40:G51)</f>
        <v>602140.62475914485</v>
      </c>
      <c r="H52" s="21">
        <f>SUM(H40:H51)</f>
        <v>56103.571406130039</v>
      </c>
      <c r="I52" s="21">
        <f>SUM(I40:I51)</f>
        <v>908244.19606527477</v>
      </c>
      <c r="J52" s="19"/>
      <c r="K52" s="20">
        <f>SUM(K40:K51)</f>
        <v>569665.6247721354</v>
      </c>
      <c r="L52" s="21">
        <f>SUM(L40:L51)</f>
        <v>54278.571406860079</v>
      </c>
      <c r="M52" s="21">
        <f>SUM(M40:M51)</f>
        <v>873944.19607899536</v>
      </c>
      <c r="N52" s="19"/>
      <c r="O52" s="20">
        <f>SUM(O40:O51)</f>
        <v>537190.62478512595</v>
      </c>
      <c r="P52" s="21">
        <f>SUM(P40:P51)</f>
        <v>52453.57140759012</v>
      </c>
      <c r="Q52" s="21">
        <f>SUM(Q40:Q51)</f>
        <v>839644.19609271595</v>
      </c>
      <c r="R52" s="19"/>
      <c r="S52" s="20">
        <f>SUM(S40:S51)</f>
        <v>504715.62479811592</v>
      </c>
      <c r="T52" s="21">
        <f>SUM(T40:T51)</f>
        <v>50628.571408320124</v>
      </c>
      <c r="U52" s="21">
        <f>SUM(U40:U51)</f>
        <v>805344.19610643596</v>
      </c>
      <c r="V52" s="19"/>
      <c r="W52" s="20">
        <f>SUM(W40:W51)</f>
        <v>472240.62481110584</v>
      </c>
      <c r="X52" s="21">
        <f>SUM(X40:X51)</f>
        <v>48803.571409050121</v>
      </c>
      <c r="Y52" s="21">
        <f>SUM(Y40:Y51)</f>
        <v>771044.19612015586</v>
      </c>
      <c r="Z52" s="19"/>
      <c r="AA52" s="20">
        <f>SUM(AA40:AA51)</f>
        <v>439765.62482409581</v>
      </c>
      <c r="AB52" s="21">
        <f>SUM(AB40:AB51)</f>
        <v>46978.571409780125</v>
      </c>
      <c r="AC52" s="21">
        <f>SUM(AC40:AC51)</f>
        <v>736744.19613387599</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12.75" customHeight="1" thickBot="1" x14ac:dyDescent="0.3">
      <c r="A53" s="50" t="s">
        <v>26</v>
      </c>
      <c r="B53" s="47" t="s">
        <v>51</v>
      </c>
      <c r="C53" s="48"/>
      <c r="D53" s="49"/>
      <c r="E53" s="35"/>
      <c r="F53" s="47" t="s">
        <v>52</v>
      </c>
      <c r="G53" s="48"/>
      <c r="H53" s="48"/>
      <c r="I53" s="49"/>
      <c r="J53" s="47" t="s">
        <v>53</v>
      </c>
      <c r="K53" s="48"/>
      <c r="L53" s="48"/>
      <c r="M53" s="49"/>
      <c r="N53" s="47" t="s">
        <v>54</v>
      </c>
      <c r="O53" s="48"/>
      <c r="P53" s="48"/>
      <c r="Q53" s="49"/>
      <c r="R53" s="47" t="s">
        <v>55</v>
      </c>
      <c r="S53" s="48"/>
      <c r="T53" s="48"/>
      <c r="U53" s="49"/>
      <c r="V53" s="47" t="s">
        <v>56</v>
      </c>
      <c r="W53" s="48"/>
      <c r="X53" s="48"/>
      <c r="Y53" s="49"/>
      <c r="Z53" s="47" t="s">
        <v>57</v>
      </c>
      <c r="AA53" s="48"/>
      <c r="AB53" s="48"/>
      <c r="AC53" s="49"/>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75.75" thickBot="1" x14ac:dyDescent="0.3">
      <c r="A54" s="51"/>
      <c r="B54" s="13" t="s">
        <v>34</v>
      </c>
      <c r="C54" s="13" t="s">
        <v>35</v>
      </c>
      <c r="D54" s="13" t="s">
        <v>36</v>
      </c>
      <c r="E54" s="13" t="s">
        <v>37</v>
      </c>
      <c r="F54" s="13" t="s">
        <v>34</v>
      </c>
      <c r="G54" s="13" t="s">
        <v>35</v>
      </c>
      <c r="H54" s="13" t="s">
        <v>36</v>
      </c>
      <c r="I54" s="13" t="s">
        <v>37</v>
      </c>
      <c r="J54" s="13" t="s">
        <v>34</v>
      </c>
      <c r="K54" s="13" t="s">
        <v>35</v>
      </c>
      <c r="L54" s="13" t="s">
        <v>36</v>
      </c>
      <c r="M54" s="13" t="s">
        <v>37</v>
      </c>
      <c r="N54" s="13" t="s">
        <v>34</v>
      </c>
      <c r="O54" s="13" t="s">
        <v>35</v>
      </c>
      <c r="P54" s="13" t="s">
        <v>36</v>
      </c>
      <c r="Q54" s="13" t="s">
        <v>37</v>
      </c>
      <c r="R54" s="13" t="s">
        <v>34</v>
      </c>
      <c r="S54" s="13" t="s">
        <v>35</v>
      </c>
      <c r="T54" s="13" t="s">
        <v>36</v>
      </c>
      <c r="U54" s="13" t="s">
        <v>37</v>
      </c>
      <c r="V54" s="13" t="s">
        <v>34</v>
      </c>
      <c r="W54" s="13" t="s">
        <v>35</v>
      </c>
      <c r="X54" s="13" t="s">
        <v>36</v>
      </c>
      <c r="Y54" s="13" t="s">
        <v>37</v>
      </c>
      <c r="Z54" s="13" t="s">
        <v>34</v>
      </c>
      <c r="AA54" s="13" t="s">
        <v>35</v>
      </c>
      <c r="AB54" s="13" t="s">
        <v>36</v>
      </c>
      <c r="AC54" s="13" t="s">
        <v>37</v>
      </c>
      <c r="AD54" s="37"/>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ht="15.75" thickTop="1" x14ac:dyDescent="0.25">
      <c r="A55" s="14" t="s">
        <v>38</v>
      </c>
      <c r="B55" s="17">
        <f>IF(data2=1,IF((Z51-sumproplat2)&gt;1,Z51-sumproplat2,0),IF(Z51-(sumproplat2-AA51-AB51)&gt;0,Z51-(AC51-AA51-AB51),0))</f>
        <v>3249999.9987000162</v>
      </c>
      <c r="C55" s="15">
        <f t="shared" ref="C55:C66" si="28">IF(LEFT($A55,1)*1+LEFT(B$53,1)*12-12&lt;=$J$15,B55*($J$14/12),B55*($J$16/12))</f>
        <v>35181.249985927672</v>
      </c>
      <c r="D55" s="16">
        <f t="shared" ref="D55:D66" si="29">IF(AND($A55="1 міс.",B55&gt;0),$J$29*$J$6+$J$30*B55,0)+IF(B55-IF(data2=1,IF(C55&gt;0.001,C55+sumproplat2,0),IF(B55&gt;sumproplat2*2,sumproplat2,B55+C55))&lt;0,$J$32,0)</f>
        <v>45153.571410510121</v>
      </c>
      <c r="E55" s="16">
        <f t="shared" ref="E55:E66" si="30">IF(data2=1,IF(C55&gt;0.001,C55+D55+sumproplat2,0),IF(B55&gt;sumproplat2*2,sumproplat2+D55,B55+C55+D55))</f>
        <v>101168.15472143779</v>
      </c>
      <c r="F55" s="17">
        <f>IF(data2=1,IF((B66-sumproplat2)&gt;1,B66-sumproplat2,0),IF(B66-(sumproplat2-C66-D66)&gt;0,B66-(E66-C66-D66),0))</f>
        <v>2999999.998800016</v>
      </c>
      <c r="G55" s="15">
        <f t="shared" ref="G55:G66" si="31">IF(LEFT($A55,1)*1+LEFT(F$53,1)*12-12&lt;=$J$15,F55*($J$14/12),F55*($J$16/12))</f>
        <v>32474.999987010171</v>
      </c>
      <c r="H55" s="16">
        <f t="shared" ref="H55:H66" si="32">IF(AND($A55="1 міс.",F55&gt;0),$J$29*$J$6+$J$30*F55,0)+IF(F55-IF(data2=1,IF(G55&gt;0.001,G55+sumproplat2,0),IF(F55&gt;sumproplat2*2,sumproplat2,F55+G55))&lt;0,$J$32,0)</f>
        <v>43328.571411240118</v>
      </c>
      <c r="I55" s="16">
        <f t="shared" ref="I55:I66" si="33">IF(data2=1,IF(G55&gt;0.001,G55+H55+sumproplat2,0),IF(F55&gt;sumproplat2*2,sumproplat2+H55,F55+G55+H55))</f>
        <v>96636.904723250293</v>
      </c>
      <c r="J55" s="17">
        <f>IF(data2=1,IF((F66-sumproplat2)&gt;1,F66-sumproplat2,0),IF(F66-(sumproplat2-G66-H66)&gt;0,F66-(I66-G66-H66),0))</f>
        <v>2749999.9989000158</v>
      </c>
      <c r="K55" s="15">
        <f t="shared" ref="K55:K66" si="34">IF(LEFT($A55,1)*1+LEFT(J$53,2)*12-12&lt;=$J$15,J55*($J$14/12),J55*($J$16/12))</f>
        <v>29768.74998809267</v>
      </c>
      <c r="L55" s="16">
        <f t="shared" ref="L55:L66" si="35">IF(AND($A55="1 міс.",J55&gt;0),$J$29*$J$6+$J$30*J55,0)+IF(J55-IF(data2=1,IF(K55&gt;0.001,K55+sumproplat2,0),IF(J55&gt;sumproplat2*2,sumproplat2,J55+K55))&lt;0,$J$32,0)</f>
        <v>41503.571411970115</v>
      </c>
      <c r="M55" s="16">
        <f t="shared" ref="M55:M66" si="36">IF(data2=1,IF(K55&gt;0.001,K55+L55+sumproplat2,0),IF(J55&gt;sumproplat2*2,sumproplat2+L55,J55+K55+L55))</f>
        <v>92105.654725062792</v>
      </c>
      <c r="N55" s="17">
        <f>IF(data2=1,IF((J66-sumproplat2)&gt;1,J66-sumproplat2,0),IF(J66-(sumproplat2-K66-L66)&gt;0,J66-(M66-K66-L66),0))</f>
        <v>2499999.9990000157</v>
      </c>
      <c r="O55" s="15">
        <f t="shared" ref="O55:O66" si="37">IF(LEFT($A55,1)*1+LEFT(N$53,2)*12-12&lt;=$J$15,N55*($J$14/12),N55*($J$16/12))</f>
        <v>27062.499989175169</v>
      </c>
      <c r="P55" s="16">
        <f t="shared" ref="P55:P66" si="38">IF(AND($A55="1 міс.",N55&gt;0),$J$29*$J$6+$J$30*N55,0)+IF(N55-IF(data2=1,IF(O55&gt;0.001,O55+sumproplat2,0),IF(N55&gt;sumproplat2*2,sumproplat2,N55+O55))&lt;0,$J$32,0)</f>
        <v>39678.571412700112</v>
      </c>
      <c r="Q55" s="16">
        <f t="shared" ref="Q55:Q66" si="39">IF(data2=1,IF(O55&gt;0.001,O55+P55+sumproplat2,0),IF(N55&gt;sumproplat2*2,sumproplat2+P55,N55+O55+P55))</f>
        <v>87574.404726875277</v>
      </c>
      <c r="R55" s="17">
        <f>IF(data2=1,IF((N66-sumproplat2)&gt;1,N66-sumproplat2,0),IF(N66-(sumproplat2-O66-P66)&gt;0,N66-(Q66-O66-P66),0))</f>
        <v>2249999.9991000155</v>
      </c>
      <c r="S55" s="15">
        <f t="shared" ref="S55:S66" si="40">IF(LEFT($A55,1)*1+LEFT(R$53,2)*12-12&lt;=$J$15,R55*($J$14/12),R55*($J$16/12))</f>
        <v>24356.249990257667</v>
      </c>
      <c r="T55" s="16">
        <f t="shared" ref="T55:T66" si="41">IF(AND($A55="1 міс.",R55&gt;0),$J$29*$J$6+$J$30*R55,0)+IF(R55-IF(data2=1,IF(S55&gt;0.001,S55+sumproplat2,0),IF(R55&gt;sumproplat2*2,sumproplat2,R55+S55))&lt;0,$J$32,0)</f>
        <v>37853.571413430109</v>
      </c>
      <c r="U55" s="16">
        <f t="shared" ref="U55:U66" si="42">IF(data2=1,IF(S55&gt;0.001,S55+T55+sumproplat2,0),IF(R55&gt;sumproplat2*2,sumproplat2+T55,R55+S55+T55))</f>
        <v>83043.154728687776</v>
      </c>
      <c r="V55" s="17">
        <f>IF(data2=1,IF((R66-sumproplat2)&gt;1,R66-sumproplat2,0),IF(R66-(sumproplat2-S66-T66)&gt;0,R66-(U66-S66-T66),0))</f>
        <v>1999999.9992000153</v>
      </c>
      <c r="W55" s="15">
        <f t="shared" ref="W55:W66" si="43">IF(LEFT($A55,1)*1+LEFT(V$53,2)*12-12&lt;=$J$15,V55*($J$14/12),V55*($J$16/12))</f>
        <v>21649.999991340166</v>
      </c>
      <c r="X55" s="16">
        <f t="shared" ref="X55:X66" si="44">IF(AND($A55="1 міс.",V55&gt;0),$J$29*$J$6+$J$30*V55,0)+IF(V55-IF(data2=1,IF(W55&gt;0.001,W55+sumproplat2,0),IF(V55&gt;sumproplat2*2,sumproplat2,V55+W55))&lt;0,$J$32,0)</f>
        <v>36028.571414160113</v>
      </c>
      <c r="Y55" s="16">
        <f t="shared" ref="Y55:Y66" si="45">IF(data2=1,IF(W55&gt;0.001,W55+X55+sumproplat2,0),IF(V55&gt;sumproplat2*2,sumproplat2+X55,V55+W55+X55))</f>
        <v>78511.904730500275</v>
      </c>
      <c r="Z55" s="17">
        <f>IF(data2=1,IF((V66-sumproplat2)&gt;1,V66-sumproplat2,0),IF(V66-(sumproplat2-W66-X66)&gt;0,V66-(Y66-W66-X66),0))</f>
        <v>1749999.9993000152</v>
      </c>
      <c r="AA55" s="15">
        <f t="shared" ref="AA55:AA66" si="46">IF(LEFT($A55,1)*1+LEFT(Z$53,2)*12-12&lt;=$J$15,Z55*($J$14/12),Z55*($J$16/12))</f>
        <v>18943.749992422665</v>
      </c>
      <c r="AB55" s="16">
        <f t="shared" ref="AB55:AB66" si="47">IF(AND($A55="1 міс.",Z55&gt;0),$J$29*$J$6+$J$30*Z55,0)+IF(Z55-IF(data2=1,IF(AA55&gt;0.001,AA55+sumproplat2,0),IF(Z55&gt;sumproplat2*2,sumproplat2,Z55+AA55))&lt;0,$J$32,0)</f>
        <v>34203.57141489011</v>
      </c>
      <c r="AC55" s="16">
        <f t="shared" ref="AC55:AC66" si="48">IF(data2=1,IF(AA55&gt;0.001,AA55+AB55+sumproplat2,0),IF(Z55&gt;sumproplat2*2,sumproplat2+AB55,Z55+AA55+AB55))</f>
        <v>73980.654732312774</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39</v>
      </c>
      <c r="B56" s="17">
        <f t="shared" ref="B56:B66" si="49">IF(data2=1,IF((B55-sumproplat2)&gt;1,B55-sumproplat2,0),IF(B55-(sumproplat2-C55-D55)&gt;0,B55-(E55-C55-D55),0))</f>
        <v>3229166.6653750162</v>
      </c>
      <c r="C56" s="15">
        <f t="shared" si="28"/>
        <v>34955.729152684551</v>
      </c>
      <c r="D56" s="16">
        <f t="shared" si="29"/>
        <v>0</v>
      </c>
      <c r="E56" s="16">
        <f t="shared" si="30"/>
        <v>55789.062477684551</v>
      </c>
      <c r="F56" s="17">
        <f t="shared" ref="F56:F66" si="50">IF(data2=1,IF((F55-sumproplat2)&gt;1,F55-sumproplat2,0),IF(F55-(sumproplat2-G55-H55)&gt;0,F55-(I55-G55-H55),0))</f>
        <v>2979166.665475016</v>
      </c>
      <c r="G56" s="15">
        <f t="shared" si="31"/>
        <v>32249.479153767046</v>
      </c>
      <c r="H56" s="16">
        <f t="shared" si="32"/>
        <v>0</v>
      </c>
      <c r="I56" s="16">
        <f t="shared" si="33"/>
        <v>53082.812478767046</v>
      </c>
      <c r="J56" s="17">
        <f t="shared" ref="J56:J66" si="51">IF(data2=1,IF((J55-sumproplat2)&gt;1,J55-sumproplat2,0),IF(J55-(sumproplat2-K55-L55)&gt;0,J55-(M55-K55-L55),0))</f>
        <v>2729166.6655750158</v>
      </c>
      <c r="K56" s="15">
        <f t="shared" si="34"/>
        <v>29543.229154849545</v>
      </c>
      <c r="L56" s="16">
        <f t="shared" si="35"/>
        <v>0</v>
      </c>
      <c r="M56" s="16">
        <f t="shared" si="36"/>
        <v>50376.562479849541</v>
      </c>
      <c r="N56" s="17">
        <f t="shared" ref="N56:N66" si="52">IF(data2=1,IF((N55-sumproplat2)&gt;1,N55-sumproplat2,0),IF(N55-(sumproplat2-O55-P55)&gt;0,N55-(Q55-O55-P55),0))</f>
        <v>2479166.6656750157</v>
      </c>
      <c r="O56" s="15">
        <f t="shared" si="37"/>
        <v>26836.979155932044</v>
      </c>
      <c r="P56" s="16">
        <f t="shared" si="38"/>
        <v>0</v>
      </c>
      <c r="Q56" s="16">
        <f t="shared" si="39"/>
        <v>47670.312480932043</v>
      </c>
      <c r="R56" s="17">
        <f t="shared" ref="R56:R66" si="53">IF(data2=1,IF((R55-sumproplat2)&gt;1,R55-sumproplat2,0),IF(R55-(sumproplat2-S55-T55)&gt;0,R55-(U55-S55-T55),0))</f>
        <v>2229166.6657750155</v>
      </c>
      <c r="S56" s="15">
        <f t="shared" si="40"/>
        <v>24130.729157014543</v>
      </c>
      <c r="T56" s="16">
        <f t="shared" si="41"/>
        <v>0</v>
      </c>
      <c r="U56" s="16">
        <f t="shared" si="42"/>
        <v>44964.062482014546</v>
      </c>
      <c r="V56" s="17">
        <f t="shared" ref="V56:V66" si="54">IF(data2=1,IF((V55-sumproplat2)&gt;1,V55-sumproplat2,0),IF(V55-(sumproplat2-W55-X55)&gt;0,V55-(Y55-W55-X55),0))</f>
        <v>1979166.6658750153</v>
      </c>
      <c r="W56" s="15">
        <f t="shared" si="43"/>
        <v>21424.479158097041</v>
      </c>
      <c r="X56" s="16">
        <f t="shared" si="44"/>
        <v>0</v>
      </c>
      <c r="Y56" s="16">
        <f t="shared" si="45"/>
        <v>42257.812483097041</v>
      </c>
      <c r="Z56" s="17">
        <f t="shared" ref="Z56:Z66" si="55">IF(data2=1,IF((Z55-sumproplat2)&gt;1,Z55-sumproplat2,0),IF(Z55-(sumproplat2-AA55-AB55)&gt;0,Z55-(AC55-AA55-AB55),0))</f>
        <v>1729166.6659750151</v>
      </c>
      <c r="AA56" s="15">
        <f t="shared" si="46"/>
        <v>18718.229159179537</v>
      </c>
      <c r="AB56" s="16">
        <f t="shared" si="47"/>
        <v>0</v>
      </c>
      <c r="AC56" s="16">
        <f t="shared" si="48"/>
        <v>39551.562484179536</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40</v>
      </c>
      <c r="B57" s="17">
        <f t="shared" si="49"/>
        <v>3208333.3320500161</v>
      </c>
      <c r="C57" s="15">
        <f t="shared" si="28"/>
        <v>34730.208319441423</v>
      </c>
      <c r="D57" s="16">
        <f t="shared" si="29"/>
        <v>0</v>
      </c>
      <c r="E57" s="16">
        <f t="shared" si="30"/>
        <v>55563.541644441422</v>
      </c>
      <c r="F57" s="17">
        <f t="shared" si="50"/>
        <v>2958333.332150016</v>
      </c>
      <c r="G57" s="15">
        <f t="shared" si="31"/>
        <v>32023.958320523921</v>
      </c>
      <c r="H57" s="16">
        <f t="shared" si="32"/>
        <v>0</v>
      </c>
      <c r="I57" s="16">
        <f t="shared" si="33"/>
        <v>52857.291645523917</v>
      </c>
      <c r="J57" s="17">
        <f t="shared" si="51"/>
        <v>2708333.3322500158</v>
      </c>
      <c r="K57" s="15">
        <f t="shared" si="34"/>
        <v>29317.70832160642</v>
      </c>
      <c r="L57" s="16">
        <f t="shared" si="35"/>
        <v>0</v>
      </c>
      <c r="M57" s="16">
        <f t="shared" si="36"/>
        <v>50151.04164660642</v>
      </c>
      <c r="N57" s="17">
        <f t="shared" si="52"/>
        <v>2458333.3323500156</v>
      </c>
      <c r="O57" s="15">
        <f t="shared" si="37"/>
        <v>26611.458322688919</v>
      </c>
      <c r="P57" s="16">
        <f t="shared" si="38"/>
        <v>0</v>
      </c>
      <c r="Q57" s="16">
        <f t="shared" si="39"/>
        <v>47444.791647688922</v>
      </c>
      <c r="R57" s="17">
        <f t="shared" si="53"/>
        <v>2208333.3324500155</v>
      </c>
      <c r="S57" s="15">
        <f t="shared" si="40"/>
        <v>23905.208323771418</v>
      </c>
      <c r="T57" s="16">
        <f t="shared" si="41"/>
        <v>0</v>
      </c>
      <c r="U57" s="16">
        <f t="shared" si="42"/>
        <v>44738.541648771417</v>
      </c>
      <c r="V57" s="17">
        <f t="shared" si="54"/>
        <v>1958333.3325500153</v>
      </c>
      <c r="W57" s="15">
        <f t="shared" si="43"/>
        <v>21198.958324853917</v>
      </c>
      <c r="X57" s="16">
        <f t="shared" si="44"/>
        <v>0</v>
      </c>
      <c r="Y57" s="16">
        <f t="shared" si="45"/>
        <v>42032.291649853913</v>
      </c>
      <c r="Z57" s="17">
        <f t="shared" si="55"/>
        <v>1708333.3326500151</v>
      </c>
      <c r="AA57" s="15">
        <f t="shared" si="46"/>
        <v>18492.708325936412</v>
      </c>
      <c r="AB57" s="16">
        <f t="shared" si="47"/>
        <v>0</v>
      </c>
      <c r="AC57" s="16">
        <f t="shared" si="48"/>
        <v>39326.041650936415</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41</v>
      </c>
      <c r="B58" s="17">
        <f t="shared" si="49"/>
        <v>3187499.9987250161</v>
      </c>
      <c r="C58" s="15">
        <f t="shared" si="28"/>
        <v>34504.687486198301</v>
      </c>
      <c r="D58" s="16">
        <f t="shared" si="29"/>
        <v>0</v>
      </c>
      <c r="E58" s="16">
        <f t="shared" si="30"/>
        <v>55338.020811198301</v>
      </c>
      <c r="F58" s="17">
        <f t="shared" si="50"/>
        <v>2937499.998825016</v>
      </c>
      <c r="G58" s="15">
        <f t="shared" si="31"/>
        <v>31798.437487280797</v>
      </c>
      <c r="H58" s="16">
        <f t="shared" si="32"/>
        <v>0</v>
      </c>
      <c r="I58" s="16">
        <f t="shared" si="33"/>
        <v>52631.770812280796</v>
      </c>
      <c r="J58" s="17">
        <f t="shared" si="51"/>
        <v>2687499.9989250158</v>
      </c>
      <c r="K58" s="15">
        <f t="shared" si="34"/>
        <v>29092.187488363295</v>
      </c>
      <c r="L58" s="16">
        <f t="shared" si="35"/>
        <v>0</v>
      </c>
      <c r="M58" s="16">
        <f t="shared" si="36"/>
        <v>49925.520813363299</v>
      </c>
      <c r="N58" s="17">
        <f t="shared" si="52"/>
        <v>2437499.9990250156</v>
      </c>
      <c r="O58" s="15">
        <f t="shared" si="37"/>
        <v>26385.937489445794</v>
      </c>
      <c r="P58" s="16">
        <f t="shared" si="38"/>
        <v>0</v>
      </c>
      <c r="Q58" s="16">
        <f t="shared" si="39"/>
        <v>47219.270814445794</v>
      </c>
      <c r="R58" s="17">
        <f t="shared" si="53"/>
        <v>2187499.9991250155</v>
      </c>
      <c r="S58" s="15">
        <f t="shared" si="40"/>
        <v>23679.687490528293</v>
      </c>
      <c r="T58" s="16">
        <f t="shared" si="41"/>
        <v>0</v>
      </c>
      <c r="U58" s="16">
        <f t="shared" si="42"/>
        <v>44513.020815528289</v>
      </c>
      <c r="V58" s="17">
        <f t="shared" si="54"/>
        <v>1937499.9992250153</v>
      </c>
      <c r="W58" s="15">
        <f t="shared" si="43"/>
        <v>20973.437491610788</v>
      </c>
      <c r="X58" s="16">
        <f t="shared" si="44"/>
        <v>0</v>
      </c>
      <c r="Y58" s="16">
        <f t="shared" si="45"/>
        <v>41806.770816610791</v>
      </c>
      <c r="Z58" s="17">
        <f t="shared" si="55"/>
        <v>1687499.9993250151</v>
      </c>
      <c r="AA58" s="15">
        <f t="shared" si="46"/>
        <v>18267.187492693287</v>
      </c>
      <c r="AB58" s="16">
        <f t="shared" si="47"/>
        <v>0</v>
      </c>
      <c r="AC58" s="16">
        <f t="shared" si="48"/>
        <v>39100.520817693287</v>
      </c>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42</v>
      </c>
      <c r="B59" s="17">
        <f t="shared" si="49"/>
        <v>3166666.6654000161</v>
      </c>
      <c r="C59" s="15">
        <f t="shared" si="28"/>
        <v>34279.166652955173</v>
      </c>
      <c r="D59" s="16">
        <f t="shared" si="29"/>
        <v>0</v>
      </c>
      <c r="E59" s="16">
        <f t="shared" si="30"/>
        <v>55112.499977955173</v>
      </c>
      <c r="F59" s="17">
        <f t="shared" si="50"/>
        <v>2916666.665500016</v>
      </c>
      <c r="G59" s="15">
        <f t="shared" si="31"/>
        <v>31572.916654037672</v>
      </c>
      <c r="H59" s="16">
        <f t="shared" si="32"/>
        <v>0</v>
      </c>
      <c r="I59" s="16">
        <f t="shared" si="33"/>
        <v>52406.249979037675</v>
      </c>
      <c r="J59" s="17">
        <f t="shared" si="51"/>
        <v>2666666.6656000158</v>
      </c>
      <c r="K59" s="15">
        <f t="shared" si="34"/>
        <v>28866.666655120171</v>
      </c>
      <c r="L59" s="16">
        <f t="shared" si="35"/>
        <v>0</v>
      </c>
      <c r="M59" s="16">
        <f t="shared" si="36"/>
        <v>49699.99998012017</v>
      </c>
      <c r="N59" s="17">
        <f t="shared" si="52"/>
        <v>2416666.6657000156</v>
      </c>
      <c r="O59" s="15">
        <f t="shared" si="37"/>
        <v>26160.416656202669</v>
      </c>
      <c r="P59" s="16">
        <f t="shared" si="38"/>
        <v>0</v>
      </c>
      <c r="Q59" s="16">
        <f t="shared" si="39"/>
        <v>46993.749981202665</v>
      </c>
      <c r="R59" s="17">
        <f t="shared" si="53"/>
        <v>2166666.6658000154</v>
      </c>
      <c r="S59" s="15">
        <f t="shared" si="40"/>
        <v>23454.166657285165</v>
      </c>
      <c r="T59" s="16">
        <f t="shared" si="41"/>
        <v>0</v>
      </c>
      <c r="U59" s="16">
        <f t="shared" si="42"/>
        <v>44287.499982285168</v>
      </c>
      <c r="V59" s="17">
        <f t="shared" si="54"/>
        <v>1916666.6659000153</v>
      </c>
      <c r="W59" s="15">
        <f t="shared" si="43"/>
        <v>20747.916658367663</v>
      </c>
      <c r="X59" s="16">
        <f t="shared" si="44"/>
        <v>0</v>
      </c>
      <c r="Y59" s="16">
        <f t="shared" si="45"/>
        <v>41581.249983367663</v>
      </c>
      <c r="Z59" s="17">
        <f t="shared" si="55"/>
        <v>1666666.6660000151</v>
      </c>
      <c r="AA59" s="15">
        <f t="shared" si="46"/>
        <v>18041.666659450162</v>
      </c>
      <c r="AB59" s="16">
        <f t="shared" si="47"/>
        <v>0</v>
      </c>
      <c r="AC59" s="16">
        <f t="shared" si="48"/>
        <v>38874.999984450158</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43</v>
      </c>
      <c r="B60" s="17">
        <f t="shared" si="49"/>
        <v>3145833.3320750161</v>
      </c>
      <c r="C60" s="15">
        <f t="shared" si="28"/>
        <v>34053.645819712045</v>
      </c>
      <c r="D60" s="16">
        <f t="shared" si="29"/>
        <v>0</v>
      </c>
      <c r="E60" s="16">
        <f t="shared" si="30"/>
        <v>54886.979144712044</v>
      </c>
      <c r="F60" s="17">
        <f t="shared" si="50"/>
        <v>2895833.3321750159</v>
      </c>
      <c r="G60" s="15">
        <f t="shared" si="31"/>
        <v>31347.395820794547</v>
      </c>
      <c r="H60" s="16">
        <f t="shared" si="32"/>
        <v>0</v>
      </c>
      <c r="I60" s="16">
        <f t="shared" si="33"/>
        <v>52180.729145794547</v>
      </c>
      <c r="J60" s="17">
        <f t="shared" si="51"/>
        <v>2645833.3322750158</v>
      </c>
      <c r="K60" s="15">
        <f t="shared" si="34"/>
        <v>28641.145821877046</v>
      </c>
      <c r="L60" s="16">
        <f t="shared" si="35"/>
        <v>0</v>
      </c>
      <c r="M60" s="16">
        <f t="shared" si="36"/>
        <v>49474.479146877042</v>
      </c>
      <c r="N60" s="17">
        <f t="shared" si="52"/>
        <v>2395833.3323750156</v>
      </c>
      <c r="O60" s="15">
        <f t="shared" si="37"/>
        <v>25934.895822959541</v>
      </c>
      <c r="P60" s="16">
        <f t="shared" si="38"/>
        <v>0</v>
      </c>
      <c r="Q60" s="16">
        <f t="shared" si="39"/>
        <v>46768.229147959544</v>
      </c>
      <c r="R60" s="17">
        <f t="shared" si="53"/>
        <v>2145833.3324750154</v>
      </c>
      <c r="S60" s="15">
        <f t="shared" si="40"/>
        <v>23228.64582404204</v>
      </c>
      <c r="T60" s="16">
        <f t="shared" si="41"/>
        <v>0</v>
      </c>
      <c r="U60" s="16">
        <f t="shared" si="42"/>
        <v>44061.979149042039</v>
      </c>
      <c r="V60" s="17">
        <f t="shared" si="54"/>
        <v>1895833.3325750153</v>
      </c>
      <c r="W60" s="15">
        <f t="shared" si="43"/>
        <v>20522.395825124539</v>
      </c>
      <c r="X60" s="16">
        <f t="shared" si="44"/>
        <v>0</v>
      </c>
      <c r="Y60" s="16">
        <f t="shared" si="45"/>
        <v>41355.729150124534</v>
      </c>
      <c r="Z60" s="17">
        <f t="shared" si="55"/>
        <v>1645833.3326750151</v>
      </c>
      <c r="AA60" s="15">
        <f t="shared" si="46"/>
        <v>17816.145826207037</v>
      </c>
      <c r="AB60" s="16">
        <f t="shared" si="47"/>
        <v>0</v>
      </c>
      <c r="AC60" s="16">
        <f t="shared" si="48"/>
        <v>38649.479151207037</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44</v>
      </c>
      <c r="B61" s="17">
        <f t="shared" si="49"/>
        <v>3124999.9987500161</v>
      </c>
      <c r="C61" s="15">
        <f t="shared" si="28"/>
        <v>33828.124986468923</v>
      </c>
      <c r="D61" s="16">
        <f t="shared" si="29"/>
        <v>0</v>
      </c>
      <c r="E61" s="16">
        <f t="shared" si="30"/>
        <v>54661.458311468923</v>
      </c>
      <c r="F61" s="17">
        <f t="shared" si="50"/>
        <v>2874999.9988500159</v>
      </c>
      <c r="G61" s="15">
        <f t="shared" si="31"/>
        <v>31121.874987551422</v>
      </c>
      <c r="H61" s="16">
        <f t="shared" si="32"/>
        <v>0</v>
      </c>
      <c r="I61" s="16">
        <f t="shared" si="33"/>
        <v>51955.208312551418</v>
      </c>
      <c r="J61" s="17">
        <f t="shared" si="51"/>
        <v>2624999.9989500158</v>
      </c>
      <c r="K61" s="15">
        <f t="shared" si="34"/>
        <v>28415.624988633921</v>
      </c>
      <c r="L61" s="16">
        <f t="shared" si="35"/>
        <v>0</v>
      </c>
      <c r="M61" s="16">
        <f t="shared" si="36"/>
        <v>49248.958313633921</v>
      </c>
      <c r="N61" s="17">
        <f t="shared" si="52"/>
        <v>2374999.9990500156</v>
      </c>
      <c r="O61" s="15">
        <f t="shared" si="37"/>
        <v>25709.374989716416</v>
      </c>
      <c r="P61" s="16">
        <f t="shared" si="38"/>
        <v>0</v>
      </c>
      <c r="Q61" s="16">
        <f t="shared" si="39"/>
        <v>46542.708314716416</v>
      </c>
      <c r="R61" s="17">
        <f t="shared" si="53"/>
        <v>2124999.9991500154</v>
      </c>
      <c r="S61" s="15">
        <f t="shared" si="40"/>
        <v>23003.124990798915</v>
      </c>
      <c r="T61" s="16">
        <f t="shared" si="41"/>
        <v>0</v>
      </c>
      <c r="U61" s="16">
        <f t="shared" si="42"/>
        <v>43836.458315798911</v>
      </c>
      <c r="V61" s="17">
        <f t="shared" si="54"/>
        <v>1874999.9992500152</v>
      </c>
      <c r="W61" s="15">
        <f t="shared" si="43"/>
        <v>20296.874991881414</v>
      </c>
      <c r="X61" s="16">
        <f t="shared" si="44"/>
        <v>0</v>
      </c>
      <c r="Y61" s="16">
        <f t="shared" si="45"/>
        <v>41130.208316881413</v>
      </c>
      <c r="Z61" s="17">
        <f t="shared" si="55"/>
        <v>1624999.9993500151</v>
      </c>
      <c r="AA61" s="15">
        <f t="shared" si="46"/>
        <v>17590.624992963913</v>
      </c>
      <c r="AB61" s="16">
        <f t="shared" si="47"/>
        <v>0</v>
      </c>
      <c r="AC61" s="16">
        <f t="shared" si="48"/>
        <v>38423.958317963916</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45</v>
      </c>
      <c r="B62" s="17">
        <f t="shared" si="49"/>
        <v>3104166.6654250161</v>
      </c>
      <c r="C62" s="15">
        <f t="shared" si="28"/>
        <v>33602.604153225795</v>
      </c>
      <c r="D62" s="16">
        <f t="shared" si="29"/>
        <v>0</v>
      </c>
      <c r="E62" s="16">
        <f t="shared" si="30"/>
        <v>54435.937478225795</v>
      </c>
      <c r="F62" s="17">
        <f t="shared" si="50"/>
        <v>2854166.6655250159</v>
      </c>
      <c r="G62" s="15">
        <f t="shared" si="31"/>
        <v>30896.354154308297</v>
      </c>
      <c r="H62" s="16">
        <f t="shared" si="32"/>
        <v>0</v>
      </c>
      <c r="I62" s="16">
        <f t="shared" si="33"/>
        <v>51729.687479308297</v>
      </c>
      <c r="J62" s="17">
        <f t="shared" si="51"/>
        <v>2604166.6656250157</v>
      </c>
      <c r="K62" s="15">
        <f t="shared" si="34"/>
        <v>28190.104155390793</v>
      </c>
      <c r="L62" s="16">
        <f t="shared" si="35"/>
        <v>0</v>
      </c>
      <c r="M62" s="16">
        <f t="shared" si="36"/>
        <v>49023.437480390792</v>
      </c>
      <c r="N62" s="17">
        <f t="shared" si="52"/>
        <v>2354166.6657250156</v>
      </c>
      <c r="O62" s="15">
        <f t="shared" si="37"/>
        <v>25483.854156473291</v>
      </c>
      <c r="P62" s="16">
        <f t="shared" si="38"/>
        <v>0</v>
      </c>
      <c r="Q62" s="16">
        <f t="shared" si="39"/>
        <v>46317.187481473287</v>
      </c>
      <c r="R62" s="17">
        <f t="shared" si="53"/>
        <v>2104166.6658250154</v>
      </c>
      <c r="S62" s="15">
        <f t="shared" si="40"/>
        <v>22777.60415755579</v>
      </c>
      <c r="T62" s="16">
        <f t="shared" si="41"/>
        <v>0</v>
      </c>
      <c r="U62" s="16">
        <f t="shared" si="42"/>
        <v>43610.93748255579</v>
      </c>
      <c r="V62" s="17">
        <f t="shared" si="54"/>
        <v>1854166.6659250152</v>
      </c>
      <c r="W62" s="15">
        <f t="shared" si="43"/>
        <v>20071.354158638289</v>
      </c>
      <c r="X62" s="16">
        <f t="shared" si="44"/>
        <v>0</v>
      </c>
      <c r="Y62" s="16">
        <f t="shared" si="45"/>
        <v>40904.687483638292</v>
      </c>
      <c r="Z62" s="17">
        <f t="shared" si="55"/>
        <v>1604166.6660250151</v>
      </c>
      <c r="AA62" s="15">
        <f t="shared" si="46"/>
        <v>17365.104159720788</v>
      </c>
      <c r="AB62" s="16">
        <f t="shared" si="47"/>
        <v>0</v>
      </c>
      <c r="AC62" s="16">
        <f t="shared" si="48"/>
        <v>38198.437484720787</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46</v>
      </c>
      <c r="B63" s="17">
        <f t="shared" si="49"/>
        <v>3083333.3321000161</v>
      </c>
      <c r="C63" s="15">
        <f t="shared" si="28"/>
        <v>33377.083319982674</v>
      </c>
      <c r="D63" s="16">
        <f t="shared" si="29"/>
        <v>0</v>
      </c>
      <c r="E63" s="16">
        <f t="shared" si="30"/>
        <v>54210.416644982673</v>
      </c>
      <c r="F63" s="17">
        <f t="shared" si="50"/>
        <v>2833333.3322000159</v>
      </c>
      <c r="G63" s="15">
        <f t="shared" si="31"/>
        <v>30670.833321065169</v>
      </c>
      <c r="H63" s="16">
        <f t="shared" si="32"/>
        <v>0</v>
      </c>
      <c r="I63" s="16">
        <f t="shared" si="33"/>
        <v>51504.166646065169</v>
      </c>
      <c r="J63" s="17">
        <f t="shared" si="51"/>
        <v>2583333.3323000157</v>
      </c>
      <c r="K63" s="15">
        <f t="shared" si="34"/>
        <v>27964.583322147668</v>
      </c>
      <c r="L63" s="16">
        <f t="shared" si="35"/>
        <v>0</v>
      </c>
      <c r="M63" s="16">
        <f t="shared" si="36"/>
        <v>48797.916647147664</v>
      </c>
      <c r="N63" s="17">
        <f t="shared" si="52"/>
        <v>2333333.3324000156</v>
      </c>
      <c r="O63" s="15">
        <f t="shared" si="37"/>
        <v>25258.333323230167</v>
      </c>
      <c r="P63" s="16">
        <f t="shared" si="38"/>
        <v>0</v>
      </c>
      <c r="Q63" s="16">
        <f t="shared" si="39"/>
        <v>46091.666648230166</v>
      </c>
      <c r="R63" s="17">
        <f t="shared" si="53"/>
        <v>2083333.3325000154</v>
      </c>
      <c r="S63" s="15">
        <f t="shared" si="40"/>
        <v>22552.083324312665</v>
      </c>
      <c r="T63" s="16">
        <f t="shared" si="41"/>
        <v>0</v>
      </c>
      <c r="U63" s="16">
        <f t="shared" si="42"/>
        <v>43385.416649312669</v>
      </c>
      <c r="V63" s="17">
        <f t="shared" si="54"/>
        <v>1833333.3326000152</v>
      </c>
      <c r="W63" s="15">
        <f t="shared" si="43"/>
        <v>19845.833325395164</v>
      </c>
      <c r="X63" s="16">
        <f t="shared" si="44"/>
        <v>0</v>
      </c>
      <c r="Y63" s="16">
        <f t="shared" si="45"/>
        <v>40679.166650395164</v>
      </c>
      <c r="Z63" s="17">
        <f t="shared" si="55"/>
        <v>1583333.332700015</v>
      </c>
      <c r="AA63" s="15">
        <f t="shared" si="46"/>
        <v>17139.583326477663</v>
      </c>
      <c r="AB63" s="16">
        <f t="shared" si="47"/>
        <v>0</v>
      </c>
      <c r="AC63" s="16">
        <f t="shared" si="48"/>
        <v>37972.916651477659</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47</v>
      </c>
      <c r="B64" s="17">
        <f t="shared" si="49"/>
        <v>3062499.9987750161</v>
      </c>
      <c r="C64" s="15">
        <f t="shared" si="28"/>
        <v>33151.562486739545</v>
      </c>
      <c r="D64" s="16">
        <f t="shared" si="29"/>
        <v>0</v>
      </c>
      <c r="E64" s="16">
        <f t="shared" si="30"/>
        <v>53984.895811739545</v>
      </c>
      <c r="F64" s="17">
        <f t="shared" si="50"/>
        <v>2812499.9988750159</v>
      </c>
      <c r="G64" s="15">
        <f t="shared" si="31"/>
        <v>30445.312487822044</v>
      </c>
      <c r="H64" s="16">
        <f t="shared" si="32"/>
        <v>0</v>
      </c>
      <c r="I64" s="16">
        <f t="shared" si="33"/>
        <v>51278.64581282204</v>
      </c>
      <c r="J64" s="17">
        <f t="shared" si="51"/>
        <v>2562499.9989750157</v>
      </c>
      <c r="K64" s="15">
        <f t="shared" si="34"/>
        <v>27739.062488904543</v>
      </c>
      <c r="L64" s="16">
        <f t="shared" si="35"/>
        <v>0</v>
      </c>
      <c r="M64" s="16">
        <f t="shared" si="36"/>
        <v>48572.395813904543</v>
      </c>
      <c r="N64" s="17">
        <f t="shared" si="52"/>
        <v>2312499.9990750155</v>
      </c>
      <c r="O64" s="15">
        <f t="shared" si="37"/>
        <v>25032.812489987042</v>
      </c>
      <c r="P64" s="16">
        <f t="shared" si="38"/>
        <v>0</v>
      </c>
      <c r="Q64" s="16">
        <f t="shared" si="39"/>
        <v>45866.145814987045</v>
      </c>
      <c r="R64" s="17">
        <f t="shared" si="53"/>
        <v>2062499.9991750154</v>
      </c>
      <c r="S64" s="15">
        <f t="shared" si="40"/>
        <v>22326.562491069541</v>
      </c>
      <c r="T64" s="16">
        <f t="shared" si="41"/>
        <v>0</v>
      </c>
      <c r="U64" s="16">
        <f t="shared" si="42"/>
        <v>43159.89581606954</v>
      </c>
      <c r="V64" s="17">
        <f t="shared" si="54"/>
        <v>1812499.9992750152</v>
      </c>
      <c r="W64" s="15">
        <f t="shared" si="43"/>
        <v>19620.312492152039</v>
      </c>
      <c r="X64" s="16">
        <f t="shared" si="44"/>
        <v>0</v>
      </c>
      <c r="Y64" s="16">
        <f t="shared" si="45"/>
        <v>40453.645817152035</v>
      </c>
      <c r="Z64" s="17">
        <f t="shared" si="55"/>
        <v>1562499.999375015</v>
      </c>
      <c r="AA64" s="15">
        <f t="shared" si="46"/>
        <v>16914.062493234538</v>
      </c>
      <c r="AB64" s="16">
        <f t="shared" si="47"/>
        <v>0</v>
      </c>
      <c r="AC64" s="16">
        <f t="shared" si="48"/>
        <v>37747.395818234538</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48</v>
      </c>
      <c r="B65" s="17">
        <f t="shared" si="49"/>
        <v>3041666.665450016</v>
      </c>
      <c r="C65" s="15">
        <f t="shared" si="28"/>
        <v>32926.041653496424</v>
      </c>
      <c r="D65" s="16">
        <f t="shared" si="29"/>
        <v>0</v>
      </c>
      <c r="E65" s="16">
        <f t="shared" si="30"/>
        <v>53759.374978496424</v>
      </c>
      <c r="F65" s="17">
        <f t="shared" si="50"/>
        <v>2791666.6655500159</v>
      </c>
      <c r="G65" s="15">
        <f t="shared" si="31"/>
        <v>30219.791654578919</v>
      </c>
      <c r="H65" s="16">
        <f t="shared" si="32"/>
        <v>0</v>
      </c>
      <c r="I65" s="16">
        <f t="shared" si="33"/>
        <v>51053.124979578919</v>
      </c>
      <c r="J65" s="17">
        <f t="shared" si="51"/>
        <v>2541666.6656500157</v>
      </c>
      <c r="K65" s="15">
        <f t="shared" si="34"/>
        <v>27513.541655661418</v>
      </c>
      <c r="L65" s="16">
        <f t="shared" si="35"/>
        <v>0</v>
      </c>
      <c r="M65" s="16">
        <f t="shared" si="36"/>
        <v>48346.874980661421</v>
      </c>
      <c r="N65" s="17">
        <f t="shared" si="52"/>
        <v>2291666.6657500155</v>
      </c>
      <c r="O65" s="15">
        <f t="shared" si="37"/>
        <v>24807.291656743917</v>
      </c>
      <c r="P65" s="16">
        <f t="shared" si="38"/>
        <v>0</v>
      </c>
      <c r="Q65" s="16">
        <f t="shared" si="39"/>
        <v>45640.624981743917</v>
      </c>
      <c r="R65" s="17">
        <f t="shared" si="53"/>
        <v>2041666.6658500154</v>
      </c>
      <c r="S65" s="15">
        <f t="shared" si="40"/>
        <v>22101.041657826416</v>
      </c>
      <c r="T65" s="16">
        <f t="shared" si="41"/>
        <v>0</v>
      </c>
      <c r="U65" s="16">
        <f t="shared" si="42"/>
        <v>42934.374982826412</v>
      </c>
      <c r="V65" s="17">
        <f t="shared" si="54"/>
        <v>1791666.6659500152</v>
      </c>
      <c r="W65" s="15">
        <f t="shared" si="43"/>
        <v>19394.791658908915</v>
      </c>
      <c r="X65" s="16">
        <f t="shared" si="44"/>
        <v>0</v>
      </c>
      <c r="Y65" s="16">
        <f t="shared" si="45"/>
        <v>40228.124983908914</v>
      </c>
      <c r="Z65" s="17">
        <f t="shared" si="55"/>
        <v>1541666.666050015</v>
      </c>
      <c r="AA65" s="15">
        <f t="shared" si="46"/>
        <v>16688.541659991413</v>
      </c>
      <c r="AB65" s="16">
        <f t="shared" si="47"/>
        <v>0</v>
      </c>
      <c r="AC65" s="16">
        <f t="shared" si="48"/>
        <v>37521.874984991417</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x14ac:dyDescent="0.25">
      <c r="A66" s="14" t="s">
        <v>49</v>
      </c>
      <c r="B66" s="17">
        <f t="shared" si="49"/>
        <v>3020833.332125016</v>
      </c>
      <c r="C66" s="15">
        <f t="shared" si="28"/>
        <v>32700.520820253296</v>
      </c>
      <c r="D66" s="16">
        <f t="shared" si="29"/>
        <v>0</v>
      </c>
      <c r="E66" s="16">
        <f t="shared" si="30"/>
        <v>53533.854145253295</v>
      </c>
      <c r="F66" s="17">
        <f t="shared" si="50"/>
        <v>2770833.3322250159</v>
      </c>
      <c r="G66" s="15">
        <f t="shared" si="31"/>
        <v>29994.270821335795</v>
      </c>
      <c r="H66" s="16">
        <f t="shared" si="32"/>
        <v>0</v>
      </c>
      <c r="I66" s="16">
        <f t="shared" si="33"/>
        <v>50827.604146335798</v>
      </c>
      <c r="J66" s="17">
        <f t="shared" si="51"/>
        <v>2520833.3323250157</v>
      </c>
      <c r="K66" s="15">
        <f t="shared" si="34"/>
        <v>27288.020822418293</v>
      </c>
      <c r="L66" s="16">
        <f t="shared" si="35"/>
        <v>0</v>
      </c>
      <c r="M66" s="16">
        <f t="shared" si="36"/>
        <v>48121.354147418293</v>
      </c>
      <c r="N66" s="17">
        <f t="shared" si="52"/>
        <v>2270833.3324250155</v>
      </c>
      <c r="O66" s="15">
        <f t="shared" si="37"/>
        <v>24581.770823500792</v>
      </c>
      <c r="P66" s="16">
        <f t="shared" si="38"/>
        <v>0</v>
      </c>
      <c r="Q66" s="16">
        <f t="shared" si="39"/>
        <v>45415.104148500788</v>
      </c>
      <c r="R66" s="17">
        <f t="shared" si="53"/>
        <v>2020833.3325250153</v>
      </c>
      <c r="S66" s="15">
        <f t="shared" si="40"/>
        <v>21875.520824583291</v>
      </c>
      <c r="T66" s="16">
        <f t="shared" si="41"/>
        <v>0</v>
      </c>
      <c r="U66" s="16">
        <f t="shared" si="42"/>
        <v>42708.854149583291</v>
      </c>
      <c r="V66" s="17">
        <f t="shared" si="54"/>
        <v>1770833.3326250152</v>
      </c>
      <c r="W66" s="15">
        <f t="shared" si="43"/>
        <v>19169.27082566579</v>
      </c>
      <c r="X66" s="16">
        <f t="shared" si="44"/>
        <v>0</v>
      </c>
      <c r="Y66" s="16">
        <f t="shared" si="45"/>
        <v>40002.604150665793</v>
      </c>
      <c r="Z66" s="17">
        <f t="shared" si="55"/>
        <v>1520833.332725015</v>
      </c>
      <c r="AA66" s="15">
        <f t="shared" si="46"/>
        <v>16463.020826748289</v>
      </c>
      <c r="AB66" s="16">
        <f t="shared" si="47"/>
        <v>0</v>
      </c>
      <c r="AC66" s="16">
        <f t="shared" si="48"/>
        <v>37296.354151748288</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5.75" thickBot="1" x14ac:dyDescent="0.3">
      <c r="A67" s="18" t="s">
        <v>50</v>
      </c>
      <c r="B67" s="19"/>
      <c r="C67" s="20">
        <f>SUM(C55:C66)</f>
        <v>407290.62483708584</v>
      </c>
      <c r="D67" s="21">
        <f>SUM(D55:D66)</f>
        <v>45153.571410510121</v>
      </c>
      <c r="E67" s="21">
        <f>SUM(E55:E66)</f>
        <v>702444.196147596</v>
      </c>
      <c r="F67" s="19"/>
      <c r="G67" s="20">
        <f>SUM(G55:G66)</f>
        <v>374815.62485007575</v>
      </c>
      <c r="H67" s="21">
        <f>SUM(H55:H66)</f>
        <v>43328.571411240118</v>
      </c>
      <c r="I67" s="21">
        <f>SUM(I55:I66)</f>
        <v>668144.19616131578</v>
      </c>
      <c r="J67" s="19"/>
      <c r="K67" s="20">
        <f>SUM(K55:K66)</f>
        <v>342340.62486306578</v>
      </c>
      <c r="L67" s="21">
        <f>SUM(L55:L66)</f>
        <v>41503.571411970115</v>
      </c>
      <c r="M67" s="21">
        <f>SUM(M55:M66)</f>
        <v>633844.1961750359</v>
      </c>
      <c r="N67" s="19"/>
      <c r="O67" s="20">
        <f>SUM(O55:O66)</f>
        <v>309865.62487605581</v>
      </c>
      <c r="P67" s="21">
        <f>SUM(P55:P66)</f>
        <v>39678.571412700112</v>
      </c>
      <c r="Q67" s="21">
        <f>SUM(Q55:Q66)</f>
        <v>599544.1961887558</v>
      </c>
      <c r="R67" s="19"/>
      <c r="S67" s="20">
        <f>SUM(S55:S66)</f>
        <v>277390.62488904578</v>
      </c>
      <c r="T67" s="21">
        <f>SUM(T55:T66)</f>
        <v>37853.571413430109</v>
      </c>
      <c r="U67" s="21">
        <f>SUM(U55:U66)</f>
        <v>565244.19620247581</v>
      </c>
      <c r="V67" s="19"/>
      <c r="W67" s="20">
        <f>SUM(W55:W66)</f>
        <v>244915.62490203569</v>
      </c>
      <c r="X67" s="21">
        <f>SUM(X55:X66)</f>
        <v>36028.571414160113</v>
      </c>
      <c r="Y67" s="21">
        <f>SUM(Y55:Y66)</f>
        <v>530944.19621619582</v>
      </c>
      <c r="Z67" s="19"/>
      <c r="AA67" s="20">
        <f>SUM(AA55:AA66)</f>
        <v>212440.62491502569</v>
      </c>
      <c r="AB67" s="21">
        <f>SUM(AB55:AB66)</f>
        <v>34203.57141489011</v>
      </c>
      <c r="AC67" s="21">
        <f>SUM(AC55:AC66)</f>
        <v>496644.19622991577</v>
      </c>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12.75" customHeight="1" thickBot="1" x14ac:dyDescent="0.3">
      <c r="A68" s="50" t="s">
        <v>26</v>
      </c>
      <c r="B68" s="47" t="s">
        <v>58</v>
      </c>
      <c r="C68" s="48"/>
      <c r="D68" s="48"/>
      <c r="E68" s="49"/>
      <c r="F68" s="47" t="s">
        <v>59</v>
      </c>
      <c r="G68" s="48"/>
      <c r="H68" s="49"/>
      <c r="I68" s="35"/>
      <c r="J68" s="47" t="s">
        <v>60</v>
      </c>
      <c r="K68" s="48"/>
      <c r="L68" s="48"/>
      <c r="M68" s="49"/>
      <c r="N68" s="47" t="s">
        <v>61</v>
      </c>
      <c r="O68" s="48"/>
      <c r="P68" s="48"/>
      <c r="Q68" s="49"/>
      <c r="R68" s="47" t="s">
        <v>62</v>
      </c>
      <c r="S68" s="48"/>
      <c r="T68" s="48"/>
      <c r="U68" s="49"/>
      <c r="V68" s="47" t="s">
        <v>63</v>
      </c>
      <c r="W68" s="48"/>
      <c r="X68" s="48"/>
      <c r="Y68" s="49"/>
      <c r="Z68" s="47" t="s">
        <v>64</v>
      </c>
      <c r="AA68" s="48"/>
      <c r="AB68" s="48"/>
      <c r="AC68" s="49"/>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75.75" thickBot="1" x14ac:dyDescent="0.3">
      <c r="A69" s="51"/>
      <c r="B69" s="13" t="s">
        <v>34</v>
      </c>
      <c r="C69" s="13" t="s">
        <v>35</v>
      </c>
      <c r="D69" s="13" t="s">
        <v>36</v>
      </c>
      <c r="E69" s="13" t="s">
        <v>37</v>
      </c>
      <c r="F69" s="13" t="s">
        <v>34</v>
      </c>
      <c r="G69" s="13" t="s">
        <v>35</v>
      </c>
      <c r="H69" s="13" t="s">
        <v>36</v>
      </c>
      <c r="I69" s="13" t="s">
        <v>37</v>
      </c>
      <c r="J69" s="13" t="s">
        <v>34</v>
      </c>
      <c r="K69" s="13" t="s">
        <v>35</v>
      </c>
      <c r="L69" s="13" t="s">
        <v>36</v>
      </c>
      <c r="M69" s="13" t="s">
        <v>37</v>
      </c>
      <c r="N69" s="13" t="s">
        <v>34</v>
      </c>
      <c r="O69" s="13" t="s">
        <v>35</v>
      </c>
      <c r="P69" s="13" t="s">
        <v>36</v>
      </c>
      <c r="Q69" s="13" t="s">
        <v>37</v>
      </c>
      <c r="R69" s="13" t="s">
        <v>34</v>
      </c>
      <c r="S69" s="13" t="s">
        <v>35</v>
      </c>
      <c r="T69" s="13" t="s">
        <v>36</v>
      </c>
      <c r="U69" s="13" t="s">
        <v>37</v>
      </c>
      <c r="V69" s="13" t="s">
        <v>34</v>
      </c>
      <c r="W69" s="13" t="s">
        <v>35</v>
      </c>
      <c r="X69" s="13" t="s">
        <v>36</v>
      </c>
      <c r="Y69" s="13" t="s">
        <v>37</v>
      </c>
      <c r="Z69" s="13" t="s">
        <v>34</v>
      </c>
      <c r="AA69" s="13" t="s">
        <v>35</v>
      </c>
      <c r="AB69" s="13" t="s">
        <v>36</v>
      </c>
      <c r="AC69" s="13" t="s">
        <v>37</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ht="15.75" thickTop="1" x14ac:dyDescent="0.25">
      <c r="A70" s="14" t="s">
        <v>38</v>
      </c>
      <c r="B70" s="17">
        <f>IF(data2=1,IF((Z66-sumproplat2)&gt;1,Z66-sumproplat2,0),IF(Z66-(sumproplat2-AA66-AB66)&gt;0,Z66-(AC66-AA66-AB66),0))</f>
        <v>1499999.999400015</v>
      </c>
      <c r="C70" s="15">
        <f t="shared" ref="C70:C81" si="56">IF(LEFT($A70,1)*1+LEFT(B$53,2)*12-12&lt;=$J$15,B70*($J$14/12),B70*($J$16/12))</f>
        <v>16237.499993505162</v>
      </c>
      <c r="D70" s="16">
        <f t="shared" ref="D70:D81" si="57">IF(AND($A70="1 міс.",B70&gt;0),$J$29*$J$6+$J$30*B70,0)+IF(B70-IF(data2=1,IF(C70&gt;0.001,C70+sumproplat2,0),IF(B70&gt;sumproplat2*2,sumproplat2,B70+C70))&lt;0,$J$32,0)</f>
        <v>32378.57141562011</v>
      </c>
      <c r="E70" s="16">
        <f t="shared" ref="E70:E81" si="58">IF(data2=1,IF(C70&gt;0.001,C70+D70+sumproplat2,0),IF(B70&gt;sumproplat2*2,sumproplat2+D70,B70+C70+D70))</f>
        <v>69449.404734125274</v>
      </c>
      <c r="F70" s="17">
        <f>IF(data2=1,IF((B81-sumproplat2)&gt;1,B81-sumproplat2,0),IF(B81-(sumproplat2-C81-D81)&gt;0,B81-(E81-C81-D81),0))</f>
        <v>1249999.9995000148</v>
      </c>
      <c r="G70" s="15">
        <f t="shared" ref="G70:G81" si="59">IF(LEFT($A70,1)*1+LEFT(F$53,2)*12-12&lt;=$J$15,F70*($J$14/12),F70*($J$16/12))</f>
        <v>13531.249994587661</v>
      </c>
      <c r="H70" s="16">
        <f t="shared" ref="H70:H81" si="60">IF(AND($A70="1 міс.",F70&gt;0),$J$29*$J$6+$J$30*F70,0)+IF(F70-IF(data2=1,IF(G70&gt;0.001,G70+sumproplat2,0),IF(F70&gt;sumproplat2*2,sumproplat2,F70+G70))&lt;0,$J$32,0)</f>
        <v>30553.571416350111</v>
      </c>
      <c r="I70" s="16">
        <f t="shared" ref="I70:I81" si="61">IF(data2=1,IF(G70&gt;0.001,G70+H70+sumproplat2,0),IF(F70&gt;sumproplat2*2,sumproplat2+H70,F70+G70+H70))</f>
        <v>64918.154735937773</v>
      </c>
      <c r="J70" s="17">
        <f>IF(data2=1,IF((F81-sumproplat2)&gt;1,F81-sumproplat2,0),IF(F81-(sumproplat2-G81-H81)&gt;0,F81-(I81-G81-H81),0))</f>
        <v>999999.99960001465</v>
      </c>
      <c r="K70" s="15">
        <f t="shared" ref="K70:K81" si="62">IF(LEFT($A70,1)*1+LEFT(J$53,2)*12-12&lt;=$J$15,J70*($J$14/12),J70*($J$16/12))</f>
        <v>10824.999995670158</v>
      </c>
      <c r="L70" s="16">
        <f t="shared" ref="L70:L81" si="63">IF(AND($A70="1 міс.",J70&gt;0),$J$29*$J$6+$J$30*J70,0)+IF(J70-IF(data2=1,IF(K70&gt;0.001,K70+sumproplat2,0),IF(J70&gt;sumproplat2*2,sumproplat2,J70+K70))&lt;0,$J$32,0)</f>
        <v>28728.571417080107</v>
      </c>
      <c r="M70" s="16">
        <f t="shared" ref="M70:M81" si="64">IF(data2=1,IF(K70&gt;0.001,K70+L70+sumproplat2,0),IF(J70&gt;sumproplat2*2,sumproplat2+L70,J70+K70+L70))</f>
        <v>60386.904737750265</v>
      </c>
      <c r="N70" s="17">
        <f>IF(data2=1,IF((J81-sumproplat2)&gt;1,J81-sumproplat2,0),IF(J81-(sumproplat2-K81-L81)&gt;0,J81-(M81-K81-L81),0))</f>
        <v>749999.99970001448</v>
      </c>
      <c r="O70" s="15">
        <f t="shared" ref="O70:O81" si="65">IF(LEFT($A70,1)*1+LEFT(N$53,2)*12-12&lt;=$J$15,N70*($J$14/12),N70*($J$16/12))</f>
        <v>8118.7499967526564</v>
      </c>
      <c r="P70" s="16">
        <f t="shared" ref="P70:P81" si="66">IF(AND($A70="1 міс.",N70&gt;0),$J$29*$J$6+$J$30*N70,0)+IF(N70-IF(data2=1,IF(O70&gt;0.001,O70+sumproplat2,0),IF(N70&gt;sumproplat2*2,sumproplat2,N70+O70))&lt;0,$J$32,0)</f>
        <v>26903.571417810104</v>
      </c>
      <c r="Q70" s="16">
        <f t="shared" ref="Q70:Q81" si="67">IF(data2=1,IF(O70&gt;0.001,O70+P70+sumproplat2,0),IF(N70&gt;sumproplat2*2,sumproplat2+P70,N70+O70+P70))</f>
        <v>55855.654739562757</v>
      </c>
      <c r="R70" s="17">
        <f>IF(data2=1,IF((N81-sumproplat2)&gt;1,N81-sumproplat2,0),IF(N81-(sumproplat2-O81-P81)&gt;0,N81-(Q81-O81-P81),0))</f>
        <v>499999.99980001431</v>
      </c>
      <c r="S70" s="15">
        <f t="shared" ref="S70:S81" si="68">IF(LEFT($A70,1)*1+LEFT(R$53,2)*12-12&lt;=$J$15,R70*($J$14/12),R70*($J$16/12))</f>
        <v>5412.4999978351543</v>
      </c>
      <c r="T70" s="16">
        <f t="shared" ref="T70:T81" si="69">IF(AND($A70="1 міс.",R70&gt;0),$J$29*$J$6+$J$30*R70,0)+IF(R70-IF(data2=1,IF(S70&gt;0.001,S70+sumproplat2,0),IF(R70&gt;sumproplat2*2,sumproplat2,R70+S70))&lt;0,$J$32,0)</f>
        <v>25078.571418540105</v>
      </c>
      <c r="U70" s="16">
        <f t="shared" ref="U70:U81" si="70">IF(data2=1,IF(S70&gt;0.001,S70+T70+sumproplat2,0),IF(R70&gt;sumproplat2*2,sumproplat2+T70,R70+S70+T70))</f>
        <v>51324.404741375256</v>
      </c>
      <c r="V70" s="17">
        <f>IF(data2=1,IF((R81-sumproplat2)&gt;1,R81-sumproplat2,0),IF(R81-(sumproplat2-S81-T81)&gt;0,R81-(U81-S81-T81),0))</f>
        <v>249999.99990001414</v>
      </c>
      <c r="W70" s="15">
        <f t="shared" ref="W70:W81" si="71">IF(LEFT($A70,1)*1+LEFT(V$53,2)*12-12&lt;=$J$15,V70*($J$14/12),V70*($J$16/12))</f>
        <v>2706.2499989176531</v>
      </c>
      <c r="X70" s="16">
        <f t="shared" ref="X70:X81" si="72">IF(AND($A70="1 міс.",V70&gt;0),$J$29*$J$6+$J$30*V70,0)+IF(V70-IF(data2=1,IF(W70&gt;0.001,W70+sumproplat2,0),IF(V70&gt;sumproplat2*2,sumproplat2,V70+W70))&lt;0,$J$32,0)</f>
        <v>23253.571419270105</v>
      </c>
      <c r="Y70" s="16">
        <f t="shared" ref="Y70:Y81" si="73">IF(data2=1,IF(W70&gt;0.001,W70+X70+sumproplat2,0),IF(V70&gt;sumproplat2*2,sumproplat2+X70,V70+W70+X70))</f>
        <v>46793.154743187755</v>
      </c>
      <c r="Z70" s="17">
        <f>IF(data2=1,IF((V81-sumproplat2)&gt;1,V81-sumproplat2,0),IF(V81-(sumproplat2-W81-X81)&gt;0,V81-(Y81-W81-X81),0))</f>
        <v>0</v>
      </c>
      <c r="AA70" s="15">
        <f t="shared" ref="AA70:AA81" si="74">IF(LEFT($A70,1)*1+LEFT(Z$53,2)*12-12&lt;=$J$15,Z70*($J$14/12),Z70*($J$16/12))</f>
        <v>0</v>
      </c>
      <c r="AB70" s="16">
        <f t="shared" ref="AB70:AB81" si="75">IF(AND($A70="1 міс.",Z70&gt;0),$J$29*$J$6+$J$30*Z70,0)+IF(Z70-IF(data2=1,IF(AA70&gt;0.001,AA70+sumproplat2,0),IF(Z70&gt;sumproplat2*2,sumproplat2,Z70+AA70))&lt;0,$J$32,0)</f>
        <v>0</v>
      </c>
      <c r="AC70" s="16">
        <f t="shared" ref="AC70:AC81" si="76">IF(data2=1,IF(AA70&gt;0.001,AA70+AB70+sumproplat2,0),IF(Z70&gt;sumproplat2*2,sumproplat2+AB70,Z70+AA70+AB70))</f>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39</v>
      </c>
      <c r="B71" s="17">
        <f t="shared" ref="B71:B81" si="77">IF(data2=1,IF((B70-sumproplat2)&gt;1,B70-sumproplat2,0),IF(B70-(sumproplat2-C70-D70)&gt;0,B70-(E70-C70-D70),0))</f>
        <v>1479166.666075015</v>
      </c>
      <c r="C71" s="15">
        <f t="shared" si="56"/>
        <v>16011.979160262037</v>
      </c>
      <c r="D71" s="16">
        <f t="shared" si="57"/>
        <v>0</v>
      </c>
      <c r="E71" s="16">
        <f t="shared" si="58"/>
        <v>36845.312485262039</v>
      </c>
      <c r="F71" s="17">
        <f t="shared" ref="F71:F81" si="78">IF(data2=1,IF((F70-sumproplat2)&gt;1,F70-sumproplat2,0),IF(F70-(sumproplat2-G70-H70)&gt;0,F70-(I70-G70-H70),0))</f>
        <v>1229166.6661750148</v>
      </c>
      <c r="G71" s="15">
        <f t="shared" si="59"/>
        <v>13305.729161344534</v>
      </c>
      <c r="H71" s="16">
        <f t="shared" si="60"/>
        <v>0</v>
      </c>
      <c r="I71" s="16">
        <f t="shared" si="61"/>
        <v>34139.062486344534</v>
      </c>
      <c r="J71" s="17">
        <f t="shared" ref="J71:J81" si="79">IF(data2=1,IF((J70-sumproplat2)&gt;1,J70-sumproplat2,0),IF(J70-(sumproplat2-K70-L70)&gt;0,J70-(M70-K70-L70),0))</f>
        <v>979166.66627501464</v>
      </c>
      <c r="K71" s="15">
        <f t="shared" si="62"/>
        <v>10599.479162427033</v>
      </c>
      <c r="L71" s="16">
        <f t="shared" si="63"/>
        <v>0</v>
      </c>
      <c r="M71" s="16">
        <f t="shared" si="64"/>
        <v>31432.812487427032</v>
      </c>
      <c r="N71" s="17">
        <f t="shared" ref="N71:N81" si="80">IF(data2=1,IF((N70-sumproplat2)&gt;1,N70-sumproplat2,0),IF(N70-(sumproplat2-O70-P70)&gt;0,N70-(Q70-O70-P70),0))</f>
        <v>729166.66637501447</v>
      </c>
      <c r="O71" s="15">
        <f t="shared" si="65"/>
        <v>7893.2291635095316</v>
      </c>
      <c r="P71" s="16">
        <f t="shared" si="66"/>
        <v>0</v>
      </c>
      <c r="Q71" s="16">
        <f t="shared" si="67"/>
        <v>28726.562488509531</v>
      </c>
      <c r="R71" s="17">
        <f t="shared" ref="R71:R81" si="81">IF(data2=1,IF((R70-sumproplat2)&gt;1,R70-sumproplat2,0),IF(R70-(sumproplat2-S70-T70)&gt;0,R70-(U70-S70-T70),0))</f>
        <v>479166.6664750143</v>
      </c>
      <c r="S71" s="15">
        <f t="shared" si="68"/>
        <v>5186.9791645920295</v>
      </c>
      <c r="T71" s="16">
        <f t="shared" si="69"/>
        <v>0</v>
      </c>
      <c r="U71" s="16">
        <f t="shared" si="70"/>
        <v>26020.31248959203</v>
      </c>
      <c r="V71" s="17">
        <f t="shared" ref="V71:V81" si="82">IF(data2=1,IF((V70-sumproplat2)&gt;1,V70-sumproplat2,0),IF(V70-(sumproplat2-W70-X70)&gt;0,V70-(Y70-W70-X70),0))</f>
        <v>229166.66657501413</v>
      </c>
      <c r="W71" s="15">
        <f t="shared" si="71"/>
        <v>2480.7291656745278</v>
      </c>
      <c r="X71" s="16">
        <f t="shared" si="72"/>
        <v>0</v>
      </c>
      <c r="Y71" s="16">
        <f t="shared" si="73"/>
        <v>23314.062490674529</v>
      </c>
      <c r="Z71" s="17">
        <f t="shared" ref="Z71:Z81" si="83">IF(data2=1,IF((Z70-sumproplat2)&gt;1,Z70-sumproplat2,0),IF(Z70-(sumproplat2-AA70-AB70)&gt;0,Z70-(AC70-AA70-AB70),0))</f>
        <v>0</v>
      </c>
      <c r="AA71" s="15">
        <f t="shared" si="74"/>
        <v>0</v>
      </c>
      <c r="AB71" s="16">
        <f t="shared" si="75"/>
        <v>0</v>
      </c>
      <c r="AC71" s="16">
        <f t="shared" si="76"/>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40</v>
      </c>
      <c r="B72" s="17">
        <f t="shared" si="77"/>
        <v>1458333.332750015</v>
      </c>
      <c r="C72" s="15">
        <f t="shared" si="56"/>
        <v>15786.45832701891</v>
      </c>
      <c r="D72" s="16">
        <f t="shared" si="57"/>
        <v>0</v>
      </c>
      <c r="E72" s="16">
        <f t="shared" si="58"/>
        <v>36619.79165201891</v>
      </c>
      <c r="F72" s="17">
        <f t="shared" si="78"/>
        <v>1208333.3328500148</v>
      </c>
      <c r="G72" s="15">
        <f t="shared" si="59"/>
        <v>13080.208328101409</v>
      </c>
      <c r="H72" s="16">
        <f t="shared" si="60"/>
        <v>0</v>
      </c>
      <c r="I72" s="16">
        <f t="shared" si="61"/>
        <v>33913.541653101405</v>
      </c>
      <c r="J72" s="17">
        <f t="shared" si="79"/>
        <v>958333.33295001462</v>
      </c>
      <c r="K72" s="15">
        <f t="shared" si="62"/>
        <v>10373.958329183908</v>
      </c>
      <c r="L72" s="16">
        <f t="shared" si="63"/>
        <v>0</v>
      </c>
      <c r="M72" s="16">
        <f t="shared" si="64"/>
        <v>31207.291654183908</v>
      </c>
      <c r="N72" s="17">
        <f t="shared" si="80"/>
        <v>708333.33305001445</v>
      </c>
      <c r="O72" s="15">
        <f t="shared" si="65"/>
        <v>7667.7083302664059</v>
      </c>
      <c r="P72" s="16">
        <f t="shared" si="66"/>
        <v>0</v>
      </c>
      <c r="Q72" s="16">
        <f t="shared" si="67"/>
        <v>28501.041655266406</v>
      </c>
      <c r="R72" s="17">
        <f t="shared" si="81"/>
        <v>458333.33315001428</v>
      </c>
      <c r="S72" s="15">
        <f t="shared" si="68"/>
        <v>4961.4583313489047</v>
      </c>
      <c r="T72" s="16">
        <f t="shared" si="69"/>
        <v>0</v>
      </c>
      <c r="U72" s="16">
        <f t="shared" si="70"/>
        <v>25794.791656348905</v>
      </c>
      <c r="V72" s="17">
        <f t="shared" si="82"/>
        <v>208333.33325001411</v>
      </c>
      <c r="W72" s="15">
        <f t="shared" si="71"/>
        <v>2255.2083324314026</v>
      </c>
      <c r="X72" s="16">
        <f t="shared" si="72"/>
        <v>0</v>
      </c>
      <c r="Y72" s="16">
        <f t="shared" si="73"/>
        <v>23088.5416574314</v>
      </c>
      <c r="Z72" s="17">
        <f t="shared" si="83"/>
        <v>0</v>
      </c>
      <c r="AA72" s="15">
        <f t="shared" si="74"/>
        <v>0</v>
      </c>
      <c r="AB72" s="16">
        <f t="shared" si="75"/>
        <v>0</v>
      </c>
      <c r="AC72" s="16">
        <f t="shared" si="76"/>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41</v>
      </c>
      <c r="B73" s="17">
        <f t="shared" si="77"/>
        <v>1437499.9994250149</v>
      </c>
      <c r="C73" s="15">
        <f t="shared" si="56"/>
        <v>15560.937493775786</v>
      </c>
      <c r="D73" s="16">
        <f t="shared" si="57"/>
        <v>0</v>
      </c>
      <c r="E73" s="16">
        <f t="shared" si="58"/>
        <v>36394.270818775782</v>
      </c>
      <c r="F73" s="17">
        <f t="shared" si="78"/>
        <v>1187499.9995250148</v>
      </c>
      <c r="G73" s="15">
        <f t="shared" si="59"/>
        <v>12854.687494858284</v>
      </c>
      <c r="H73" s="16">
        <f t="shared" si="60"/>
        <v>0</v>
      </c>
      <c r="I73" s="16">
        <f t="shared" si="61"/>
        <v>33688.020819858284</v>
      </c>
      <c r="J73" s="17">
        <f t="shared" si="79"/>
        <v>937499.99962501461</v>
      </c>
      <c r="K73" s="15">
        <f t="shared" si="62"/>
        <v>10148.437495940783</v>
      </c>
      <c r="L73" s="16">
        <f t="shared" si="63"/>
        <v>0</v>
      </c>
      <c r="M73" s="16">
        <f t="shared" si="64"/>
        <v>30981.770820940783</v>
      </c>
      <c r="N73" s="17">
        <f t="shared" si="80"/>
        <v>687499.99972501444</v>
      </c>
      <c r="O73" s="15">
        <f t="shared" si="65"/>
        <v>7442.1874970232811</v>
      </c>
      <c r="P73" s="16">
        <f t="shared" si="66"/>
        <v>0</v>
      </c>
      <c r="Q73" s="16">
        <f t="shared" si="67"/>
        <v>28275.520822023282</v>
      </c>
      <c r="R73" s="17">
        <f t="shared" si="81"/>
        <v>437499.99982501427</v>
      </c>
      <c r="S73" s="15">
        <f t="shared" si="68"/>
        <v>4735.937498105779</v>
      </c>
      <c r="T73" s="16">
        <f t="shared" si="69"/>
        <v>0</v>
      </c>
      <c r="U73" s="16">
        <f t="shared" si="70"/>
        <v>25569.270823105777</v>
      </c>
      <c r="V73" s="17">
        <f t="shared" si="82"/>
        <v>187499.9999250141</v>
      </c>
      <c r="W73" s="15">
        <f t="shared" si="71"/>
        <v>2029.6874991882776</v>
      </c>
      <c r="X73" s="16">
        <f t="shared" si="72"/>
        <v>0</v>
      </c>
      <c r="Y73" s="16">
        <f t="shared" si="73"/>
        <v>22863.020824188276</v>
      </c>
      <c r="Z73" s="17">
        <f t="shared" si="83"/>
        <v>0</v>
      </c>
      <c r="AA73" s="15">
        <f t="shared" si="74"/>
        <v>0</v>
      </c>
      <c r="AB73" s="16">
        <f t="shared" si="75"/>
        <v>0</v>
      </c>
      <c r="AC73" s="16">
        <f t="shared" si="76"/>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42</v>
      </c>
      <c r="B74" s="17">
        <f t="shared" si="77"/>
        <v>1416666.6661000149</v>
      </c>
      <c r="C74" s="15">
        <f t="shared" si="56"/>
        <v>15335.416660532661</v>
      </c>
      <c r="D74" s="16">
        <f t="shared" si="57"/>
        <v>0</v>
      </c>
      <c r="E74" s="16">
        <f t="shared" si="58"/>
        <v>36168.749985532661</v>
      </c>
      <c r="F74" s="17">
        <f t="shared" si="78"/>
        <v>1166666.6662000148</v>
      </c>
      <c r="G74" s="15">
        <f t="shared" si="59"/>
        <v>12629.16666161516</v>
      </c>
      <c r="H74" s="16">
        <f t="shared" si="60"/>
        <v>0</v>
      </c>
      <c r="I74" s="16">
        <f t="shared" si="61"/>
        <v>33462.499986615163</v>
      </c>
      <c r="J74" s="17">
        <f t="shared" si="79"/>
        <v>916666.66630001459</v>
      </c>
      <c r="K74" s="15">
        <f t="shared" si="62"/>
        <v>9922.9166626976566</v>
      </c>
      <c r="L74" s="16">
        <f t="shared" si="63"/>
        <v>0</v>
      </c>
      <c r="M74" s="16">
        <f t="shared" si="64"/>
        <v>30756.249987697658</v>
      </c>
      <c r="N74" s="17">
        <f t="shared" si="80"/>
        <v>666666.66640001442</v>
      </c>
      <c r="O74" s="15">
        <f t="shared" si="65"/>
        <v>7216.6666637801554</v>
      </c>
      <c r="P74" s="16">
        <f t="shared" si="66"/>
        <v>0</v>
      </c>
      <c r="Q74" s="16">
        <f t="shared" si="67"/>
        <v>28049.999988780153</v>
      </c>
      <c r="R74" s="17">
        <f t="shared" si="81"/>
        <v>416666.66650001425</v>
      </c>
      <c r="S74" s="15">
        <f t="shared" si="68"/>
        <v>4510.4166648626542</v>
      </c>
      <c r="T74" s="16">
        <f t="shared" si="69"/>
        <v>0</v>
      </c>
      <c r="U74" s="16">
        <f t="shared" si="70"/>
        <v>25343.749989862656</v>
      </c>
      <c r="V74" s="17">
        <f t="shared" si="82"/>
        <v>166666.66660001408</v>
      </c>
      <c r="W74" s="15">
        <f t="shared" si="71"/>
        <v>1804.1666659451523</v>
      </c>
      <c r="X74" s="16">
        <f t="shared" si="72"/>
        <v>0</v>
      </c>
      <c r="Y74" s="16">
        <f t="shared" si="73"/>
        <v>22637.499990945151</v>
      </c>
      <c r="Z74" s="17">
        <f t="shared" si="83"/>
        <v>0</v>
      </c>
      <c r="AA74" s="15">
        <f t="shared" si="74"/>
        <v>0</v>
      </c>
      <c r="AB74" s="16">
        <f t="shared" si="75"/>
        <v>0</v>
      </c>
      <c r="AC74" s="16">
        <f t="shared" si="76"/>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43</v>
      </c>
      <c r="B75" s="17">
        <f t="shared" si="77"/>
        <v>1395833.3327750149</v>
      </c>
      <c r="C75" s="15">
        <f t="shared" si="56"/>
        <v>15109.895827289536</v>
      </c>
      <c r="D75" s="16">
        <f t="shared" si="57"/>
        <v>0</v>
      </c>
      <c r="E75" s="16">
        <f t="shared" si="58"/>
        <v>35943.229152289539</v>
      </c>
      <c r="F75" s="17">
        <f t="shared" si="78"/>
        <v>1145833.3328750147</v>
      </c>
      <c r="G75" s="15">
        <f t="shared" si="59"/>
        <v>12403.645828372035</v>
      </c>
      <c r="H75" s="16">
        <f t="shared" si="60"/>
        <v>0</v>
      </c>
      <c r="I75" s="16">
        <f t="shared" si="61"/>
        <v>33236.979153372034</v>
      </c>
      <c r="J75" s="17">
        <f t="shared" si="79"/>
        <v>895833.33297501458</v>
      </c>
      <c r="K75" s="15">
        <f t="shared" si="62"/>
        <v>9697.3958294545318</v>
      </c>
      <c r="L75" s="16">
        <f t="shared" si="63"/>
        <v>0</v>
      </c>
      <c r="M75" s="16">
        <f t="shared" si="64"/>
        <v>30530.72915445453</v>
      </c>
      <c r="N75" s="17">
        <f t="shared" si="80"/>
        <v>645833.33307501441</v>
      </c>
      <c r="O75" s="15">
        <f t="shared" si="65"/>
        <v>6991.1458305370306</v>
      </c>
      <c r="P75" s="16">
        <f t="shared" si="66"/>
        <v>0</v>
      </c>
      <c r="Q75" s="16">
        <f t="shared" si="67"/>
        <v>27824.479155537032</v>
      </c>
      <c r="R75" s="17">
        <f t="shared" si="81"/>
        <v>395833.33317501424</v>
      </c>
      <c r="S75" s="15">
        <f t="shared" si="68"/>
        <v>4284.8958316195285</v>
      </c>
      <c r="T75" s="16">
        <f t="shared" si="69"/>
        <v>0</v>
      </c>
      <c r="U75" s="16">
        <f t="shared" si="70"/>
        <v>25118.229156619527</v>
      </c>
      <c r="V75" s="17">
        <f t="shared" si="82"/>
        <v>145833.33327501407</v>
      </c>
      <c r="W75" s="15">
        <f t="shared" si="71"/>
        <v>1578.6458327020273</v>
      </c>
      <c r="X75" s="16">
        <f t="shared" si="72"/>
        <v>0</v>
      </c>
      <c r="Y75" s="16">
        <f t="shared" si="73"/>
        <v>22411.979157702026</v>
      </c>
      <c r="Z75" s="17">
        <f t="shared" si="83"/>
        <v>0</v>
      </c>
      <c r="AA75" s="15">
        <f t="shared" si="74"/>
        <v>0</v>
      </c>
      <c r="AB75" s="16">
        <f t="shared" si="75"/>
        <v>0</v>
      </c>
      <c r="AC75" s="16">
        <f t="shared" si="76"/>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44</v>
      </c>
      <c r="B76" s="17">
        <f t="shared" si="77"/>
        <v>1374999.9994500149</v>
      </c>
      <c r="C76" s="15">
        <f t="shared" si="56"/>
        <v>14884.374994046411</v>
      </c>
      <c r="D76" s="16">
        <f t="shared" si="57"/>
        <v>0</v>
      </c>
      <c r="E76" s="16">
        <f t="shared" si="58"/>
        <v>35717.708319046411</v>
      </c>
      <c r="F76" s="17">
        <f t="shared" si="78"/>
        <v>1124999.9995500147</v>
      </c>
      <c r="G76" s="15">
        <f t="shared" si="59"/>
        <v>12178.124995128908</v>
      </c>
      <c r="H76" s="16">
        <f t="shared" si="60"/>
        <v>0</v>
      </c>
      <c r="I76" s="16">
        <f t="shared" si="61"/>
        <v>33011.458320128906</v>
      </c>
      <c r="J76" s="17">
        <f t="shared" si="79"/>
        <v>874999.99965001456</v>
      </c>
      <c r="K76" s="15">
        <f t="shared" si="62"/>
        <v>9471.8749962114071</v>
      </c>
      <c r="L76" s="16">
        <f t="shared" si="63"/>
        <v>0</v>
      </c>
      <c r="M76" s="16">
        <f t="shared" si="64"/>
        <v>30305.208321211408</v>
      </c>
      <c r="N76" s="17">
        <f t="shared" si="80"/>
        <v>624999.99975001439</v>
      </c>
      <c r="O76" s="15">
        <f t="shared" si="65"/>
        <v>6765.6249972939058</v>
      </c>
      <c r="P76" s="16">
        <f t="shared" si="66"/>
        <v>0</v>
      </c>
      <c r="Q76" s="16">
        <f t="shared" si="67"/>
        <v>27598.958322293904</v>
      </c>
      <c r="R76" s="17">
        <f t="shared" si="81"/>
        <v>374999.99985001422</v>
      </c>
      <c r="S76" s="15">
        <f t="shared" si="68"/>
        <v>4059.3749983764037</v>
      </c>
      <c r="T76" s="16">
        <f t="shared" si="69"/>
        <v>0</v>
      </c>
      <c r="U76" s="16">
        <f t="shared" si="70"/>
        <v>24892.708323376402</v>
      </c>
      <c r="V76" s="17">
        <f t="shared" si="82"/>
        <v>124999.99995001407</v>
      </c>
      <c r="W76" s="15">
        <f t="shared" si="71"/>
        <v>1353.1249994589023</v>
      </c>
      <c r="X76" s="16">
        <f t="shared" si="72"/>
        <v>0</v>
      </c>
      <c r="Y76" s="16">
        <f t="shared" si="73"/>
        <v>22186.458324458901</v>
      </c>
      <c r="Z76" s="17">
        <f t="shared" si="83"/>
        <v>0</v>
      </c>
      <c r="AA76" s="15">
        <f t="shared" si="74"/>
        <v>0</v>
      </c>
      <c r="AB76" s="16">
        <f t="shared" si="75"/>
        <v>0</v>
      </c>
      <c r="AC76" s="16">
        <f t="shared" si="76"/>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45</v>
      </c>
      <c r="B77" s="17">
        <f t="shared" si="77"/>
        <v>1354166.6661250149</v>
      </c>
      <c r="C77" s="15">
        <f t="shared" si="56"/>
        <v>14658.854160803285</v>
      </c>
      <c r="D77" s="16">
        <f t="shared" si="57"/>
        <v>0</v>
      </c>
      <c r="E77" s="16">
        <f t="shared" si="58"/>
        <v>35492.187485803282</v>
      </c>
      <c r="F77" s="17">
        <f t="shared" si="78"/>
        <v>1104166.6662250147</v>
      </c>
      <c r="G77" s="15">
        <f t="shared" si="59"/>
        <v>11952.604161885783</v>
      </c>
      <c r="H77" s="16">
        <f t="shared" si="60"/>
        <v>0</v>
      </c>
      <c r="I77" s="16">
        <f t="shared" si="61"/>
        <v>32785.937486885785</v>
      </c>
      <c r="J77" s="17">
        <f t="shared" si="79"/>
        <v>854166.66632501455</v>
      </c>
      <c r="K77" s="15">
        <f t="shared" si="62"/>
        <v>9246.3541629682823</v>
      </c>
      <c r="L77" s="16">
        <f t="shared" si="63"/>
        <v>0</v>
      </c>
      <c r="M77" s="16">
        <f t="shared" si="64"/>
        <v>30079.68748796828</v>
      </c>
      <c r="N77" s="17">
        <f t="shared" si="80"/>
        <v>604166.66642501438</v>
      </c>
      <c r="O77" s="15">
        <f t="shared" si="65"/>
        <v>6540.1041640507801</v>
      </c>
      <c r="P77" s="16">
        <f t="shared" si="66"/>
        <v>0</v>
      </c>
      <c r="Q77" s="16">
        <f t="shared" si="67"/>
        <v>27373.437489050779</v>
      </c>
      <c r="R77" s="17">
        <f t="shared" si="81"/>
        <v>354166.66652501421</v>
      </c>
      <c r="S77" s="15">
        <f t="shared" si="68"/>
        <v>3833.8541651332785</v>
      </c>
      <c r="T77" s="16">
        <f t="shared" si="69"/>
        <v>0</v>
      </c>
      <c r="U77" s="16">
        <f t="shared" si="70"/>
        <v>24667.187490133278</v>
      </c>
      <c r="V77" s="17">
        <f t="shared" si="82"/>
        <v>104166.66662501407</v>
      </c>
      <c r="W77" s="15">
        <f t="shared" si="71"/>
        <v>1127.6041662157772</v>
      </c>
      <c r="X77" s="16">
        <f t="shared" si="72"/>
        <v>0</v>
      </c>
      <c r="Y77" s="16">
        <f t="shared" si="73"/>
        <v>21960.937491215776</v>
      </c>
      <c r="Z77" s="17">
        <f t="shared" si="83"/>
        <v>0</v>
      </c>
      <c r="AA77" s="15">
        <f t="shared" si="74"/>
        <v>0</v>
      </c>
      <c r="AB77" s="16">
        <f t="shared" si="75"/>
        <v>0</v>
      </c>
      <c r="AC77" s="16">
        <f t="shared" si="76"/>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46</v>
      </c>
      <c r="B78" s="17">
        <f t="shared" si="77"/>
        <v>1333333.3328000149</v>
      </c>
      <c r="C78" s="15">
        <f t="shared" si="56"/>
        <v>14433.33332756016</v>
      </c>
      <c r="D78" s="16">
        <f t="shared" si="57"/>
        <v>0</v>
      </c>
      <c r="E78" s="16">
        <f t="shared" si="58"/>
        <v>35266.666652560161</v>
      </c>
      <c r="F78" s="17">
        <f t="shared" si="78"/>
        <v>1083333.3329000147</v>
      </c>
      <c r="G78" s="15">
        <f t="shared" si="59"/>
        <v>11727.083328642659</v>
      </c>
      <c r="H78" s="16">
        <f t="shared" si="60"/>
        <v>0</v>
      </c>
      <c r="I78" s="16">
        <f t="shared" si="61"/>
        <v>32560.416653642656</v>
      </c>
      <c r="J78" s="17">
        <f t="shared" si="79"/>
        <v>833333.33300001454</v>
      </c>
      <c r="K78" s="15">
        <f t="shared" si="62"/>
        <v>9020.8333297251575</v>
      </c>
      <c r="L78" s="16">
        <f t="shared" si="63"/>
        <v>0</v>
      </c>
      <c r="M78" s="16">
        <f t="shared" si="64"/>
        <v>29854.166654725159</v>
      </c>
      <c r="N78" s="17">
        <f t="shared" si="80"/>
        <v>583333.33310001437</v>
      </c>
      <c r="O78" s="15">
        <f t="shared" si="65"/>
        <v>6314.5833308076553</v>
      </c>
      <c r="P78" s="16">
        <f t="shared" si="66"/>
        <v>0</v>
      </c>
      <c r="Q78" s="16">
        <f t="shared" si="67"/>
        <v>27147.916655807654</v>
      </c>
      <c r="R78" s="17">
        <f t="shared" si="81"/>
        <v>333333.3332000142</v>
      </c>
      <c r="S78" s="15">
        <f t="shared" si="68"/>
        <v>3608.3333318901537</v>
      </c>
      <c r="T78" s="16">
        <f t="shared" si="69"/>
        <v>0</v>
      </c>
      <c r="U78" s="16">
        <f t="shared" si="70"/>
        <v>24441.666656890153</v>
      </c>
      <c r="V78" s="17">
        <f t="shared" si="82"/>
        <v>83333.33330001407</v>
      </c>
      <c r="W78" s="15">
        <f t="shared" si="71"/>
        <v>902.08333297265222</v>
      </c>
      <c r="X78" s="16">
        <f t="shared" si="72"/>
        <v>0</v>
      </c>
      <c r="Y78" s="16">
        <f t="shared" si="73"/>
        <v>21735.416657972652</v>
      </c>
      <c r="Z78" s="17">
        <f t="shared" si="83"/>
        <v>0</v>
      </c>
      <c r="AA78" s="15">
        <f t="shared" si="74"/>
        <v>0</v>
      </c>
      <c r="AB78" s="16">
        <f t="shared" si="75"/>
        <v>0</v>
      </c>
      <c r="AC78" s="16">
        <f t="shared" si="76"/>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47</v>
      </c>
      <c r="B79" s="17">
        <f t="shared" si="77"/>
        <v>1312499.9994750149</v>
      </c>
      <c r="C79" s="15">
        <f t="shared" si="56"/>
        <v>14207.812494317035</v>
      </c>
      <c r="D79" s="16">
        <f t="shared" si="57"/>
        <v>0</v>
      </c>
      <c r="E79" s="16">
        <f t="shared" si="58"/>
        <v>35041.145819317033</v>
      </c>
      <c r="F79" s="17">
        <f t="shared" si="78"/>
        <v>1062499.9995750147</v>
      </c>
      <c r="G79" s="15">
        <f t="shared" si="59"/>
        <v>11501.562495399534</v>
      </c>
      <c r="H79" s="16">
        <f t="shared" si="60"/>
        <v>0</v>
      </c>
      <c r="I79" s="16">
        <f t="shared" si="61"/>
        <v>32334.895820399535</v>
      </c>
      <c r="J79" s="17">
        <f t="shared" si="79"/>
        <v>812499.99967501452</v>
      </c>
      <c r="K79" s="15">
        <f t="shared" si="62"/>
        <v>8795.3124964820327</v>
      </c>
      <c r="L79" s="16">
        <f t="shared" si="63"/>
        <v>0</v>
      </c>
      <c r="M79" s="16">
        <f t="shared" si="64"/>
        <v>29628.64582148203</v>
      </c>
      <c r="N79" s="17">
        <f t="shared" si="80"/>
        <v>562499.99977501435</v>
      </c>
      <c r="O79" s="15">
        <f t="shared" si="65"/>
        <v>6089.0624975645305</v>
      </c>
      <c r="P79" s="16">
        <f t="shared" si="66"/>
        <v>0</v>
      </c>
      <c r="Q79" s="16">
        <f t="shared" si="67"/>
        <v>26922.395822564529</v>
      </c>
      <c r="R79" s="17">
        <f t="shared" si="81"/>
        <v>312499.99987501418</v>
      </c>
      <c r="S79" s="15">
        <f t="shared" si="68"/>
        <v>3382.8124986470284</v>
      </c>
      <c r="T79" s="16">
        <f t="shared" si="69"/>
        <v>0</v>
      </c>
      <c r="U79" s="16">
        <f t="shared" si="70"/>
        <v>24216.145823647028</v>
      </c>
      <c r="V79" s="17">
        <f t="shared" si="82"/>
        <v>62499.999975014071</v>
      </c>
      <c r="W79" s="15">
        <f t="shared" si="71"/>
        <v>676.5624997295273</v>
      </c>
      <c r="X79" s="16">
        <f t="shared" si="72"/>
        <v>0</v>
      </c>
      <c r="Y79" s="16">
        <f t="shared" si="73"/>
        <v>21509.895824729527</v>
      </c>
      <c r="Z79" s="17">
        <f t="shared" si="83"/>
        <v>0</v>
      </c>
      <c r="AA79" s="15">
        <f t="shared" si="74"/>
        <v>0</v>
      </c>
      <c r="AB79" s="16">
        <f t="shared" si="75"/>
        <v>0</v>
      </c>
      <c r="AC79" s="16">
        <f t="shared" si="76"/>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48</v>
      </c>
      <c r="B80" s="17">
        <f t="shared" si="77"/>
        <v>1291666.6661500148</v>
      </c>
      <c r="C80" s="15">
        <f t="shared" si="56"/>
        <v>13982.29166107391</v>
      </c>
      <c r="D80" s="16">
        <f t="shared" si="57"/>
        <v>0</v>
      </c>
      <c r="E80" s="16">
        <f t="shared" si="58"/>
        <v>34815.624986073912</v>
      </c>
      <c r="F80" s="17">
        <f t="shared" si="78"/>
        <v>1041666.6662500147</v>
      </c>
      <c r="G80" s="15">
        <f t="shared" si="59"/>
        <v>11276.041662156409</v>
      </c>
      <c r="H80" s="16">
        <f t="shared" si="60"/>
        <v>0</v>
      </c>
      <c r="I80" s="16">
        <f t="shared" si="61"/>
        <v>32109.374987156407</v>
      </c>
      <c r="J80" s="17">
        <f t="shared" si="79"/>
        <v>791666.66635001451</v>
      </c>
      <c r="K80" s="15">
        <f t="shared" si="62"/>
        <v>8569.791663238906</v>
      </c>
      <c r="L80" s="16">
        <f t="shared" si="63"/>
        <v>0</v>
      </c>
      <c r="M80" s="16">
        <f t="shared" si="64"/>
        <v>29403.124988238906</v>
      </c>
      <c r="N80" s="17">
        <f t="shared" si="80"/>
        <v>541666.66645001434</v>
      </c>
      <c r="O80" s="15">
        <f t="shared" si="65"/>
        <v>5863.5416643214048</v>
      </c>
      <c r="P80" s="16">
        <f t="shared" si="66"/>
        <v>0</v>
      </c>
      <c r="Q80" s="16">
        <f t="shared" si="67"/>
        <v>26696.874989321404</v>
      </c>
      <c r="R80" s="17">
        <f t="shared" si="81"/>
        <v>291666.66655001417</v>
      </c>
      <c r="S80" s="15">
        <f t="shared" si="68"/>
        <v>3157.2916654039032</v>
      </c>
      <c r="T80" s="16">
        <f t="shared" si="69"/>
        <v>0</v>
      </c>
      <c r="U80" s="16">
        <f t="shared" si="70"/>
        <v>23990.624990403903</v>
      </c>
      <c r="V80" s="17">
        <f t="shared" si="82"/>
        <v>41666.666650014071</v>
      </c>
      <c r="W80" s="15">
        <f t="shared" si="71"/>
        <v>451.04166648640228</v>
      </c>
      <c r="X80" s="16">
        <f t="shared" si="72"/>
        <v>0</v>
      </c>
      <c r="Y80" s="16">
        <f t="shared" si="73"/>
        <v>21284.374991486402</v>
      </c>
      <c r="Z80" s="17">
        <f t="shared" si="83"/>
        <v>0</v>
      </c>
      <c r="AA80" s="15">
        <f t="shared" si="74"/>
        <v>0</v>
      </c>
      <c r="AB80" s="16">
        <f t="shared" si="75"/>
        <v>0</v>
      </c>
      <c r="AC80" s="16">
        <f t="shared" si="76"/>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x14ac:dyDescent="0.25">
      <c r="A81" s="14" t="s">
        <v>49</v>
      </c>
      <c r="B81" s="17">
        <f t="shared" si="77"/>
        <v>1270833.3328250148</v>
      </c>
      <c r="C81" s="15">
        <f t="shared" si="56"/>
        <v>13756.770827830785</v>
      </c>
      <c r="D81" s="16">
        <f t="shared" si="57"/>
        <v>0</v>
      </c>
      <c r="E81" s="16">
        <f t="shared" si="58"/>
        <v>34590.104152830783</v>
      </c>
      <c r="F81" s="17">
        <f t="shared" si="78"/>
        <v>1020833.3329250147</v>
      </c>
      <c r="G81" s="15">
        <f t="shared" si="59"/>
        <v>11050.520828913282</v>
      </c>
      <c r="H81" s="16">
        <f t="shared" si="60"/>
        <v>0</v>
      </c>
      <c r="I81" s="16">
        <f t="shared" si="61"/>
        <v>31883.854153913282</v>
      </c>
      <c r="J81" s="17">
        <f t="shared" si="79"/>
        <v>770833.33302501449</v>
      </c>
      <c r="K81" s="15">
        <f t="shared" si="62"/>
        <v>8344.2708299957812</v>
      </c>
      <c r="L81" s="16">
        <f t="shared" si="63"/>
        <v>0</v>
      </c>
      <c r="M81" s="16">
        <f t="shared" si="64"/>
        <v>29177.604154995781</v>
      </c>
      <c r="N81" s="17">
        <f t="shared" si="80"/>
        <v>520833.33312501432</v>
      </c>
      <c r="O81" s="15">
        <f t="shared" si="65"/>
        <v>5638.02083107828</v>
      </c>
      <c r="P81" s="16">
        <f t="shared" si="66"/>
        <v>0</v>
      </c>
      <c r="Q81" s="16">
        <f t="shared" si="67"/>
        <v>26471.35415607828</v>
      </c>
      <c r="R81" s="17">
        <f t="shared" si="81"/>
        <v>270833.33322501415</v>
      </c>
      <c r="S81" s="15">
        <f t="shared" si="68"/>
        <v>2931.7708321607779</v>
      </c>
      <c r="T81" s="16">
        <f t="shared" si="69"/>
        <v>0</v>
      </c>
      <c r="U81" s="16">
        <f t="shared" si="70"/>
        <v>23765.104157160778</v>
      </c>
      <c r="V81" s="17">
        <f t="shared" si="82"/>
        <v>20833.333325014071</v>
      </c>
      <c r="W81" s="15">
        <f t="shared" si="71"/>
        <v>225.52083324327731</v>
      </c>
      <c r="X81" s="16">
        <f t="shared" si="72"/>
        <v>3430</v>
      </c>
      <c r="Y81" s="16">
        <f t="shared" si="73"/>
        <v>24488.854158243277</v>
      </c>
      <c r="Z81" s="17">
        <f t="shared" si="83"/>
        <v>0</v>
      </c>
      <c r="AA81" s="15">
        <f t="shared" si="74"/>
        <v>0</v>
      </c>
      <c r="AB81" s="16">
        <f t="shared" si="75"/>
        <v>0</v>
      </c>
      <c r="AC81" s="16">
        <f t="shared" si="76"/>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ht="15.75" thickBot="1" x14ac:dyDescent="0.3">
      <c r="A82" s="18" t="s">
        <v>50</v>
      </c>
      <c r="B82" s="19"/>
      <c r="C82" s="20">
        <f>SUM(C70:C81)</f>
        <v>179965.62492801572</v>
      </c>
      <c r="D82" s="21">
        <f>SUM(D70:D81)</f>
        <v>32378.57141562011</v>
      </c>
      <c r="E82" s="21">
        <f>SUM(E70:E81)</f>
        <v>462344.19624363579</v>
      </c>
      <c r="F82" s="19"/>
      <c r="G82" s="20">
        <f>SUM(G70:G81)</f>
        <v>147490.62494100569</v>
      </c>
      <c r="H82" s="21">
        <f>SUM(H70:H81)</f>
        <v>30553.571416350111</v>
      </c>
      <c r="I82" s="21">
        <f>SUM(I70:I81)</f>
        <v>428044.19625735574</v>
      </c>
      <c r="J82" s="19"/>
      <c r="K82" s="20">
        <f>SUM(K70:K81)</f>
        <v>115015.62495399563</v>
      </c>
      <c r="L82" s="21">
        <f>SUM(L70:L81)</f>
        <v>28728.571417080107</v>
      </c>
      <c r="M82" s="21">
        <f>SUM(M70:M81)</f>
        <v>393744.19627107575</v>
      </c>
      <c r="N82" s="19"/>
      <c r="O82" s="20">
        <f>SUM(O70:O81)</f>
        <v>82540.624966985619</v>
      </c>
      <c r="P82" s="21">
        <f>SUM(P70:P81)</f>
        <v>26903.571417810104</v>
      </c>
      <c r="Q82" s="21">
        <f>SUM(Q70:Q81)</f>
        <v>359444.19628479576</v>
      </c>
      <c r="R82" s="19"/>
      <c r="S82" s="20">
        <f>SUM(S70:S81)</f>
        <v>50065.624979975597</v>
      </c>
      <c r="T82" s="21">
        <f>SUM(T70:T81)</f>
        <v>25078.571418540105</v>
      </c>
      <c r="U82" s="21">
        <f>SUM(U70:U81)</f>
        <v>325144.19629851566</v>
      </c>
      <c r="V82" s="19"/>
      <c r="W82" s="20">
        <f>SUM(W70:W81)</f>
        <v>17590.624992965579</v>
      </c>
      <c r="X82" s="21">
        <f>SUM(X70:X81)</f>
        <v>26683.571419270105</v>
      </c>
      <c r="Y82" s="21">
        <f>SUM(Y70:Y81)</f>
        <v>294274.19631223567</v>
      </c>
      <c r="Z82" s="19"/>
      <c r="AA82" s="20">
        <f>SUM(AA70:AA81)</f>
        <v>0</v>
      </c>
      <c r="AB82" s="21">
        <f>SUM(AB70:AB81)</f>
        <v>0</v>
      </c>
      <c r="AC82" s="21">
        <f>SUM(AC70:AC81)</f>
        <v>0</v>
      </c>
      <c r="AD82" s="23"/>
      <c r="AE82" s="23"/>
      <c r="AF82" s="23"/>
      <c r="AG82" s="23"/>
      <c r="AH82" s="23"/>
      <c r="AI82" s="23"/>
      <c r="AJ82" s="23"/>
      <c r="AK82" s="23"/>
      <c r="AL82" s="23"/>
      <c r="AM82" s="23"/>
      <c r="AN82" s="23"/>
      <c r="AO82" s="23"/>
      <c r="AP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42.75" customHeight="1" x14ac:dyDescent="0.25">
      <c r="A84" s="44" t="s">
        <v>85</v>
      </c>
      <c r="B84" s="44"/>
      <c r="C84" s="44"/>
      <c r="D84" s="44"/>
      <c r="E84" s="44"/>
      <c r="F84" s="44"/>
      <c r="G84" s="44"/>
      <c r="H84" s="44"/>
      <c r="I84" s="44"/>
      <c r="J84" s="44"/>
      <c r="K84" s="24">
        <f>K85+K86</f>
        <v>6871745.1163066644</v>
      </c>
      <c r="L84" s="5"/>
      <c r="M84" s="5"/>
      <c r="N84" s="5"/>
      <c r="O84" s="5"/>
      <c r="P84" s="5"/>
      <c r="Q84" s="5"/>
      <c r="R84" s="5"/>
      <c r="S84" s="5"/>
      <c r="T84" s="5"/>
      <c r="U84" s="5"/>
      <c r="V84" s="5"/>
      <c r="W84" s="5"/>
      <c r="X84" s="5"/>
      <c r="Y84" s="5"/>
      <c r="Z84" s="5"/>
      <c r="AA84" s="5"/>
      <c r="AB84" s="5"/>
      <c r="AC84" s="5"/>
      <c r="AD84" s="23"/>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44" t="s">
        <v>86</v>
      </c>
      <c r="B85" s="44"/>
      <c r="C85" s="44"/>
      <c r="D85" s="44"/>
      <c r="E85" s="44"/>
      <c r="F85" s="44"/>
      <c r="G85" s="44"/>
      <c r="H85" s="44"/>
      <c r="I85" s="44"/>
      <c r="J85" s="44"/>
      <c r="K85" s="24">
        <f>C52+G52+K52+O52+S52+W52+AA52+C67+G67+K67+O67+S67+W67+AA67+C82+G82+K82+O82+S82+W82+AA82+$J$21*sumkred2+$J$22+$J$24*sumkred2+sumkred2*$J$25</f>
        <v>6033520.8309199624</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30.75" customHeight="1" x14ac:dyDescent="0.25">
      <c r="A86" s="44" t="s">
        <v>87</v>
      </c>
      <c r="B86" s="44"/>
      <c r="C86" s="44"/>
      <c r="D86" s="44"/>
      <c r="E86" s="44"/>
      <c r="F86" s="44"/>
      <c r="G86" s="44"/>
      <c r="H86" s="44"/>
      <c r="I86" s="44"/>
      <c r="J86" s="44"/>
      <c r="K86" s="24">
        <f>D52+H52+L52+P52+T52+X52+AB52+D67+H67+L67+P67+T67+X67+AB67+D82+H82+L82+P82+T82+X82+AB82-($J$21*sumkred2+$J$22+$J$24*sumkred2+sumkred2*$J$25)</f>
        <v>838224.28538670216</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9.25" customHeight="1" x14ac:dyDescent="0.25">
      <c r="A87" s="44" t="s">
        <v>65</v>
      </c>
      <c r="B87" s="44"/>
      <c r="C87" s="44"/>
      <c r="D87" s="44"/>
      <c r="E87" s="44"/>
      <c r="F87" s="44"/>
      <c r="G87" s="44"/>
      <c r="H87" s="44"/>
      <c r="I87" s="44"/>
      <c r="J87" s="44"/>
      <c r="K87" s="24">
        <f>E52+I52+M52+Q52+U52+Y52+AC52+E67+I67+M67+Q67+U67+Y67+AC67+E82+I82+M82+Q82+U82+Y82+AC82</f>
        <v>11871745.114306662</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25.5" customHeight="1" x14ac:dyDescent="0.25">
      <c r="A88" s="43" t="s">
        <v>66</v>
      </c>
      <c r="B88" s="43"/>
      <c r="C88" s="43"/>
      <c r="D88" s="43"/>
      <c r="E88" s="43"/>
      <c r="F88" s="43"/>
      <c r="G88" s="43"/>
      <c r="H88" s="43"/>
      <c r="I88" s="43"/>
      <c r="J88" s="43"/>
      <c r="K88" s="25">
        <f ca="1">XIRR(C98:C338,B98:B338)</f>
        <v>0.1348614037036896</v>
      </c>
      <c r="L88" s="5"/>
      <c r="M88" s="5"/>
      <c r="N88" s="5"/>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45.75" customHeight="1" x14ac:dyDescent="0.25">
      <c r="A89" s="44" t="s">
        <v>67</v>
      </c>
      <c r="B89" s="44"/>
      <c r="C89" s="44"/>
      <c r="D89" s="44"/>
      <c r="E89" s="44"/>
      <c r="F89" s="44"/>
      <c r="G89" s="44"/>
      <c r="H89" s="44"/>
      <c r="I89" s="44"/>
      <c r="J89" s="44"/>
      <c r="K89" s="44"/>
      <c r="L89" s="45"/>
      <c r="M89" s="45"/>
      <c r="N89" s="45"/>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54" customHeight="1" x14ac:dyDescent="0.25">
      <c r="A90" s="44" t="s">
        <v>68</v>
      </c>
      <c r="B90" s="44"/>
      <c r="C90" s="44"/>
      <c r="D90" s="44"/>
      <c r="E90" s="44"/>
      <c r="F90" s="44"/>
      <c r="G90" s="44"/>
      <c r="H90" s="44"/>
      <c r="I90" s="44"/>
      <c r="J90" s="44"/>
      <c r="K90" s="44"/>
      <c r="L90" s="44"/>
      <c r="M90" s="44"/>
      <c r="N90" s="44"/>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39.75" customHeight="1" x14ac:dyDescent="0.25">
      <c r="A91" s="44" t="s">
        <v>69</v>
      </c>
      <c r="B91" s="44"/>
      <c r="C91" s="44"/>
      <c r="D91" s="44"/>
      <c r="E91" s="44"/>
      <c r="F91" s="44"/>
      <c r="G91" s="44"/>
      <c r="H91" s="44"/>
      <c r="I91" s="44"/>
      <c r="J91" s="44"/>
      <c r="K91" s="44"/>
      <c r="L91" s="44"/>
      <c r="M91" s="44"/>
      <c r="N91" s="44"/>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1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s="2" customFormat="1" ht="33.75" customHeight="1" x14ac:dyDescent="0.25">
      <c r="A93" s="42" t="s">
        <v>70</v>
      </c>
      <c r="B93" s="42"/>
      <c r="C93" s="46">
        <f ca="1">TODAY()</f>
        <v>44601</v>
      </c>
      <c r="D93" s="46"/>
      <c r="E93" s="46"/>
      <c r="F93" s="46"/>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30" customHeight="1" x14ac:dyDescent="0.25">
      <c r="A95" s="40" t="s">
        <v>71</v>
      </c>
      <c r="B95" s="40"/>
      <c r="C95" s="41"/>
      <c r="D95" s="41"/>
      <c r="E95" s="41"/>
      <c r="F95" s="41"/>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6" spans="1:247" s="2" customFormat="1" ht="15.75" customHeight="1" x14ac:dyDescent="0.25">
      <c r="A96" s="40"/>
      <c r="B96" s="40"/>
      <c r="C96" s="42" t="s">
        <v>72</v>
      </c>
      <c r="D96" s="42"/>
      <c r="E96" s="42"/>
      <c r="F96" s="42"/>
      <c r="G96" s="5"/>
      <c r="H96" s="5"/>
      <c r="I96" s="5"/>
      <c r="J96" s="5"/>
      <c r="K96" s="5"/>
      <c r="L96" s="5"/>
      <c r="M96" s="5"/>
      <c r="N96" s="5"/>
      <c r="O96" s="5"/>
      <c r="P96" s="5"/>
      <c r="Q96" s="5"/>
      <c r="R96" s="5"/>
      <c r="S96" s="5"/>
      <c r="T96" s="5"/>
      <c r="U96" s="5"/>
      <c r="V96" s="5"/>
      <c r="W96" s="5"/>
      <c r="X96" s="5"/>
      <c r="Y96" s="5"/>
      <c r="Z96" s="5"/>
      <c r="AA96" s="5"/>
      <c r="AB96" s="5"/>
      <c r="AC96" s="5"/>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row>
    <row r="98" spans="1:247" s="2" customFormat="1" hidden="1" x14ac:dyDescent="0.25">
      <c r="B98" s="26">
        <f ca="1">TODAY()</f>
        <v>44601</v>
      </c>
      <c r="C98" s="27">
        <f>-sumkred2+D40</f>
        <v>-4919098.5694546001</v>
      </c>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row>
    <row r="99" spans="1:247" s="2" customFormat="1" hidden="1" x14ac:dyDescent="0.25">
      <c r="A99" s="28">
        <v>1</v>
      </c>
      <c r="B99" s="29">
        <f ca="1">EDATE(B98,1)</f>
        <v>44629</v>
      </c>
      <c r="C99" s="30">
        <f>E40-D40</f>
        <v>33291.666653349996</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2</v>
      </c>
      <c r="B100" s="29">
        <f ca="1">EDATE(B99,1)</f>
        <v>44660</v>
      </c>
      <c r="C100" s="30">
        <f t="shared" ref="C100:C110" si="84">E41</f>
        <v>33239.756931148542</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3</v>
      </c>
      <c r="B101" s="29">
        <f t="shared" ref="B101:B164" ca="1" si="85">EDATE(B100,1)</f>
        <v>44690</v>
      </c>
      <c r="C101" s="30">
        <f t="shared" si="84"/>
        <v>33187.847208947089</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4</v>
      </c>
      <c r="B102" s="29">
        <f t="shared" ca="1" si="85"/>
        <v>44721</v>
      </c>
      <c r="C102" s="30">
        <f t="shared" si="84"/>
        <v>33135.937486745628</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5</v>
      </c>
      <c r="B103" s="29">
        <f t="shared" ca="1" si="85"/>
        <v>44751</v>
      </c>
      <c r="C103" s="30">
        <f t="shared" si="84"/>
        <v>33084.027764544167</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6</v>
      </c>
      <c r="B104" s="29">
        <f t="shared" ca="1" si="85"/>
        <v>44782</v>
      </c>
      <c r="C104" s="30">
        <f t="shared" si="84"/>
        <v>33032.118042342714</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7</v>
      </c>
      <c r="B105" s="29">
        <f t="shared" ca="1" si="85"/>
        <v>44813</v>
      </c>
      <c r="C105" s="30">
        <f t="shared" si="84"/>
        <v>32980.208320141253</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8</v>
      </c>
      <c r="B106" s="29">
        <f t="shared" ca="1" si="85"/>
        <v>44843</v>
      </c>
      <c r="C106" s="30">
        <f t="shared" si="84"/>
        <v>32928.2985979398</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9</v>
      </c>
      <c r="B107" s="29">
        <f t="shared" ca="1" si="85"/>
        <v>44874</v>
      </c>
      <c r="C107" s="30">
        <f t="shared" si="84"/>
        <v>32876.388875738339</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10</v>
      </c>
      <c r="B108" s="29">
        <f t="shared" ca="1" si="85"/>
        <v>44904</v>
      </c>
      <c r="C108" s="30">
        <f t="shared" si="84"/>
        <v>32824.479153536886</v>
      </c>
      <c r="D108" s="27"/>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11</v>
      </c>
      <c r="B109" s="29">
        <f t="shared" ca="1" si="85"/>
        <v>44935</v>
      </c>
      <c r="C109" s="30">
        <f t="shared" si="84"/>
        <v>32772.569431335425</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8">
        <v>12</v>
      </c>
      <c r="B110" s="29">
        <f t="shared" ca="1" si="85"/>
        <v>44966</v>
      </c>
      <c r="C110" s="30">
        <f t="shared" si="84"/>
        <v>32720.659709133972</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13</v>
      </c>
      <c r="B111" s="26">
        <f t="shared" ca="1" si="85"/>
        <v>44994</v>
      </c>
      <c r="C111" s="27">
        <f t="shared" ref="C111:C122" si="86">I40</f>
        <v>128355.65471056259</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14</v>
      </c>
      <c r="B112" s="26">
        <f t="shared" ca="1" si="85"/>
        <v>45025</v>
      </c>
      <c r="C112" s="27">
        <f t="shared" si="86"/>
        <v>72026.562471189434</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15</v>
      </c>
      <c r="B113" s="26">
        <f t="shared" ca="1" si="85"/>
        <v>45055</v>
      </c>
      <c r="C113" s="27">
        <f t="shared" si="86"/>
        <v>71801.041637946313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16</v>
      </c>
      <c r="B114" s="26">
        <f t="shared" ca="1" si="85"/>
        <v>45086</v>
      </c>
      <c r="C114" s="27">
        <f t="shared" si="86"/>
        <v>71575.520804703192</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17</v>
      </c>
      <c r="B115" s="26">
        <f t="shared" ca="1" si="85"/>
        <v>45116</v>
      </c>
      <c r="C115" s="27">
        <f t="shared" si="86"/>
        <v>71349.999971460071</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18</v>
      </c>
      <c r="B116" s="26">
        <f t="shared" ca="1" si="85"/>
        <v>45147</v>
      </c>
      <c r="C116" s="27">
        <f t="shared" si="86"/>
        <v>71124.47913821695</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19</v>
      </c>
      <c r="B117" s="26">
        <f t="shared" ca="1" si="85"/>
        <v>45178</v>
      </c>
      <c r="C117" s="27">
        <f t="shared" si="86"/>
        <v>70898.958304973828</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20</v>
      </c>
      <c r="B118" s="26">
        <f t="shared" ca="1" si="85"/>
        <v>45208</v>
      </c>
      <c r="C118" s="27">
        <f t="shared" si="86"/>
        <v>70673.437471730722</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21</v>
      </c>
      <c r="B119" s="26">
        <f t="shared" ca="1" si="85"/>
        <v>45239</v>
      </c>
      <c r="C119" s="27">
        <f t="shared" si="86"/>
        <v>70447.916638487601</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22</v>
      </c>
      <c r="B120" s="26">
        <f t="shared" ca="1" si="85"/>
        <v>45269</v>
      </c>
      <c r="C120" s="27">
        <f t="shared" si="86"/>
        <v>70222.39580524448</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23</v>
      </c>
      <c r="B121" s="26">
        <f t="shared" ca="1" si="85"/>
        <v>45300</v>
      </c>
      <c r="C121" s="27">
        <f t="shared" si="86"/>
        <v>69996.874972001358</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24</v>
      </c>
      <c r="B122" s="26">
        <f t="shared" ca="1" si="85"/>
        <v>45331</v>
      </c>
      <c r="C122" s="27">
        <f t="shared" si="86"/>
        <v>69771.354138758237</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25</v>
      </c>
      <c r="B123" s="26">
        <f t="shared" ca="1" si="85"/>
        <v>45360</v>
      </c>
      <c r="C123" s="27">
        <f t="shared" ref="C123:C134" si="87">M40</f>
        <v>123824.40471237518</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26</v>
      </c>
      <c r="B124" s="26">
        <f t="shared" ca="1" si="85"/>
        <v>45391</v>
      </c>
      <c r="C124" s="27">
        <f t="shared" si="87"/>
        <v>69320.312472271995</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27</v>
      </c>
      <c r="B125" s="26">
        <f t="shared" ca="1" si="85"/>
        <v>45421</v>
      </c>
      <c r="C125" s="27">
        <f t="shared" si="87"/>
        <v>69094.791639028874</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28</v>
      </c>
      <c r="B126" s="26">
        <f t="shared" ca="1" si="85"/>
        <v>45452</v>
      </c>
      <c r="C126" s="27">
        <f t="shared" si="87"/>
        <v>68869.270805785753</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29</v>
      </c>
      <c r="B127" s="26">
        <f t="shared" ca="1" si="85"/>
        <v>45482</v>
      </c>
      <c r="C127" s="27">
        <f t="shared" si="87"/>
        <v>68643.749972542631</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30</v>
      </c>
      <c r="B128" s="26">
        <f t="shared" ca="1" si="85"/>
        <v>45513</v>
      </c>
      <c r="C128" s="27">
        <f t="shared" si="87"/>
        <v>68418.22913929951</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31</v>
      </c>
      <c r="B129" s="26">
        <f t="shared" ca="1" si="85"/>
        <v>45544</v>
      </c>
      <c r="C129" s="27">
        <f t="shared" si="87"/>
        <v>68192.708306056389</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32</v>
      </c>
      <c r="B130" s="26">
        <f t="shared" ca="1" si="85"/>
        <v>45574</v>
      </c>
      <c r="C130" s="27">
        <f t="shared" si="87"/>
        <v>67967.187472813268</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33</v>
      </c>
      <c r="B131" s="26">
        <f t="shared" ca="1" si="85"/>
        <v>45605</v>
      </c>
      <c r="C131" s="27">
        <f t="shared" si="87"/>
        <v>67741.666639570147</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34</v>
      </c>
      <c r="B132" s="26">
        <f t="shared" ca="1" si="85"/>
        <v>45635</v>
      </c>
      <c r="C132" s="27">
        <f t="shared" si="87"/>
        <v>67516.145806327026</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35</v>
      </c>
      <c r="B133" s="26">
        <f t="shared" ca="1" si="85"/>
        <v>45666</v>
      </c>
      <c r="C133" s="27">
        <f t="shared" si="87"/>
        <v>67290.624973083904</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36</v>
      </c>
      <c r="B134" s="26">
        <f t="shared" ca="1" si="85"/>
        <v>45697</v>
      </c>
      <c r="C134" s="27">
        <f t="shared" si="87"/>
        <v>67065.104139840783</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37</v>
      </c>
      <c r="B135" s="26">
        <f t="shared" ca="1" si="85"/>
        <v>45725</v>
      </c>
      <c r="C135" s="27">
        <f t="shared" ref="C135:C146" si="88">Q40</f>
        <v>119293.1547141878</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38</v>
      </c>
      <c r="B136" s="26">
        <f t="shared" ca="1" si="85"/>
        <v>45756</v>
      </c>
      <c r="C136" s="27">
        <f t="shared" si="88"/>
        <v>66614.062473354541</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39</v>
      </c>
      <c r="B137" s="26">
        <f t="shared" ca="1" si="85"/>
        <v>45786</v>
      </c>
      <c r="C137" s="27">
        <f t="shared" si="88"/>
        <v>66388.54164011142</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40</v>
      </c>
      <c r="B138" s="26">
        <f t="shared" ca="1" si="85"/>
        <v>45817</v>
      </c>
      <c r="C138" s="27">
        <f t="shared" si="88"/>
        <v>66163.020806868299</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41</v>
      </c>
      <c r="B139" s="26">
        <f t="shared" ca="1" si="85"/>
        <v>45847</v>
      </c>
      <c r="C139" s="27">
        <f t="shared" si="88"/>
        <v>65937.499973625178</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42</v>
      </c>
      <c r="B140" s="26">
        <f t="shared" ca="1" si="85"/>
        <v>45878</v>
      </c>
      <c r="C140" s="27">
        <f t="shared" si="88"/>
        <v>65711.979140382056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43</v>
      </c>
      <c r="B141" s="26">
        <f t="shared" ca="1" si="85"/>
        <v>45909</v>
      </c>
      <c r="C141" s="27">
        <f t="shared" si="88"/>
        <v>65486.458307138928</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44</v>
      </c>
      <c r="B142" s="26">
        <f t="shared" ca="1" si="85"/>
        <v>45939</v>
      </c>
      <c r="C142" s="27">
        <f t="shared" si="88"/>
        <v>65260.937473895807</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45</v>
      </c>
      <c r="B143" s="26">
        <f t="shared" ca="1" si="85"/>
        <v>45970</v>
      </c>
      <c r="C143" s="27">
        <f t="shared" si="88"/>
        <v>65035.416640652678</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46</v>
      </c>
      <c r="B144" s="26">
        <f t="shared" ca="1" si="85"/>
        <v>46000</v>
      </c>
      <c r="C144" s="27">
        <f t="shared" si="88"/>
        <v>64809.895807409557</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47</v>
      </c>
      <c r="B145" s="26">
        <f t="shared" ca="1" si="85"/>
        <v>46031</v>
      </c>
      <c r="C145" s="27">
        <f t="shared" si="88"/>
        <v>64584.374974166429</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48</v>
      </c>
      <c r="B146" s="26">
        <f t="shared" ca="1" si="85"/>
        <v>46062</v>
      </c>
      <c r="C146" s="27">
        <f t="shared" si="88"/>
        <v>64358.8541409233</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49</v>
      </c>
      <c r="B147" s="26">
        <f t="shared" ca="1" si="85"/>
        <v>46090</v>
      </c>
      <c r="C147" s="27">
        <f t="shared" ref="C147:C158" si="89">U40</f>
        <v>114761.9047160003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50</v>
      </c>
      <c r="B148" s="26">
        <f t="shared" ca="1" si="85"/>
        <v>46121</v>
      </c>
      <c r="C148" s="27">
        <f t="shared" si="89"/>
        <v>63907.812474437051</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51</v>
      </c>
      <c r="B149" s="26">
        <f t="shared" ca="1" si="85"/>
        <v>46151</v>
      </c>
      <c r="C149" s="27">
        <f t="shared" si="89"/>
        <v>63682.29164119393</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52</v>
      </c>
      <c r="B150" s="26">
        <f t="shared" ca="1" si="85"/>
        <v>46182</v>
      </c>
      <c r="C150" s="27">
        <f t="shared" si="89"/>
        <v>63456.770807950801</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53</v>
      </c>
      <c r="B151" s="26">
        <f t="shared" ca="1" si="85"/>
        <v>46212</v>
      </c>
      <c r="C151" s="27">
        <f t="shared" si="89"/>
        <v>63231.24997470768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54</v>
      </c>
      <c r="B152" s="26">
        <f t="shared" ca="1" si="85"/>
        <v>46243</v>
      </c>
      <c r="C152" s="27">
        <f t="shared" si="89"/>
        <v>63005.729141464552</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55</v>
      </c>
      <c r="B153" s="26">
        <f t="shared" ca="1" si="85"/>
        <v>46274</v>
      </c>
      <c r="C153" s="27">
        <f t="shared" si="89"/>
        <v>62780.20830822143</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56</v>
      </c>
      <c r="B154" s="26">
        <f t="shared" ca="1" si="85"/>
        <v>46304</v>
      </c>
      <c r="C154" s="27">
        <f t="shared" si="89"/>
        <v>62554.687474978302</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57</v>
      </c>
      <c r="B155" s="26">
        <f t="shared" ca="1" si="85"/>
        <v>46335</v>
      </c>
      <c r="C155" s="27">
        <f t="shared" si="89"/>
        <v>62329.166641735181</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58</v>
      </c>
      <c r="B156" s="26">
        <f t="shared" ca="1" si="85"/>
        <v>46365</v>
      </c>
      <c r="C156" s="27">
        <f t="shared" si="89"/>
        <v>62103.645808492052</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59</v>
      </c>
      <c r="B157" s="26">
        <f t="shared" ca="1" si="85"/>
        <v>46396</v>
      </c>
      <c r="C157" s="27">
        <f t="shared" si="89"/>
        <v>61878.124975248924</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60</v>
      </c>
      <c r="B158" s="26">
        <f t="shared" ca="1" si="85"/>
        <v>46427</v>
      </c>
      <c r="C158" s="27">
        <f t="shared" si="89"/>
        <v>61652.604142005803</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61</v>
      </c>
      <c r="B159" s="26">
        <f t="shared" ca="1" si="85"/>
        <v>46455</v>
      </c>
      <c r="C159" s="27">
        <f t="shared" ref="C159:C170" si="90">Y40</f>
        <v>110230.65471781279</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62</v>
      </c>
      <c r="B160" s="26">
        <f t="shared" ca="1" si="85"/>
        <v>46486</v>
      </c>
      <c r="C160" s="27">
        <f t="shared" si="90"/>
        <v>61201.562475519553</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63</v>
      </c>
      <c r="B161" s="26">
        <f t="shared" ca="1" si="85"/>
        <v>46516</v>
      </c>
      <c r="C161" s="27">
        <f t="shared" si="90"/>
        <v>60976.041642276425</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64</v>
      </c>
      <c r="B162" s="26">
        <f t="shared" ca="1" si="85"/>
        <v>46547</v>
      </c>
      <c r="C162" s="27">
        <f t="shared" si="90"/>
        <v>60750.520809033304</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65</v>
      </c>
      <c r="B163" s="26">
        <f t="shared" ca="1" si="85"/>
        <v>46577</v>
      </c>
      <c r="C163" s="27">
        <f t="shared" si="90"/>
        <v>60524.999975790175</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66</v>
      </c>
      <c r="B164" s="26">
        <f t="shared" ca="1" si="85"/>
        <v>46608</v>
      </c>
      <c r="C164" s="27">
        <f t="shared" si="90"/>
        <v>60299.479142547054</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67</v>
      </c>
      <c r="B165" s="26">
        <f t="shared" ref="B165:B228" ca="1" si="91">EDATE(B164,1)</f>
        <v>46639</v>
      </c>
      <c r="C165" s="27">
        <f t="shared" si="90"/>
        <v>60073.958309303925</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68</v>
      </c>
      <c r="B166" s="26">
        <f t="shared" ca="1" si="91"/>
        <v>46669</v>
      </c>
      <c r="C166" s="27">
        <f t="shared" si="90"/>
        <v>59848.437476060804</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69</v>
      </c>
      <c r="B167" s="26">
        <f t="shared" ca="1" si="91"/>
        <v>46700</v>
      </c>
      <c r="C167" s="27">
        <f t="shared" si="90"/>
        <v>59622.916642817676</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70</v>
      </c>
      <c r="B168" s="26">
        <f t="shared" ca="1" si="91"/>
        <v>46730</v>
      </c>
      <c r="C168" s="27">
        <f t="shared" si="90"/>
        <v>59397.395809574547</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71</v>
      </c>
      <c r="B169" s="26">
        <f t="shared" ca="1" si="91"/>
        <v>46761</v>
      </c>
      <c r="C169" s="27">
        <f t="shared" si="90"/>
        <v>59171.874976331426</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72</v>
      </c>
      <c r="B170" s="26">
        <f t="shared" ca="1" si="91"/>
        <v>46792</v>
      </c>
      <c r="C170" s="27">
        <f t="shared" si="90"/>
        <v>58946.354143088298</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73</v>
      </c>
      <c r="B171" s="26">
        <f t="shared" ca="1" si="91"/>
        <v>46821</v>
      </c>
      <c r="C171" s="27">
        <f t="shared" ref="C171:C182" si="92">AC40</f>
        <v>105699.40471962529</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74</v>
      </c>
      <c r="B172" s="26">
        <f t="shared" ca="1" si="91"/>
        <v>46852</v>
      </c>
      <c r="C172" s="27">
        <f t="shared" si="92"/>
        <v>58495.312476602048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75</v>
      </c>
      <c r="B173" s="26">
        <f t="shared" ca="1" si="91"/>
        <v>46882</v>
      </c>
      <c r="C173" s="27">
        <f t="shared" si="92"/>
        <v>58269.791643358927</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76</v>
      </c>
      <c r="B174" s="26">
        <f t="shared" ca="1" si="91"/>
        <v>46913</v>
      </c>
      <c r="C174" s="27">
        <f t="shared" si="92"/>
        <v>58044.270810115799</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77</v>
      </c>
      <c r="B175" s="26">
        <f t="shared" ca="1" si="91"/>
        <v>46943</v>
      </c>
      <c r="C175" s="27">
        <f t="shared" si="92"/>
        <v>57818.749976872678</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78</v>
      </c>
      <c r="B176" s="26">
        <f t="shared" ca="1" si="91"/>
        <v>46974</v>
      </c>
      <c r="C176" s="27">
        <f t="shared" si="92"/>
        <v>57593.229143629549</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79</v>
      </c>
      <c r="B177" s="26">
        <f t="shared" ca="1" si="91"/>
        <v>47005</v>
      </c>
      <c r="C177" s="27">
        <f t="shared" si="92"/>
        <v>57367.708310386421</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80</v>
      </c>
      <c r="B178" s="26">
        <f t="shared" ca="1" si="91"/>
        <v>47035</v>
      </c>
      <c r="C178" s="27">
        <f t="shared" si="92"/>
        <v>57142.187477143299</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81</v>
      </c>
      <c r="B179" s="26">
        <f t="shared" ca="1" si="91"/>
        <v>47066</v>
      </c>
      <c r="C179" s="27">
        <f t="shared" si="92"/>
        <v>56916.666643900171</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82</v>
      </c>
      <c r="B180" s="26">
        <f t="shared" ca="1" si="91"/>
        <v>47096</v>
      </c>
      <c r="C180" s="27">
        <f t="shared" si="92"/>
        <v>56691.14581065705</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83</v>
      </c>
      <c r="B181" s="26">
        <f t="shared" ca="1" si="91"/>
        <v>47127</v>
      </c>
      <c r="C181" s="27">
        <f t="shared" si="92"/>
        <v>56465.624977413921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84</v>
      </c>
      <c r="B182" s="26">
        <f t="shared" ca="1" si="91"/>
        <v>47158</v>
      </c>
      <c r="C182" s="27">
        <f t="shared" si="92"/>
        <v>56240.1041441708</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85</v>
      </c>
      <c r="B183" s="26">
        <f t="shared" ca="1" si="91"/>
        <v>47186</v>
      </c>
      <c r="C183" s="27">
        <f t="shared" ref="C183:C194" si="93">E55</f>
        <v>101168.15472143779</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86</v>
      </c>
      <c r="B184" s="26">
        <f t="shared" ca="1" si="91"/>
        <v>47217</v>
      </c>
      <c r="C184" s="27">
        <f t="shared" si="93"/>
        <v>55789.062477684551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87</v>
      </c>
      <c r="B185" s="26">
        <f t="shared" ca="1" si="91"/>
        <v>47247</v>
      </c>
      <c r="C185" s="27">
        <f t="shared" si="93"/>
        <v>55563.541644441422</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88</v>
      </c>
      <c r="B186" s="26">
        <f t="shared" ca="1" si="91"/>
        <v>47278</v>
      </c>
      <c r="C186" s="27">
        <f t="shared" si="93"/>
        <v>55338.020811198301</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89</v>
      </c>
      <c r="B187" s="26">
        <f t="shared" ca="1" si="91"/>
        <v>47308</v>
      </c>
      <c r="C187" s="27">
        <f t="shared" si="93"/>
        <v>55112.499977955173</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90</v>
      </c>
      <c r="B188" s="26">
        <f t="shared" ca="1" si="91"/>
        <v>47339</v>
      </c>
      <c r="C188" s="27">
        <f t="shared" si="93"/>
        <v>54886.979144712044</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91</v>
      </c>
      <c r="B189" s="26">
        <f t="shared" ca="1" si="91"/>
        <v>47370</v>
      </c>
      <c r="C189" s="27">
        <f t="shared" si="93"/>
        <v>54661.458311468923</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92</v>
      </c>
      <c r="B190" s="26">
        <f t="shared" ca="1" si="91"/>
        <v>47400</v>
      </c>
      <c r="C190" s="27">
        <f t="shared" si="93"/>
        <v>54435.937478225795</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93</v>
      </c>
      <c r="B191" s="26">
        <f t="shared" ca="1" si="91"/>
        <v>47431</v>
      </c>
      <c r="C191" s="27">
        <f t="shared" si="93"/>
        <v>54210.416644982673</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94</v>
      </c>
      <c r="B192" s="26">
        <f t="shared" ca="1" si="91"/>
        <v>47461</v>
      </c>
      <c r="C192" s="27">
        <f t="shared" si="93"/>
        <v>53984.895811739545</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95</v>
      </c>
      <c r="B193" s="26">
        <f t="shared" ca="1" si="91"/>
        <v>47492</v>
      </c>
      <c r="C193" s="27">
        <f t="shared" si="93"/>
        <v>53759.374978496424</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96</v>
      </c>
      <c r="B194" s="26">
        <f t="shared" ca="1" si="91"/>
        <v>47523</v>
      </c>
      <c r="C194" s="27">
        <f t="shared" si="93"/>
        <v>53533.854145253295</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97</v>
      </c>
      <c r="B195" s="26">
        <f t="shared" ca="1" si="91"/>
        <v>47551</v>
      </c>
      <c r="C195" s="27">
        <f t="shared" ref="C195:C206" si="94">I55</f>
        <v>96636.904723250293</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98</v>
      </c>
      <c r="B196" s="26">
        <f t="shared" ca="1" si="91"/>
        <v>47582</v>
      </c>
      <c r="C196" s="27">
        <f t="shared" si="94"/>
        <v>53082.812478767046</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99</v>
      </c>
      <c r="B197" s="26">
        <f t="shared" ca="1" si="91"/>
        <v>47612</v>
      </c>
      <c r="C197" s="27">
        <f t="shared" si="94"/>
        <v>52857.291645523917</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100</v>
      </c>
      <c r="B198" s="26">
        <f t="shared" ca="1" si="91"/>
        <v>47643</v>
      </c>
      <c r="C198" s="27">
        <f t="shared" si="94"/>
        <v>52631.770812280796</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101</v>
      </c>
      <c r="B199" s="26">
        <f t="shared" ca="1" si="91"/>
        <v>47673</v>
      </c>
      <c r="C199" s="27">
        <f t="shared" si="94"/>
        <v>52406.249979037675</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102</v>
      </c>
      <c r="B200" s="26">
        <f t="shared" ca="1" si="91"/>
        <v>47704</v>
      </c>
      <c r="C200" s="27">
        <f t="shared" si="94"/>
        <v>52180.729145794547</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103</v>
      </c>
      <c r="B201" s="26">
        <f t="shared" ca="1" si="91"/>
        <v>47735</v>
      </c>
      <c r="C201" s="27">
        <f t="shared" si="94"/>
        <v>51955.208312551418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104</v>
      </c>
      <c r="B202" s="26">
        <f t="shared" ca="1" si="91"/>
        <v>47765</v>
      </c>
      <c r="C202" s="27">
        <f t="shared" si="94"/>
        <v>51729.687479308297</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105</v>
      </c>
      <c r="B203" s="26">
        <f t="shared" ca="1" si="91"/>
        <v>47796</v>
      </c>
      <c r="C203" s="27">
        <f t="shared" si="94"/>
        <v>51504.166646065169</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106</v>
      </c>
      <c r="B204" s="26">
        <f t="shared" ca="1" si="91"/>
        <v>47826</v>
      </c>
      <c r="C204" s="27">
        <f t="shared" si="94"/>
        <v>51278.64581282204</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107</v>
      </c>
      <c r="B205" s="26">
        <f t="shared" ca="1" si="91"/>
        <v>47857</v>
      </c>
      <c r="C205" s="27">
        <f t="shared" si="94"/>
        <v>51053.124979578919</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108</v>
      </c>
      <c r="B206" s="26">
        <f t="shared" ca="1" si="91"/>
        <v>47888</v>
      </c>
      <c r="C206" s="27">
        <f t="shared" si="94"/>
        <v>50827.604146335798</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109</v>
      </c>
      <c r="B207" s="26">
        <f t="shared" ca="1" si="91"/>
        <v>47916</v>
      </c>
      <c r="C207" s="27">
        <f t="shared" ref="C207:C218" si="95">M55</f>
        <v>92105.654725062792</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110</v>
      </c>
      <c r="B208" s="26">
        <f t="shared" ca="1" si="91"/>
        <v>47947</v>
      </c>
      <c r="C208" s="27">
        <f t="shared" si="95"/>
        <v>50376.562479849541</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111</v>
      </c>
      <c r="B209" s="26">
        <f t="shared" ca="1" si="91"/>
        <v>47977</v>
      </c>
      <c r="C209" s="27">
        <f t="shared" si="95"/>
        <v>50151.04164660642</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112</v>
      </c>
      <c r="B210" s="26">
        <f t="shared" ca="1" si="91"/>
        <v>48008</v>
      </c>
      <c r="C210" s="27">
        <f t="shared" si="95"/>
        <v>49925.520813363299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113</v>
      </c>
      <c r="B211" s="26">
        <f t="shared" ca="1" si="91"/>
        <v>48038</v>
      </c>
      <c r="C211" s="27">
        <f t="shared" si="95"/>
        <v>49699.99998012017</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114</v>
      </c>
      <c r="B212" s="26">
        <f t="shared" ca="1" si="91"/>
        <v>48069</v>
      </c>
      <c r="C212" s="27">
        <f t="shared" si="95"/>
        <v>49474.479146877042</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115</v>
      </c>
      <c r="B213" s="26">
        <f t="shared" ca="1" si="91"/>
        <v>48100</v>
      </c>
      <c r="C213" s="27">
        <f t="shared" si="95"/>
        <v>49248.958313633921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116</v>
      </c>
      <c r="B214" s="26">
        <f t="shared" ca="1" si="91"/>
        <v>48130</v>
      </c>
      <c r="C214" s="27">
        <f t="shared" si="95"/>
        <v>49023.437480390792</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117</v>
      </c>
      <c r="B215" s="26">
        <f t="shared" ca="1" si="91"/>
        <v>48161</v>
      </c>
      <c r="C215" s="27">
        <f t="shared" si="95"/>
        <v>48797.916647147664</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118</v>
      </c>
      <c r="B216" s="26">
        <f t="shared" ca="1" si="91"/>
        <v>48191</v>
      </c>
      <c r="C216" s="27">
        <f t="shared" si="95"/>
        <v>48572.395813904543</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119</v>
      </c>
      <c r="B217" s="26">
        <f t="shared" ca="1" si="91"/>
        <v>48222</v>
      </c>
      <c r="C217" s="27">
        <f t="shared" si="95"/>
        <v>48346.874980661421</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120</v>
      </c>
      <c r="B218" s="26">
        <f t="shared" ca="1" si="91"/>
        <v>48253</v>
      </c>
      <c r="C218" s="27">
        <f t="shared" si="95"/>
        <v>48121.354147418293</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121</v>
      </c>
      <c r="B219" s="26">
        <f t="shared" ca="1" si="91"/>
        <v>48282</v>
      </c>
      <c r="C219" s="16">
        <f t="shared" ref="C219:C230" si="96">Q55</f>
        <v>87574.404726875277</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122</v>
      </c>
      <c r="B220" s="26">
        <f t="shared" ca="1" si="91"/>
        <v>48313</v>
      </c>
      <c r="C220" s="16">
        <f t="shared" si="96"/>
        <v>47670.312480932043</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123</v>
      </c>
      <c r="B221" s="26">
        <f t="shared" ca="1" si="91"/>
        <v>48343</v>
      </c>
      <c r="C221" s="16">
        <f t="shared" si="96"/>
        <v>47444.791647688922</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124</v>
      </c>
      <c r="B222" s="26">
        <f t="shared" ca="1" si="91"/>
        <v>48374</v>
      </c>
      <c r="C222" s="16">
        <f t="shared" si="96"/>
        <v>47219.270814445794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125</v>
      </c>
      <c r="B223" s="26">
        <f t="shared" ca="1" si="91"/>
        <v>48404</v>
      </c>
      <c r="C223" s="16">
        <f t="shared" si="96"/>
        <v>46993.749981202665</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126</v>
      </c>
      <c r="B224" s="26">
        <f t="shared" ca="1" si="91"/>
        <v>48435</v>
      </c>
      <c r="C224" s="16">
        <f t="shared" si="96"/>
        <v>46768.229147959544</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127</v>
      </c>
      <c r="B225" s="26">
        <f t="shared" ca="1" si="91"/>
        <v>48466</v>
      </c>
      <c r="C225" s="16">
        <f t="shared" si="96"/>
        <v>46542.708314716416</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128</v>
      </c>
      <c r="B226" s="26">
        <f t="shared" ca="1" si="91"/>
        <v>48496</v>
      </c>
      <c r="C226" s="16">
        <f t="shared" si="96"/>
        <v>46317.187481473287</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129</v>
      </c>
      <c r="B227" s="26">
        <f t="shared" ca="1" si="91"/>
        <v>48527</v>
      </c>
      <c r="C227" s="16">
        <f t="shared" si="96"/>
        <v>46091.666648230166</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130</v>
      </c>
      <c r="B228" s="26">
        <f t="shared" ca="1" si="91"/>
        <v>48557</v>
      </c>
      <c r="C228" s="16">
        <f t="shared" si="96"/>
        <v>45866.145814987045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131</v>
      </c>
      <c r="B229" s="26">
        <f t="shared" ref="B229:B292" ca="1" si="97">EDATE(B228,1)</f>
        <v>48588</v>
      </c>
      <c r="C229" s="16">
        <f t="shared" si="96"/>
        <v>45640.624981743917</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132</v>
      </c>
      <c r="B230" s="26">
        <f t="shared" ca="1" si="97"/>
        <v>48619</v>
      </c>
      <c r="C230" s="16">
        <f t="shared" si="96"/>
        <v>45415.104148500788</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133</v>
      </c>
      <c r="B231" s="26">
        <f t="shared" ca="1" si="97"/>
        <v>48647</v>
      </c>
      <c r="C231" s="16">
        <f t="shared" ref="C231:C242" si="98">U55</f>
        <v>83043.154728687776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134</v>
      </c>
      <c r="B232" s="26">
        <f t="shared" ca="1" si="97"/>
        <v>48678</v>
      </c>
      <c r="C232" s="16">
        <f t="shared" si="98"/>
        <v>44964.062482014546</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135</v>
      </c>
      <c r="B233" s="26">
        <f t="shared" ca="1" si="97"/>
        <v>48708</v>
      </c>
      <c r="C233" s="16">
        <f t="shared" si="98"/>
        <v>44738.541648771417</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136</v>
      </c>
      <c r="B234" s="26">
        <f t="shared" ca="1" si="97"/>
        <v>48739</v>
      </c>
      <c r="C234" s="16">
        <f t="shared" si="98"/>
        <v>44513.020815528289</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137</v>
      </c>
      <c r="B235" s="26">
        <f t="shared" ca="1" si="97"/>
        <v>48769</v>
      </c>
      <c r="C235" s="16">
        <f t="shared" si="98"/>
        <v>44287.499982285168</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138</v>
      </c>
      <c r="B236" s="26">
        <f t="shared" ca="1" si="97"/>
        <v>48800</v>
      </c>
      <c r="C236" s="16">
        <f t="shared" si="98"/>
        <v>44061.979149042039</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139</v>
      </c>
      <c r="B237" s="26">
        <f t="shared" ca="1" si="97"/>
        <v>48831</v>
      </c>
      <c r="C237" s="16">
        <f t="shared" si="98"/>
        <v>43836.458315798911</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140</v>
      </c>
      <c r="B238" s="26">
        <f t="shared" ca="1" si="97"/>
        <v>48861</v>
      </c>
      <c r="C238" s="16">
        <f t="shared" si="98"/>
        <v>43610.93748255579</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141</v>
      </c>
      <c r="B239" s="26">
        <f t="shared" ca="1" si="97"/>
        <v>48892</v>
      </c>
      <c r="C239" s="16">
        <f t="shared" si="98"/>
        <v>43385.416649312669</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142</v>
      </c>
      <c r="B240" s="26">
        <f t="shared" ca="1" si="97"/>
        <v>48922</v>
      </c>
      <c r="C240" s="16">
        <f t="shared" si="98"/>
        <v>43159.89581606954</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143</v>
      </c>
      <c r="B241" s="26">
        <f t="shared" ca="1" si="97"/>
        <v>48953</v>
      </c>
      <c r="C241" s="16">
        <f t="shared" si="98"/>
        <v>42934.374982826412</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144</v>
      </c>
      <c r="B242" s="26">
        <f t="shared" ca="1" si="97"/>
        <v>48984</v>
      </c>
      <c r="C242" s="16">
        <f t="shared" si="98"/>
        <v>42708.854149583291</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145</v>
      </c>
      <c r="B243" s="26">
        <f t="shared" ca="1" si="97"/>
        <v>49012</v>
      </c>
      <c r="C243" s="16">
        <f t="shared" ref="C243:C254" si="99">Y55</f>
        <v>78511.904730500275</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146</v>
      </c>
      <c r="B244" s="26">
        <f t="shared" ca="1" si="97"/>
        <v>49043</v>
      </c>
      <c r="C244" s="16">
        <f t="shared" si="99"/>
        <v>42257.812483097041</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147</v>
      </c>
      <c r="B245" s="26">
        <f t="shared" ca="1" si="97"/>
        <v>49073</v>
      </c>
      <c r="C245" s="16">
        <f t="shared" si="99"/>
        <v>42032.291649853913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148</v>
      </c>
      <c r="B246" s="26">
        <f t="shared" ca="1" si="97"/>
        <v>49104</v>
      </c>
      <c r="C246" s="16">
        <f t="shared" si="99"/>
        <v>41806.770816610791</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149</v>
      </c>
      <c r="B247" s="26">
        <f t="shared" ca="1" si="97"/>
        <v>49134</v>
      </c>
      <c r="C247" s="16">
        <f t="shared" si="99"/>
        <v>41581.249983367663</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150</v>
      </c>
      <c r="B248" s="26">
        <f t="shared" ca="1" si="97"/>
        <v>49165</v>
      </c>
      <c r="C248" s="16">
        <f t="shared" si="99"/>
        <v>41355.729150124534</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151</v>
      </c>
      <c r="B249" s="26">
        <f t="shared" ca="1" si="97"/>
        <v>49196</v>
      </c>
      <c r="C249" s="16">
        <f t="shared" si="99"/>
        <v>41130.208316881413</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152</v>
      </c>
      <c r="B250" s="26">
        <f t="shared" ca="1" si="97"/>
        <v>49226</v>
      </c>
      <c r="C250" s="16">
        <f t="shared" si="99"/>
        <v>40904.687483638292</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153</v>
      </c>
      <c r="B251" s="26">
        <f t="shared" ca="1" si="97"/>
        <v>49257</v>
      </c>
      <c r="C251" s="16">
        <f t="shared" si="99"/>
        <v>40679.166650395164</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154</v>
      </c>
      <c r="B252" s="26">
        <f t="shared" ca="1" si="97"/>
        <v>49287</v>
      </c>
      <c r="C252" s="16">
        <f t="shared" si="99"/>
        <v>40453.645817152035</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155</v>
      </c>
      <c r="B253" s="26">
        <f t="shared" ca="1" si="97"/>
        <v>49318</v>
      </c>
      <c r="C253" s="16">
        <f t="shared" si="99"/>
        <v>40228.124983908914</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156</v>
      </c>
      <c r="B254" s="26">
        <f t="shared" ca="1" si="97"/>
        <v>49349</v>
      </c>
      <c r="C254" s="16">
        <f t="shared" si="99"/>
        <v>40002.604150665793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157</v>
      </c>
      <c r="B255" s="26">
        <f t="shared" ca="1" si="97"/>
        <v>49377</v>
      </c>
      <c r="C255" s="16">
        <f t="shared" ref="C255:C266" si="100">AC55</f>
        <v>73980.654732312774</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158</v>
      </c>
      <c r="B256" s="26">
        <f t="shared" ca="1" si="97"/>
        <v>49408</v>
      </c>
      <c r="C256" s="16">
        <f t="shared" si="100"/>
        <v>39551.562484179536</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159</v>
      </c>
      <c r="B257" s="26">
        <f t="shared" ca="1" si="97"/>
        <v>49438</v>
      </c>
      <c r="C257" s="16">
        <f t="shared" si="100"/>
        <v>39326.041650936415</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160</v>
      </c>
      <c r="B258" s="26">
        <f t="shared" ca="1" si="97"/>
        <v>49469</v>
      </c>
      <c r="C258" s="16">
        <f t="shared" si="100"/>
        <v>39100.520817693287</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161</v>
      </c>
      <c r="B259" s="26">
        <f t="shared" ca="1" si="97"/>
        <v>49499</v>
      </c>
      <c r="C259" s="16">
        <f t="shared" si="100"/>
        <v>38874.999984450158</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162</v>
      </c>
      <c r="B260" s="26">
        <f t="shared" ca="1" si="97"/>
        <v>49530</v>
      </c>
      <c r="C260" s="16">
        <f t="shared" si="100"/>
        <v>38649.479151207037</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163</v>
      </c>
      <c r="B261" s="26">
        <f t="shared" ca="1" si="97"/>
        <v>49561</v>
      </c>
      <c r="C261" s="16">
        <f t="shared" si="100"/>
        <v>38423.958317963916</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164</v>
      </c>
      <c r="B262" s="26">
        <f t="shared" ca="1" si="97"/>
        <v>49591</v>
      </c>
      <c r="C262" s="16">
        <f t="shared" si="100"/>
        <v>38198.437484720787</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165</v>
      </c>
      <c r="B263" s="26">
        <f t="shared" ca="1" si="97"/>
        <v>49622</v>
      </c>
      <c r="C263" s="16">
        <f t="shared" si="100"/>
        <v>37972.916651477659</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166</v>
      </c>
      <c r="B264" s="26">
        <f t="shared" ca="1" si="97"/>
        <v>49652</v>
      </c>
      <c r="C264" s="16">
        <f t="shared" si="100"/>
        <v>37747.395818234538</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167</v>
      </c>
      <c r="B265" s="26">
        <f t="shared" ca="1" si="97"/>
        <v>49683</v>
      </c>
      <c r="C265" s="16">
        <f t="shared" si="100"/>
        <v>37521.874984991417</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168</v>
      </c>
      <c r="B266" s="26">
        <f t="shared" ca="1" si="97"/>
        <v>49714</v>
      </c>
      <c r="C266" s="16">
        <f t="shared" si="100"/>
        <v>37296.354151748288</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169</v>
      </c>
      <c r="B267" s="26">
        <f t="shared" ca="1" si="97"/>
        <v>49743</v>
      </c>
      <c r="C267" s="16">
        <f t="shared" ref="C267:C278" si="101">E70</f>
        <v>69449.404734125274</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170</v>
      </c>
      <c r="B268" s="26">
        <f t="shared" ca="1" si="97"/>
        <v>49774</v>
      </c>
      <c r="C268" s="16">
        <f t="shared" si="101"/>
        <v>36845.312485262039</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171</v>
      </c>
      <c r="B269" s="26">
        <f t="shared" ca="1" si="97"/>
        <v>49804</v>
      </c>
      <c r="C269" s="16">
        <f t="shared" si="101"/>
        <v>36619.79165201891</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172</v>
      </c>
      <c r="B270" s="26">
        <f t="shared" ca="1" si="97"/>
        <v>49835</v>
      </c>
      <c r="C270" s="16">
        <f t="shared" si="101"/>
        <v>36394.270818775782</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173</v>
      </c>
      <c r="B271" s="26">
        <f t="shared" ca="1" si="97"/>
        <v>49865</v>
      </c>
      <c r="C271" s="16">
        <f t="shared" si="101"/>
        <v>36168.749985532661</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174</v>
      </c>
      <c r="B272" s="26">
        <f t="shared" ca="1" si="97"/>
        <v>49896</v>
      </c>
      <c r="C272" s="16">
        <f t="shared" si="101"/>
        <v>35943.229152289539</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175</v>
      </c>
      <c r="B273" s="26">
        <f t="shared" ca="1" si="97"/>
        <v>49927</v>
      </c>
      <c r="C273" s="16">
        <f t="shared" si="101"/>
        <v>35717.708319046411</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176</v>
      </c>
      <c r="B274" s="26">
        <f t="shared" ca="1" si="97"/>
        <v>49957</v>
      </c>
      <c r="C274" s="16">
        <f t="shared" si="101"/>
        <v>35492.187485803282</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177</v>
      </c>
      <c r="B275" s="26">
        <f t="shared" ca="1" si="97"/>
        <v>49988</v>
      </c>
      <c r="C275" s="16">
        <f t="shared" si="101"/>
        <v>35266.666652560161</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178</v>
      </c>
      <c r="B276" s="26">
        <f t="shared" ca="1" si="97"/>
        <v>50018</v>
      </c>
      <c r="C276" s="16">
        <f t="shared" si="101"/>
        <v>35041.145819317033</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179</v>
      </c>
      <c r="B277" s="26">
        <f t="shared" ca="1" si="97"/>
        <v>50049</v>
      </c>
      <c r="C277" s="16">
        <f t="shared" si="101"/>
        <v>34815.624986073912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180</v>
      </c>
      <c r="B278" s="26">
        <f t="shared" ca="1" si="97"/>
        <v>50080</v>
      </c>
      <c r="C278" s="16">
        <f t="shared" si="101"/>
        <v>34590.104152830783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181</v>
      </c>
      <c r="B279" s="26">
        <f t="shared" ca="1" si="97"/>
        <v>50108</v>
      </c>
      <c r="C279" s="16">
        <f t="shared" ref="C279:C290" si="102">I70</f>
        <v>64918.154735937773</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182</v>
      </c>
      <c r="B280" s="26">
        <f t="shared" ca="1" si="97"/>
        <v>50139</v>
      </c>
      <c r="C280" s="16">
        <f t="shared" si="102"/>
        <v>34139.062486344534</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183</v>
      </c>
      <c r="B281" s="26">
        <f t="shared" ca="1" si="97"/>
        <v>50169</v>
      </c>
      <c r="C281" s="16">
        <f t="shared" si="102"/>
        <v>33913.541653101405</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184</v>
      </c>
      <c r="B282" s="26">
        <f t="shared" ca="1" si="97"/>
        <v>50200</v>
      </c>
      <c r="C282" s="16">
        <f t="shared" si="102"/>
        <v>33688.020819858284</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185</v>
      </c>
      <c r="B283" s="26">
        <f t="shared" ca="1" si="97"/>
        <v>50230</v>
      </c>
      <c r="C283" s="16">
        <f t="shared" si="102"/>
        <v>33462.499986615163</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186</v>
      </c>
      <c r="B284" s="26">
        <f t="shared" ca="1" si="97"/>
        <v>50261</v>
      </c>
      <c r="C284" s="16">
        <f t="shared" si="102"/>
        <v>33236.979153372034</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187</v>
      </c>
      <c r="B285" s="26">
        <f t="shared" ca="1" si="97"/>
        <v>50292</v>
      </c>
      <c r="C285" s="16">
        <f t="shared" si="102"/>
        <v>33011.458320128906</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188</v>
      </c>
      <c r="B286" s="26">
        <f t="shared" ca="1" si="97"/>
        <v>50322</v>
      </c>
      <c r="C286" s="16">
        <f t="shared" si="102"/>
        <v>32785.937486885785</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189</v>
      </c>
      <c r="B287" s="26">
        <f t="shared" ca="1" si="97"/>
        <v>50353</v>
      </c>
      <c r="C287" s="16">
        <f t="shared" si="102"/>
        <v>32560.416653642656</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190</v>
      </c>
      <c r="B288" s="26">
        <f t="shared" ca="1" si="97"/>
        <v>50383</v>
      </c>
      <c r="C288" s="16">
        <f t="shared" si="102"/>
        <v>32334.895820399535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191</v>
      </c>
      <c r="B289" s="26">
        <f t="shared" ca="1" si="97"/>
        <v>50414</v>
      </c>
      <c r="C289" s="16">
        <f t="shared" si="102"/>
        <v>32109.374987156407</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192</v>
      </c>
      <c r="B290" s="26">
        <f t="shared" ca="1" si="97"/>
        <v>50445</v>
      </c>
      <c r="C290" s="16">
        <f t="shared" si="102"/>
        <v>31883.854153913282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193</v>
      </c>
      <c r="B291" s="26">
        <f t="shared" ca="1" si="97"/>
        <v>50473</v>
      </c>
      <c r="C291" s="16">
        <f t="shared" ref="C291:C302" si="103">M70</f>
        <v>60386.904737750265</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194</v>
      </c>
      <c r="B292" s="26">
        <f t="shared" ca="1" si="97"/>
        <v>50504</v>
      </c>
      <c r="C292" s="16">
        <f t="shared" si="103"/>
        <v>31432.812487427032</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195</v>
      </c>
      <c r="B293" s="26">
        <f t="shared" ref="B293:B338" ca="1" si="104">EDATE(B292,1)</f>
        <v>50534</v>
      </c>
      <c r="C293" s="16">
        <f t="shared" si="103"/>
        <v>31207.291654183908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196</v>
      </c>
      <c r="B294" s="26">
        <f t="shared" ca="1" si="104"/>
        <v>50565</v>
      </c>
      <c r="C294" s="16">
        <f t="shared" si="103"/>
        <v>30981.770820940783</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197</v>
      </c>
      <c r="B295" s="26">
        <f t="shared" ca="1" si="104"/>
        <v>50595</v>
      </c>
      <c r="C295" s="16">
        <f t="shared" si="103"/>
        <v>30756.249987697658</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198</v>
      </c>
      <c r="B296" s="26">
        <f t="shared" ca="1" si="104"/>
        <v>50626</v>
      </c>
      <c r="C296" s="16">
        <f t="shared" si="103"/>
        <v>30530.72915445453</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199</v>
      </c>
      <c r="B297" s="26">
        <f t="shared" ca="1" si="104"/>
        <v>50657</v>
      </c>
      <c r="C297" s="16">
        <f t="shared" si="103"/>
        <v>30305.208321211408</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200</v>
      </c>
      <c r="B298" s="26">
        <f t="shared" ca="1" si="104"/>
        <v>50687</v>
      </c>
      <c r="C298" s="16">
        <f t="shared" si="103"/>
        <v>30079.68748796828</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201</v>
      </c>
      <c r="B299" s="26">
        <f t="shared" ca="1" si="104"/>
        <v>50718</v>
      </c>
      <c r="C299" s="16">
        <f t="shared" si="103"/>
        <v>29854.166654725159</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202</v>
      </c>
      <c r="B300" s="26">
        <f t="shared" ca="1" si="104"/>
        <v>50748</v>
      </c>
      <c r="C300" s="16">
        <f t="shared" si="103"/>
        <v>29628.64582148203</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203</v>
      </c>
      <c r="B301" s="26">
        <f t="shared" ca="1" si="104"/>
        <v>50779</v>
      </c>
      <c r="C301" s="16">
        <f t="shared" si="103"/>
        <v>29403.124988238906</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204</v>
      </c>
      <c r="B302" s="26">
        <f t="shared" ca="1" si="104"/>
        <v>50810</v>
      </c>
      <c r="C302" s="16">
        <f t="shared" si="103"/>
        <v>29177.604154995781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205</v>
      </c>
      <c r="B303" s="26">
        <f t="shared" ca="1" si="104"/>
        <v>50838</v>
      </c>
      <c r="C303" s="16">
        <f t="shared" ref="C303:C314" si="105">Q70</f>
        <v>55855.654739562757</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206</v>
      </c>
      <c r="B304" s="26">
        <f t="shared" ca="1" si="104"/>
        <v>50869</v>
      </c>
      <c r="C304" s="16">
        <f t="shared" si="105"/>
        <v>28726.562488509531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207</v>
      </c>
      <c r="B305" s="26">
        <f t="shared" ca="1" si="104"/>
        <v>50899</v>
      </c>
      <c r="C305" s="16">
        <f t="shared" si="105"/>
        <v>28501.041655266406</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208</v>
      </c>
      <c r="B306" s="26">
        <f t="shared" ca="1" si="104"/>
        <v>50930</v>
      </c>
      <c r="C306" s="16">
        <f t="shared" si="105"/>
        <v>28275.520822023282</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209</v>
      </c>
      <c r="B307" s="26">
        <f t="shared" ca="1" si="104"/>
        <v>50960</v>
      </c>
      <c r="C307" s="16">
        <f t="shared" si="105"/>
        <v>28049.999988780153</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210</v>
      </c>
      <c r="B308" s="26">
        <f t="shared" ca="1" si="104"/>
        <v>50991</v>
      </c>
      <c r="C308" s="16">
        <f t="shared" si="105"/>
        <v>27824.479155537032</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211</v>
      </c>
      <c r="B309" s="26">
        <f t="shared" ca="1" si="104"/>
        <v>51022</v>
      </c>
      <c r="C309" s="16">
        <f t="shared" si="105"/>
        <v>27598.958322293904</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212</v>
      </c>
      <c r="B310" s="26">
        <f t="shared" ca="1" si="104"/>
        <v>51052</v>
      </c>
      <c r="C310" s="16">
        <f t="shared" si="105"/>
        <v>27373.437489050779</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213</v>
      </c>
      <c r="B311" s="26">
        <f t="shared" ca="1" si="104"/>
        <v>51083</v>
      </c>
      <c r="C311" s="16">
        <f t="shared" si="105"/>
        <v>27147.916655807654</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214</v>
      </c>
      <c r="B312" s="26">
        <f t="shared" ca="1" si="104"/>
        <v>51113</v>
      </c>
      <c r="C312" s="16">
        <f t="shared" si="105"/>
        <v>26922.395822564529</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215</v>
      </c>
      <c r="B313" s="26">
        <f t="shared" ca="1" si="104"/>
        <v>51144</v>
      </c>
      <c r="C313" s="16">
        <f t="shared" si="105"/>
        <v>26696.874989321404</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216</v>
      </c>
      <c r="B314" s="26">
        <f t="shared" ca="1" si="104"/>
        <v>51175</v>
      </c>
      <c r="C314" s="16">
        <f t="shared" si="105"/>
        <v>26471.35415607828</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217</v>
      </c>
      <c r="B315" s="26">
        <f t="shared" ca="1" si="104"/>
        <v>51204</v>
      </c>
      <c r="C315" s="27">
        <f t="shared" ref="C315:C326" si="106">U70</f>
        <v>51324.404741375256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218</v>
      </c>
      <c r="B316" s="26">
        <f t="shared" ca="1" si="104"/>
        <v>51235</v>
      </c>
      <c r="C316" s="27">
        <f t="shared" si="106"/>
        <v>26020.31248959203</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219</v>
      </c>
      <c r="B317" s="26">
        <f t="shared" ca="1" si="104"/>
        <v>51265</v>
      </c>
      <c r="C317" s="27">
        <f t="shared" si="106"/>
        <v>25794.791656348905</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220</v>
      </c>
      <c r="B318" s="26">
        <f t="shared" ca="1" si="104"/>
        <v>51296</v>
      </c>
      <c r="C318" s="27">
        <f t="shared" si="106"/>
        <v>25569.270823105777</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221</v>
      </c>
      <c r="B319" s="26">
        <f t="shared" ca="1" si="104"/>
        <v>51326</v>
      </c>
      <c r="C319" s="27">
        <f t="shared" si="106"/>
        <v>25343.749989862656</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222</v>
      </c>
      <c r="B320" s="26">
        <f t="shared" ca="1" si="104"/>
        <v>51357</v>
      </c>
      <c r="C320" s="27">
        <f t="shared" si="106"/>
        <v>25118.229156619527</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223</v>
      </c>
      <c r="B321" s="26">
        <f t="shared" ca="1" si="104"/>
        <v>51388</v>
      </c>
      <c r="C321" s="27">
        <f t="shared" si="106"/>
        <v>24892.708323376402</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224</v>
      </c>
      <c r="B322" s="26">
        <f t="shared" ca="1" si="104"/>
        <v>51418</v>
      </c>
      <c r="C322" s="27">
        <f t="shared" si="106"/>
        <v>24667.187490133278</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225</v>
      </c>
      <c r="B323" s="26">
        <f t="shared" ca="1" si="104"/>
        <v>51449</v>
      </c>
      <c r="C323" s="27">
        <f t="shared" si="106"/>
        <v>24441.666656890153</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226</v>
      </c>
      <c r="B324" s="26">
        <f t="shared" ca="1" si="104"/>
        <v>51479</v>
      </c>
      <c r="C324" s="27">
        <f t="shared" si="106"/>
        <v>24216.145823647028</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227</v>
      </c>
      <c r="B325" s="26">
        <f t="shared" ca="1" si="104"/>
        <v>51510</v>
      </c>
      <c r="C325" s="27">
        <f t="shared" si="106"/>
        <v>23990.624990403903</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228</v>
      </c>
      <c r="B326" s="26">
        <f t="shared" ca="1" si="104"/>
        <v>51541</v>
      </c>
      <c r="C326" s="27">
        <f t="shared" si="106"/>
        <v>23765.104157160778</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229</v>
      </c>
      <c r="B327" s="26">
        <f t="shared" ca="1" si="104"/>
        <v>51569</v>
      </c>
      <c r="C327" s="27">
        <f t="shared" ref="C327:C338" si="107">Y70</f>
        <v>46793.154743187755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230</v>
      </c>
      <c r="B328" s="26">
        <f t="shared" ca="1" si="104"/>
        <v>51600</v>
      </c>
      <c r="C328" s="27">
        <f t="shared" si="107"/>
        <v>23314.062490674529</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231</v>
      </c>
      <c r="B329" s="26">
        <f t="shared" ca="1" si="104"/>
        <v>51630</v>
      </c>
      <c r="C329" s="27">
        <f t="shared" si="107"/>
        <v>23088.5416574314</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232</v>
      </c>
      <c r="B330" s="26">
        <f t="shared" ca="1" si="104"/>
        <v>51661</v>
      </c>
      <c r="C330" s="27">
        <f t="shared" si="107"/>
        <v>22863.020824188276</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233</v>
      </c>
      <c r="B331" s="26">
        <f t="shared" ca="1" si="104"/>
        <v>51691</v>
      </c>
      <c r="C331" s="27">
        <f t="shared" si="107"/>
        <v>22637.499990945151</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234</v>
      </c>
      <c r="B332" s="26">
        <f t="shared" ca="1" si="104"/>
        <v>51722</v>
      </c>
      <c r="C332" s="27">
        <f t="shared" si="107"/>
        <v>22411.979157702026</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235</v>
      </c>
      <c r="B333" s="26">
        <f t="shared" ca="1" si="104"/>
        <v>51753</v>
      </c>
      <c r="C333" s="27">
        <f t="shared" si="107"/>
        <v>22186.458324458901</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236</v>
      </c>
      <c r="B334" s="26">
        <f t="shared" ca="1" si="104"/>
        <v>51783</v>
      </c>
      <c r="C334" s="27">
        <f t="shared" si="107"/>
        <v>21960.937491215776</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237</v>
      </c>
      <c r="B335" s="26">
        <f t="shared" ca="1" si="104"/>
        <v>51814</v>
      </c>
      <c r="C335" s="27">
        <f t="shared" si="107"/>
        <v>21735.416657972652</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238</v>
      </c>
      <c r="B336" s="26">
        <f t="shared" ca="1" si="104"/>
        <v>51844</v>
      </c>
      <c r="C336" s="27">
        <f t="shared" si="107"/>
        <v>21509.895824729527</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239</v>
      </c>
      <c r="B337" s="26">
        <f t="shared" ca="1" si="104"/>
        <v>51875</v>
      </c>
      <c r="C337" s="27">
        <f t="shared" si="107"/>
        <v>21284.374991486402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A338" s="2">
        <v>240</v>
      </c>
      <c r="B338" s="26">
        <f t="shared" ca="1" si="104"/>
        <v>51906</v>
      </c>
      <c r="C338" s="27">
        <f t="shared" si="107"/>
        <v>24488.854158243277</v>
      </c>
      <c r="D338" s="27"/>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row>
    <row r="339" spans="1:247" s="2" customFormat="1" hidden="1" x14ac:dyDescent="0.25">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row r="340" spans="1:247"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c r="IF340" s="4"/>
      <c r="IG340" s="4"/>
      <c r="IH340" s="4"/>
      <c r="II340" s="4"/>
      <c r="IJ340" s="4"/>
      <c r="IK340" s="4"/>
      <c r="IL340" s="4"/>
      <c r="IM340" s="4"/>
    </row>
  </sheetData>
  <sheetProtection algorithmName="SHA-512" hashValue="U20Ya4+kEyBitMLFR+VeOU2vEqXZIV78nGMln+fo0qINZybV5jN+8tZ55IjE7LwUeKpJnqyDZH6t2SW9X8YVAA==" saltValue="3NrUfEW7SMiiwasjIvV/DA==" spinCount="100000" sheet="1" objects="1" scenarios="1"/>
  <mergeCells count="102">
    <mergeCell ref="A6:I6"/>
    <mergeCell ref="J6:K6"/>
    <mergeCell ref="A7:I7"/>
    <mergeCell ref="J7:K7"/>
    <mergeCell ref="A8:I8"/>
    <mergeCell ref="J8:K8"/>
    <mergeCell ref="A1:K1"/>
    <mergeCell ref="A2:K2"/>
    <mergeCell ref="A3:K3"/>
    <mergeCell ref="A4:K4"/>
    <mergeCell ref="A5:I5"/>
    <mergeCell ref="J5:K5"/>
    <mergeCell ref="A12:H12"/>
    <mergeCell ref="J12:K12"/>
    <mergeCell ref="A13:I13"/>
    <mergeCell ref="J13:K13"/>
    <mergeCell ref="A14:I14"/>
    <mergeCell ref="J14:K14"/>
    <mergeCell ref="A9:H9"/>
    <mergeCell ref="J9:K9"/>
    <mergeCell ref="A10:H10"/>
    <mergeCell ref="J10:K10"/>
    <mergeCell ref="A11:H11"/>
    <mergeCell ref="J11:K11"/>
    <mergeCell ref="A21:I21"/>
    <mergeCell ref="J21:K21"/>
    <mergeCell ref="A15:I15"/>
    <mergeCell ref="J15:K15"/>
    <mergeCell ref="A16:I16"/>
    <mergeCell ref="J16:K16"/>
    <mergeCell ref="A17:I17"/>
    <mergeCell ref="J17:K17"/>
    <mergeCell ref="A18:I18"/>
    <mergeCell ref="J18:K18"/>
    <mergeCell ref="A19:G19"/>
    <mergeCell ref="J19:K19"/>
    <mergeCell ref="A20:K20"/>
    <mergeCell ref="A29:I29"/>
    <mergeCell ref="J29:K29"/>
    <mergeCell ref="A22:I22"/>
    <mergeCell ref="J22:K22"/>
    <mergeCell ref="A23:I23"/>
    <mergeCell ref="J23:K23"/>
    <mergeCell ref="A24:I24"/>
    <mergeCell ref="J24:K24"/>
    <mergeCell ref="A26:K26"/>
    <mergeCell ref="A27:I27"/>
    <mergeCell ref="J27:K27"/>
    <mergeCell ref="A28:I28"/>
    <mergeCell ref="J28:K28"/>
    <mergeCell ref="A25:I25"/>
    <mergeCell ref="J25:K25"/>
    <mergeCell ref="A36:I36"/>
    <mergeCell ref="J36:K36"/>
    <mergeCell ref="A30:I30"/>
    <mergeCell ref="J30:K30"/>
    <mergeCell ref="A31:I31"/>
    <mergeCell ref="J31:K31"/>
    <mergeCell ref="A32:I32"/>
    <mergeCell ref="J32:K32"/>
    <mergeCell ref="A33:I33"/>
    <mergeCell ref="A34:I34"/>
    <mergeCell ref="J34:K34"/>
    <mergeCell ref="A35:I35"/>
    <mergeCell ref="J35:K35"/>
    <mergeCell ref="V38:Y38"/>
    <mergeCell ref="Z38:AC38"/>
    <mergeCell ref="A53:A54"/>
    <mergeCell ref="B53:D53"/>
    <mergeCell ref="F53:I53"/>
    <mergeCell ref="J53:M53"/>
    <mergeCell ref="N53:Q53"/>
    <mergeCell ref="R53:U53"/>
    <mergeCell ref="V53:Y53"/>
    <mergeCell ref="Z53:AC53"/>
    <mergeCell ref="A38:A39"/>
    <mergeCell ref="B38:E38"/>
    <mergeCell ref="F38:I38"/>
    <mergeCell ref="J38:M38"/>
    <mergeCell ref="N38:Q38"/>
    <mergeCell ref="R38:U38"/>
    <mergeCell ref="V68:Y68"/>
    <mergeCell ref="Z68:AC68"/>
    <mergeCell ref="A84:J84"/>
    <mergeCell ref="A85:J85"/>
    <mergeCell ref="A86:J86"/>
    <mergeCell ref="N68:Q68"/>
    <mergeCell ref="R68:U68"/>
    <mergeCell ref="A87:J87"/>
    <mergeCell ref="A68:A69"/>
    <mergeCell ref="B68:E68"/>
    <mergeCell ref="F68:H68"/>
    <mergeCell ref="J68:M68"/>
    <mergeCell ref="A95:B96"/>
    <mergeCell ref="C95:F95"/>
    <mergeCell ref="C96:F96"/>
    <mergeCell ref="A88:J88"/>
    <mergeCell ref="A89:N89"/>
    <mergeCell ref="A90:N90"/>
    <mergeCell ref="A91:N91"/>
    <mergeCell ref="A93:B93"/>
    <mergeCell ref="C93:F93"/>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800100</xdr:colOff>
                    <xdr:row>16</xdr:row>
                    <xdr:rowOff>190500</xdr:rowOff>
                  </from>
                  <to>
                    <xdr:col>11</xdr:col>
                    <xdr:colOff>0</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Діта </vt:lpstr>
      <vt:lpstr>'Калькулятор Діта '!avans2</vt:lpstr>
      <vt:lpstr>'Калькулятор Діта '!data2</vt:lpstr>
      <vt:lpstr>'Калькулятор Діта '!strok</vt:lpstr>
      <vt:lpstr>'Калькулятор Діта '!strok2</vt:lpstr>
      <vt:lpstr>'Калькулятор Діта '!sumkred2</vt:lpstr>
      <vt:lpstr>'Калькулятор Діта '!sumproplat2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cp:lastPrinted>2020-08-05T11:29:05Z</cp:lastPrinted>
  <dcterms:created xsi:type="dcterms:W3CDTF">2020-07-30T13:50:45Z</dcterms:created>
  <dcterms:modified xsi:type="dcterms:W3CDTF">2022-02-09T08:57:23Z</dcterms:modified>
</cp:coreProperties>
</file>