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Ипотека\2021\Ипотека_14.07.21\"/>
    </mc:Choice>
  </mc:AlternateContent>
  <bookViews>
    <workbookView xWindow="0" yWindow="0" windowWidth="19200" windowHeight="5700"/>
  </bookViews>
  <sheets>
    <sheet name="Калькулятор Інтергалбуд " sheetId="3" r:id="rId1"/>
  </sheets>
  <definedNames>
    <definedName name="avans2" localSheetId="0">'Калькулятор Інтергалбуд '!$J$7</definedName>
    <definedName name="avans2">#REF!</definedName>
    <definedName name="data2" localSheetId="0">'Калькулятор Інтергалбуд '!$J$18</definedName>
    <definedName name="data2">#REF!</definedName>
    <definedName name="PROC2" localSheetId="0">'Калькулятор Інтергалбуд '!#REF!</definedName>
    <definedName name="proc2">#REF!</definedName>
    <definedName name="stoimost2" localSheetId="0">#REF!</definedName>
    <definedName name="stoimost2">#REF!</definedName>
    <definedName name="strok" localSheetId="0">'Калькулятор Інтергалбуд '!$H$8</definedName>
    <definedName name="strok2" localSheetId="0">'Калькулятор Інтергалбуд '!$J$13</definedName>
    <definedName name="strok2">#REF!</definedName>
    <definedName name="sumkred2" localSheetId="0">'Калькулятор Інтергалбуд '!$J$8</definedName>
    <definedName name="sumkred2">#REF!</definedName>
    <definedName name="sumproplat2" localSheetId="0">'Калькулятор Інтергалбуд '!$J$19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3" l="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C92" i="3"/>
  <c r="A19" i="3"/>
  <c r="J17" i="3"/>
  <c r="J10" i="3"/>
  <c r="J8" i="3"/>
  <c r="B39" i="3" s="1"/>
  <c r="C39" i="3" s="1"/>
  <c r="D39" i="3" l="1"/>
  <c r="C97" i="3" s="1"/>
  <c r="J19" i="3"/>
  <c r="B40" i="3" s="1"/>
  <c r="C40" i="3" l="1"/>
  <c r="B41" i="3"/>
  <c r="E39" i="3"/>
  <c r="C98" i="3" l="1"/>
  <c r="B42" i="3"/>
  <c r="C41" i="3"/>
  <c r="D40" i="3"/>
  <c r="B43" i="3" l="1"/>
  <c r="C42" i="3"/>
  <c r="D42" i="3" s="1"/>
  <c r="D41" i="3"/>
  <c r="E41" i="3" s="1"/>
  <c r="C100" i="3" s="1"/>
  <c r="E40" i="3"/>
  <c r="C99" i="3" l="1"/>
  <c r="B44" i="3"/>
  <c r="C43" i="3"/>
  <c r="E42" i="3"/>
  <c r="C101" i="3" s="1"/>
  <c r="C44" i="3" l="1"/>
  <c r="B45" i="3"/>
  <c r="D43" i="3"/>
  <c r="E43" i="3" s="1"/>
  <c r="C102" i="3" l="1"/>
  <c r="B46" i="3"/>
  <c r="C45" i="3"/>
  <c r="D45" i="3" s="1"/>
  <c r="D44" i="3"/>
  <c r="E44" i="3" s="1"/>
  <c r="C103" i="3" l="1"/>
  <c r="C46" i="3"/>
  <c r="B47" i="3"/>
  <c r="E45" i="3"/>
  <c r="C104" i="3" s="1"/>
  <c r="D46" i="3" l="1"/>
  <c r="E46" i="3" s="1"/>
  <c r="C105" i="3" s="1"/>
  <c r="C47" i="3"/>
  <c r="B48" i="3"/>
  <c r="D47" i="3" l="1"/>
  <c r="E47" i="3" s="1"/>
  <c r="C106" i="3" s="1"/>
  <c r="C48" i="3"/>
  <c r="B49" i="3"/>
  <c r="D48" i="3" l="1"/>
  <c r="E48" i="3" s="1"/>
  <c r="C107" i="3" s="1"/>
  <c r="C49" i="3"/>
  <c r="B50" i="3"/>
  <c r="D49" i="3" l="1"/>
  <c r="E49" i="3" s="1"/>
  <c r="C108" i="3" s="1"/>
  <c r="C50" i="3"/>
  <c r="F39" i="3"/>
  <c r="C51" i="3" l="1"/>
  <c r="D50" i="3"/>
  <c r="D51" i="3" s="1"/>
  <c r="G39" i="3"/>
  <c r="H39" i="3" s="1"/>
  <c r="F40" i="3"/>
  <c r="G40" i="3" l="1"/>
  <c r="F41" i="3"/>
  <c r="I39" i="3"/>
  <c r="E50" i="3"/>
  <c r="H40" i="3" l="1"/>
  <c r="C110" i="3"/>
  <c r="C109" i="3"/>
  <c r="E51" i="3"/>
  <c r="G41" i="3"/>
  <c r="H41" i="3" s="1"/>
  <c r="F42" i="3"/>
  <c r="F43" i="3" l="1"/>
  <c r="G42" i="3"/>
  <c r="I41" i="3"/>
  <c r="C112" i="3" s="1"/>
  <c r="I40" i="3"/>
  <c r="H42" i="3" l="1"/>
  <c r="I42" i="3" s="1"/>
  <c r="C113" i="3" s="1"/>
  <c r="C111" i="3"/>
  <c r="F44" i="3"/>
  <c r="G43" i="3"/>
  <c r="H43" i="3" s="1"/>
  <c r="F45" i="3" l="1"/>
  <c r="G44" i="3"/>
  <c r="I43" i="3"/>
  <c r="G45" i="3" l="1"/>
  <c r="F46" i="3"/>
  <c r="C114" i="3"/>
  <c r="H44" i="3"/>
  <c r="I44" i="3" s="1"/>
  <c r="C115" i="3" l="1"/>
  <c r="F47" i="3"/>
  <c r="G46" i="3"/>
  <c r="H46" i="3" s="1"/>
  <c r="H45" i="3"/>
  <c r="I45" i="3" s="1"/>
  <c r="C116" i="3" l="1"/>
  <c r="G47" i="3"/>
  <c r="H47" i="3" s="1"/>
  <c r="F48" i="3"/>
  <c r="I46" i="3"/>
  <c r="C117" i="3" s="1"/>
  <c r="I47" i="3" l="1"/>
  <c r="C118" i="3" s="1"/>
  <c r="G48" i="3"/>
  <c r="H48" i="3" s="1"/>
  <c r="F49" i="3"/>
  <c r="I48" i="3" l="1"/>
  <c r="C119" i="3" s="1"/>
  <c r="G49" i="3"/>
  <c r="F50" i="3"/>
  <c r="G50" i="3" l="1"/>
  <c r="J39" i="3"/>
  <c r="H49" i="3"/>
  <c r="I49" i="3" s="1"/>
  <c r="C120" i="3" s="1"/>
  <c r="G51" i="3" l="1"/>
  <c r="K39" i="3"/>
  <c r="L39" i="3" s="1"/>
  <c r="J40" i="3"/>
  <c r="H50" i="3"/>
  <c r="H51" i="3" s="1"/>
  <c r="M39" i="3" l="1"/>
  <c r="K40" i="3"/>
  <c r="J41" i="3"/>
  <c r="I50" i="3"/>
  <c r="J42" i="3" l="1"/>
  <c r="K41" i="3"/>
  <c r="C122" i="3"/>
  <c r="L40" i="3"/>
  <c r="C121" i="3"/>
  <c r="I51" i="3"/>
  <c r="L41" i="3" l="1"/>
  <c r="M41" i="3" s="1"/>
  <c r="C124" i="3" s="1"/>
  <c r="M40" i="3"/>
  <c r="J43" i="3"/>
  <c r="K42" i="3"/>
  <c r="L42" i="3" s="1"/>
  <c r="J44" i="3" l="1"/>
  <c r="K43" i="3"/>
  <c r="L43" i="3" s="1"/>
  <c r="C123" i="3"/>
  <c r="M42" i="3"/>
  <c r="C125" i="3" s="1"/>
  <c r="M43" i="3" l="1"/>
  <c r="J45" i="3"/>
  <c r="K44" i="3"/>
  <c r="J46" i="3" l="1"/>
  <c r="K45" i="3"/>
  <c r="L45" i="3" s="1"/>
  <c r="L44" i="3"/>
  <c r="M44" i="3" s="1"/>
  <c r="C126" i="3"/>
  <c r="C127" i="3" l="1"/>
  <c r="K46" i="3"/>
  <c r="L46" i="3" s="1"/>
  <c r="J47" i="3"/>
  <c r="M45" i="3"/>
  <c r="C128" i="3" s="1"/>
  <c r="M46" i="3" l="1"/>
  <c r="C129" i="3" s="1"/>
  <c r="K47" i="3"/>
  <c r="L47" i="3" s="1"/>
  <c r="J48" i="3"/>
  <c r="M47" i="3" l="1"/>
  <c r="C130" i="3" s="1"/>
  <c r="K48" i="3"/>
  <c r="L48" i="3" s="1"/>
  <c r="J49" i="3"/>
  <c r="K49" i="3" l="1"/>
  <c r="L49" i="3" s="1"/>
  <c r="J50" i="3"/>
  <c r="M48" i="3"/>
  <c r="C131" i="3" s="1"/>
  <c r="K50" i="3" l="1"/>
  <c r="L50" i="3" s="1"/>
  <c r="L51" i="3" s="1"/>
  <c r="N39" i="3"/>
  <c r="M49" i="3"/>
  <c r="C132" i="3" s="1"/>
  <c r="O39" i="3" l="1"/>
  <c r="N40" i="3"/>
  <c r="M50" i="3"/>
  <c r="K51" i="3"/>
  <c r="C133" i="3" l="1"/>
  <c r="M51" i="3"/>
  <c r="O40" i="3"/>
  <c r="N41" i="3"/>
  <c r="P39" i="3"/>
  <c r="Q39" i="3" s="1"/>
  <c r="P40" i="3" l="1"/>
  <c r="Q40" i="3" s="1"/>
  <c r="C134" i="3"/>
  <c r="N42" i="3"/>
  <c r="O41" i="3"/>
  <c r="C135" i="3" l="1"/>
  <c r="N43" i="3"/>
  <c r="O42" i="3"/>
  <c r="P42" i="3" s="1"/>
  <c r="P41" i="3"/>
  <c r="N44" i="3" l="1"/>
  <c r="O43" i="3"/>
  <c r="Q41" i="3"/>
  <c r="Q42" i="3"/>
  <c r="C137" i="3" s="1"/>
  <c r="N45" i="3" l="1"/>
  <c r="O44" i="3"/>
  <c r="C136" i="3"/>
  <c r="P43" i="3"/>
  <c r="O45" i="3" l="1"/>
  <c r="N46" i="3"/>
  <c r="P44" i="3"/>
  <c r="Q44" i="3" s="1"/>
  <c r="C139" i="3" s="1"/>
  <c r="Q43" i="3"/>
  <c r="P45" i="3" l="1"/>
  <c r="Q45" i="3" s="1"/>
  <c r="C138" i="3"/>
  <c r="O46" i="3"/>
  <c r="N47" i="3"/>
  <c r="C140" i="3" l="1"/>
  <c r="O47" i="3"/>
  <c r="N48" i="3"/>
  <c r="P46" i="3"/>
  <c r="Q46" i="3" s="1"/>
  <c r="C141" i="3" s="1"/>
  <c r="P47" i="3" l="1"/>
  <c r="Q47" i="3" s="1"/>
  <c r="C142" i="3" s="1"/>
  <c r="O48" i="3"/>
  <c r="P48" i="3" s="1"/>
  <c r="N49" i="3"/>
  <c r="Q48" i="3" l="1"/>
  <c r="C143" i="3" s="1"/>
  <c r="O49" i="3"/>
  <c r="N50" i="3"/>
  <c r="O50" i="3" l="1"/>
  <c r="R39" i="3"/>
  <c r="P49" i="3"/>
  <c r="Q49" i="3" s="1"/>
  <c r="C144" i="3" s="1"/>
  <c r="S39" i="3" l="1"/>
  <c r="R40" i="3"/>
  <c r="O51" i="3"/>
  <c r="P50" i="3"/>
  <c r="P51" i="3" s="1"/>
  <c r="Q50" i="3" l="1"/>
  <c r="S40" i="3"/>
  <c r="R41" i="3"/>
  <c r="T39" i="3"/>
  <c r="U39" i="3" s="1"/>
  <c r="C146" i="3" l="1"/>
  <c r="R42" i="3"/>
  <c r="S41" i="3"/>
  <c r="T41" i="3" s="1"/>
  <c r="T40" i="3"/>
  <c r="C145" i="3"/>
  <c r="Q51" i="3"/>
  <c r="R43" i="3" l="1"/>
  <c r="S42" i="3"/>
  <c r="U40" i="3"/>
  <c r="U41" i="3"/>
  <c r="C148" i="3" s="1"/>
  <c r="R44" i="3" l="1"/>
  <c r="S43" i="3"/>
  <c r="T43" i="3" s="1"/>
  <c r="C147" i="3"/>
  <c r="T42" i="3"/>
  <c r="R45" i="3" l="1"/>
  <c r="S44" i="3"/>
  <c r="T44" i="3" s="1"/>
  <c r="U43" i="3"/>
  <c r="C150" i="3" s="1"/>
  <c r="U42" i="3"/>
  <c r="R46" i="3" l="1"/>
  <c r="S45" i="3"/>
  <c r="C149" i="3"/>
  <c r="U44" i="3"/>
  <c r="C151" i="3" s="1"/>
  <c r="S46" i="3" l="1"/>
  <c r="R47" i="3"/>
  <c r="T45" i="3"/>
  <c r="U45" i="3" s="1"/>
  <c r="C152" i="3" l="1"/>
  <c r="S47" i="3"/>
  <c r="R48" i="3"/>
  <c r="T46" i="3"/>
  <c r="U46" i="3" s="1"/>
  <c r="C153" i="3" s="1"/>
  <c r="T47" i="3" l="1"/>
  <c r="U47" i="3" s="1"/>
  <c r="C154" i="3" s="1"/>
  <c r="S48" i="3"/>
  <c r="R49" i="3"/>
  <c r="T48" i="3" l="1"/>
  <c r="U48" i="3" s="1"/>
  <c r="C155" i="3" s="1"/>
  <c r="S49" i="3"/>
  <c r="R50" i="3"/>
  <c r="T49" i="3" l="1"/>
  <c r="U49" i="3" s="1"/>
  <c r="C156" i="3" s="1"/>
  <c r="S50" i="3"/>
  <c r="V39" i="3"/>
  <c r="S51" i="3" l="1"/>
  <c r="T50" i="3"/>
  <c r="T51" i="3" s="1"/>
  <c r="W39" i="3"/>
  <c r="X39" i="3" s="1"/>
  <c r="V40" i="3"/>
  <c r="V41" i="3" l="1"/>
  <c r="W40" i="3"/>
  <c r="X40" i="3" s="1"/>
  <c r="Y39" i="3"/>
  <c r="U50" i="3"/>
  <c r="C158" i="3" l="1"/>
  <c r="V42" i="3"/>
  <c r="W41" i="3"/>
  <c r="X41" i="3" s="1"/>
  <c r="C157" i="3"/>
  <c r="U51" i="3"/>
  <c r="Y40" i="3"/>
  <c r="C159" i="3" s="1"/>
  <c r="Y41" i="3" l="1"/>
  <c r="V43" i="3"/>
  <c r="W42" i="3"/>
  <c r="V44" i="3" l="1"/>
  <c r="W43" i="3"/>
  <c r="C160" i="3"/>
  <c r="X42" i="3"/>
  <c r="Y42" i="3" s="1"/>
  <c r="C161" i="3" l="1"/>
  <c r="V45" i="3"/>
  <c r="W44" i="3"/>
  <c r="X44" i="3" s="1"/>
  <c r="X43" i="3"/>
  <c r="Y43" i="3" s="1"/>
  <c r="C162" i="3" l="1"/>
  <c r="Y44" i="3"/>
  <c r="C163" i="3" s="1"/>
  <c r="V46" i="3"/>
  <c r="W45" i="3"/>
  <c r="X45" i="3" s="1"/>
  <c r="Y45" i="3" l="1"/>
  <c r="C164" i="3" s="1"/>
  <c r="W46" i="3"/>
  <c r="V47" i="3"/>
  <c r="X46" i="3" l="1"/>
  <c r="Y46" i="3" s="1"/>
  <c r="C165" i="3" s="1"/>
  <c r="W47" i="3"/>
  <c r="V48" i="3"/>
  <c r="X47" i="3" l="1"/>
  <c r="Y47" i="3" s="1"/>
  <c r="C166" i="3" s="1"/>
  <c r="W48" i="3"/>
  <c r="V49" i="3"/>
  <c r="X48" i="3" l="1"/>
  <c r="Y48" i="3" s="1"/>
  <c r="C167" i="3" s="1"/>
  <c r="W49" i="3"/>
  <c r="V50" i="3"/>
  <c r="X49" i="3" l="1"/>
  <c r="Y49" i="3" s="1"/>
  <c r="C168" i="3" s="1"/>
  <c r="W50" i="3"/>
  <c r="Z39" i="3"/>
  <c r="W51" i="3" l="1"/>
  <c r="X50" i="3"/>
  <c r="X51" i="3" s="1"/>
  <c r="AA39" i="3"/>
  <c r="AB39" i="3" s="1"/>
  <c r="Z40" i="3"/>
  <c r="Z41" i="3" l="1"/>
  <c r="AA40" i="3"/>
  <c r="AB40" i="3" s="1"/>
  <c r="AC39" i="3"/>
  <c r="Y50" i="3"/>
  <c r="C170" i="3" l="1"/>
  <c r="Z42" i="3"/>
  <c r="AA41" i="3"/>
  <c r="C169" i="3"/>
  <c r="Y51" i="3"/>
  <c r="AC40" i="3"/>
  <c r="C171" i="3" s="1"/>
  <c r="Z43" i="3" l="1"/>
  <c r="AA42" i="3"/>
  <c r="AB42" i="3" s="1"/>
  <c r="AB41" i="3"/>
  <c r="Z44" i="3" l="1"/>
  <c r="AA43" i="3"/>
  <c r="AC41" i="3"/>
  <c r="AC42" i="3"/>
  <c r="C173" i="3" s="1"/>
  <c r="Z45" i="3" l="1"/>
  <c r="AA44" i="3"/>
  <c r="AB44" i="3" s="1"/>
  <c r="C172" i="3"/>
  <c r="AB43" i="3"/>
  <c r="AC43" i="3" s="1"/>
  <c r="C174" i="3" l="1"/>
  <c r="Z46" i="3"/>
  <c r="AA45" i="3"/>
  <c r="AB45" i="3" s="1"/>
  <c r="AC44" i="3"/>
  <c r="C175" i="3" s="1"/>
  <c r="AA46" i="3" l="1"/>
  <c r="Z47" i="3"/>
  <c r="AC45" i="3"/>
  <c r="C176" i="3" s="1"/>
  <c r="AA47" i="3" l="1"/>
  <c r="Z48" i="3"/>
  <c r="AB46" i="3"/>
  <c r="AC46" i="3" s="1"/>
  <c r="C177" i="3" s="1"/>
  <c r="AA48" i="3" l="1"/>
  <c r="Z49" i="3"/>
  <c r="AB47" i="3"/>
  <c r="AC47" i="3" s="1"/>
  <c r="C178" i="3" s="1"/>
  <c r="AA49" i="3" l="1"/>
  <c r="Z50" i="3"/>
  <c r="AB48" i="3"/>
  <c r="AC48" i="3" s="1"/>
  <c r="C179" i="3" s="1"/>
  <c r="B54" i="3" l="1"/>
  <c r="AA50" i="3"/>
  <c r="AB49" i="3"/>
  <c r="AC49" i="3" s="1"/>
  <c r="C180" i="3" s="1"/>
  <c r="AA51" i="3" l="1"/>
  <c r="C54" i="3"/>
  <c r="B55" i="3"/>
  <c r="AB50" i="3"/>
  <c r="AB51" i="3" s="1"/>
  <c r="C55" i="3" l="1"/>
  <c r="D55" i="3" s="1"/>
  <c r="B56" i="3"/>
  <c r="D54" i="3"/>
  <c r="AC50" i="3"/>
  <c r="C56" i="3" l="1"/>
  <c r="D56" i="3" s="1"/>
  <c r="B57" i="3"/>
  <c r="C181" i="3"/>
  <c r="AC51" i="3"/>
  <c r="E54" i="3"/>
  <c r="E55" i="3"/>
  <c r="C183" i="3" s="1"/>
  <c r="C182" i="3" l="1"/>
  <c r="C57" i="3"/>
  <c r="B58" i="3"/>
  <c r="E56" i="3"/>
  <c r="C184" i="3" s="1"/>
  <c r="D57" i="3" l="1"/>
  <c r="C58" i="3"/>
  <c r="D58" i="3" s="1"/>
  <c r="B59" i="3"/>
  <c r="C59" i="3" l="1"/>
  <c r="B60" i="3"/>
  <c r="E58" i="3"/>
  <c r="C186" i="3" s="1"/>
  <c r="E57" i="3"/>
  <c r="C185" i="3" l="1"/>
  <c r="C60" i="3"/>
  <c r="B61" i="3"/>
  <c r="D59" i="3"/>
  <c r="E59" i="3" s="1"/>
  <c r="C187" i="3" l="1"/>
  <c r="C61" i="3"/>
  <c r="B62" i="3"/>
  <c r="D60" i="3"/>
  <c r="E60" i="3" s="1"/>
  <c r="C188" i="3" l="1"/>
  <c r="C62" i="3"/>
  <c r="B63" i="3"/>
  <c r="D61" i="3"/>
  <c r="E61" i="3" s="1"/>
  <c r="C189" i="3" s="1"/>
  <c r="B64" i="3" l="1"/>
  <c r="C63" i="3"/>
  <c r="D62" i="3"/>
  <c r="E62" i="3" s="1"/>
  <c r="C190" i="3" s="1"/>
  <c r="C64" i="3" l="1"/>
  <c r="B65" i="3"/>
  <c r="D63" i="3"/>
  <c r="E63" i="3" s="1"/>
  <c r="C191" i="3" s="1"/>
  <c r="C65" i="3" l="1"/>
  <c r="F54" i="3"/>
  <c r="D64" i="3"/>
  <c r="E64" i="3" s="1"/>
  <c r="C192" i="3" s="1"/>
  <c r="G54" i="3" l="1"/>
  <c r="H54" i="3" s="1"/>
  <c r="F55" i="3"/>
  <c r="C66" i="3"/>
  <c r="D65" i="3"/>
  <c r="D66" i="3" s="1"/>
  <c r="E65" i="3" l="1"/>
  <c r="G55" i="3"/>
  <c r="F56" i="3"/>
  <c r="I54" i="3"/>
  <c r="H55" i="3" l="1"/>
  <c r="C194" i="3"/>
  <c r="G56" i="3"/>
  <c r="H56" i="3" s="1"/>
  <c r="F57" i="3"/>
  <c r="C193" i="3"/>
  <c r="E66" i="3"/>
  <c r="G57" i="3" l="1"/>
  <c r="H57" i="3" s="1"/>
  <c r="F58" i="3"/>
  <c r="I56" i="3"/>
  <c r="C196" i="3" s="1"/>
  <c r="I55" i="3"/>
  <c r="C195" i="3" l="1"/>
  <c r="G58" i="3"/>
  <c r="F59" i="3"/>
  <c r="I57" i="3"/>
  <c r="C197" i="3" s="1"/>
  <c r="H58" i="3" l="1"/>
  <c r="I58" i="3" s="1"/>
  <c r="G59" i="3"/>
  <c r="H59" i="3" s="1"/>
  <c r="F60" i="3"/>
  <c r="C198" i="3" l="1"/>
  <c r="G60" i="3"/>
  <c r="F61" i="3"/>
  <c r="I59" i="3"/>
  <c r="C199" i="3" s="1"/>
  <c r="H60" i="3" l="1"/>
  <c r="I60" i="3" s="1"/>
  <c r="C200" i="3" s="1"/>
  <c r="G61" i="3"/>
  <c r="F62" i="3"/>
  <c r="H61" i="3" l="1"/>
  <c r="I61" i="3" s="1"/>
  <c r="C201" i="3" s="1"/>
  <c r="F63" i="3"/>
  <c r="G62" i="3"/>
  <c r="H62" i="3" s="1"/>
  <c r="F64" i="3" l="1"/>
  <c r="G63" i="3"/>
  <c r="I62" i="3"/>
  <c r="C202" i="3" s="1"/>
  <c r="F65" i="3" l="1"/>
  <c r="G64" i="3"/>
  <c r="H63" i="3"/>
  <c r="I63" i="3" s="1"/>
  <c r="C203" i="3" s="1"/>
  <c r="J54" i="3" l="1"/>
  <c r="G65" i="3"/>
  <c r="H64" i="3"/>
  <c r="I64" i="3" s="1"/>
  <c r="C204" i="3" s="1"/>
  <c r="G66" i="3" l="1"/>
  <c r="K54" i="3"/>
  <c r="J55" i="3"/>
  <c r="H65" i="3"/>
  <c r="H66" i="3" s="1"/>
  <c r="K55" i="3" l="1"/>
  <c r="L55" i="3" s="1"/>
  <c r="J56" i="3"/>
  <c r="L54" i="3"/>
  <c r="I65" i="3"/>
  <c r="K56" i="3" l="1"/>
  <c r="J57" i="3"/>
  <c r="C205" i="3"/>
  <c r="I66" i="3"/>
  <c r="M54" i="3"/>
  <c r="M55" i="3"/>
  <c r="C207" i="3" s="1"/>
  <c r="C206" i="3" l="1"/>
  <c r="K57" i="3"/>
  <c r="J58" i="3"/>
  <c r="L56" i="3"/>
  <c r="K58" i="3" l="1"/>
  <c r="L58" i="3" s="1"/>
  <c r="J59" i="3"/>
  <c r="M56" i="3"/>
  <c r="L57" i="3"/>
  <c r="K59" i="3" l="1"/>
  <c r="L59" i="3" s="1"/>
  <c r="J60" i="3"/>
  <c r="M58" i="3"/>
  <c r="C210" i="3" s="1"/>
  <c r="C208" i="3"/>
  <c r="M57" i="3"/>
  <c r="C209" i="3" s="1"/>
  <c r="K60" i="3" l="1"/>
  <c r="L60" i="3" s="1"/>
  <c r="J61" i="3"/>
  <c r="M59" i="3"/>
  <c r="C211" i="3" s="1"/>
  <c r="J62" i="3" l="1"/>
  <c r="K61" i="3"/>
  <c r="L61" i="3" s="1"/>
  <c r="M60" i="3"/>
  <c r="C212" i="3" s="1"/>
  <c r="M61" i="3" l="1"/>
  <c r="C213" i="3" s="1"/>
  <c r="K62" i="3"/>
  <c r="J63" i="3"/>
  <c r="L62" i="3" l="1"/>
  <c r="M62" i="3" s="1"/>
  <c r="C214" i="3" s="1"/>
  <c r="J64" i="3"/>
  <c r="K63" i="3"/>
  <c r="L63" i="3" s="1"/>
  <c r="J65" i="3" l="1"/>
  <c r="K64" i="3"/>
  <c r="M63" i="3"/>
  <c r="C215" i="3" s="1"/>
  <c r="K65" i="3" l="1"/>
  <c r="N54" i="3"/>
  <c r="L64" i="3"/>
  <c r="M64" i="3" s="1"/>
  <c r="C216" i="3" s="1"/>
  <c r="O54" i="3" l="1"/>
  <c r="N55" i="3"/>
  <c r="P54" i="3"/>
  <c r="K66" i="3"/>
  <c r="L65" i="3"/>
  <c r="L66" i="3" s="1"/>
  <c r="M65" i="3" l="1"/>
  <c r="O55" i="3"/>
  <c r="N56" i="3"/>
  <c r="Q54" i="3"/>
  <c r="P55" i="3" l="1"/>
  <c r="C218" i="3"/>
  <c r="O56" i="3"/>
  <c r="P56" i="3" s="1"/>
  <c r="N57" i="3"/>
  <c r="C217" i="3"/>
  <c r="M66" i="3"/>
  <c r="O57" i="3" l="1"/>
  <c r="P57" i="3" s="1"/>
  <c r="N58" i="3"/>
  <c r="Q56" i="3"/>
  <c r="C220" i="3" s="1"/>
  <c r="Q55" i="3"/>
  <c r="C219" i="3" l="1"/>
  <c r="O58" i="3"/>
  <c r="N59" i="3"/>
  <c r="Q57" i="3"/>
  <c r="C221" i="3" s="1"/>
  <c r="P58" i="3" l="1"/>
  <c r="Q58" i="3" s="1"/>
  <c r="O59" i="3"/>
  <c r="P59" i="3" s="1"/>
  <c r="N60" i="3"/>
  <c r="C222" i="3" l="1"/>
  <c r="O60" i="3"/>
  <c r="N61" i="3"/>
  <c r="Q59" i="3"/>
  <c r="C223" i="3" s="1"/>
  <c r="P60" i="3" l="1"/>
  <c r="Q60" i="3" s="1"/>
  <c r="C224" i="3" s="1"/>
  <c r="O61" i="3"/>
  <c r="N62" i="3"/>
  <c r="P61" i="3" l="1"/>
  <c r="Q61" i="3" s="1"/>
  <c r="C225" i="3" s="1"/>
  <c r="N63" i="3"/>
  <c r="O62" i="3"/>
  <c r="P62" i="3" s="1"/>
  <c r="O63" i="3" l="1"/>
  <c r="N64" i="3"/>
  <c r="Q62" i="3"/>
  <c r="C226" i="3" s="1"/>
  <c r="N65" i="3" l="1"/>
  <c r="O64" i="3"/>
  <c r="P63" i="3"/>
  <c r="Q63" i="3" s="1"/>
  <c r="C227" i="3" s="1"/>
  <c r="R54" i="3" l="1"/>
  <c r="O65" i="3"/>
  <c r="P64" i="3"/>
  <c r="Q64" i="3" s="1"/>
  <c r="C228" i="3" s="1"/>
  <c r="O66" i="3" l="1"/>
  <c r="S54" i="3"/>
  <c r="R55" i="3"/>
  <c r="P65" i="3"/>
  <c r="P66" i="3" s="1"/>
  <c r="S55" i="3" l="1"/>
  <c r="T55" i="3" s="1"/>
  <c r="R56" i="3"/>
  <c r="T54" i="3"/>
  <c r="Q65" i="3"/>
  <c r="S56" i="3" l="1"/>
  <c r="R57" i="3"/>
  <c r="T56" i="3"/>
  <c r="C229" i="3"/>
  <c r="Q66" i="3"/>
  <c r="U54" i="3"/>
  <c r="U55" i="3"/>
  <c r="C231" i="3" s="1"/>
  <c r="C230" i="3" l="1"/>
  <c r="S57" i="3"/>
  <c r="R58" i="3"/>
  <c r="U56" i="3"/>
  <c r="C232" i="3" s="1"/>
  <c r="T57" i="3" l="1"/>
  <c r="S58" i="3"/>
  <c r="T58" i="3" s="1"/>
  <c r="R59" i="3"/>
  <c r="S59" i="3" l="1"/>
  <c r="R60" i="3"/>
  <c r="U58" i="3"/>
  <c r="C234" i="3" s="1"/>
  <c r="U57" i="3"/>
  <c r="S60" i="3" l="1"/>
  <c r="T60" i="3" s="1"/>
  <c r="R61" i="3"/>
  <c r="C233" i="3"/>
  <c r="T59" i="3"/>
  <c r="U59" i="3" s="1"/>
  <c r="C235" i="3" l="1"/>
  <c r="R62" i="3"/>
  <c r="S61" i="3"/>
  <c r="U60" i="3"/>
  <c r="C236" i="3" s="1"/>
  <c r="R63" i="3" l="1"/>
  <c r="S62" i="3"/>
  <c r="T61" i="3"/>
  <c r="U61" i="3" s="1"/>
  <c r="C237" i="3" s="1"/>
  <c r="R64" i="3" l="1"/>
  <c r="S63" i="3"/>
  <c r="T62" i="3"/>
  <c r="U62" i="3" s="1"/>
  <c r="C238" i="3" s="1"/>
  <c r="S64" i="3" l="1"/>
  <c r="R65" i="3"/>
  <c r="T63" i="3"/>
  <c r="U63" i="3" s="1"/>
  <c r="C239" i="3" s="1"/>
  <c r="S65" i="3" l="1"/>
  <c r="V54" i="3"/>
  <c r="T64" i="3"/>
  <c r="U64" i="3" s="1"/>
  <c r="C240" i="3" s="1"/>
  <c r="W54" i="3" l="1"/>
  <c r="X54" i="3" s="1"/>
  <c r="V55" i="3"/>
  <c r="S66" i="3"/>
  <c r="T65" i="3"/>
  <c r="T66" i="3" s="1"/>
  <c r="U65" i="3" l="1"/>
  <c r="W55" i="3"/>
  <c r="V56" i="3"/>
  <c r="Y54" i="3"/>
  <c r="X55" i="3" l="1"/>
  <c r="C242" i="3"/>
  <c r="W56" i="3"/>
  <c r="X56" i="3" s="1"/>
  <c r="V57" i="3"/>
  <c r="C241" i="3"/>
  <c r="U66" i="3"/>
  <c r="Y56" i="3" l="1"/>
  <c r="C244" i="3" s="1"/>
  <c r="W57" i="3"/>
  <c r="V58" i="3"/>
  <c r="Y55" i="3"/>
  <c r="C243" i="3" l="1"/>
  <c r="X57" i="3"/>
  <c r="W58" i="3"/>
  <c r="X58" i="3" s="1"/>
  <c r="V59" i="3"/>
  <c r="W59" i="3" l="1"/>
  <c r="X59" i="3" s="1"/>
  <c r="V60" i="3"/>
  <c r="Y58" i="3"/>
  <c r="C246" i="3" s="1"/>
  <c r="Y57" i="3"/>
  <c r="C245" i="3" l="1"/>
  <c r="W60" i="3"/>
  <c r="V61" i="3"/>
  <c r="Y59" i="3"/>
  <c r="C247" i="3" s="1"/>
  <c r="W61" i="3" l="1"/>
  <c r="X61" i="3" s="1"/>
  <c r="V62" i="3"/>
  <c r="X60" i="3"/>
  <c r="Y60" i="3" s="1"/>
  <c r="C248" i="3" l="1"/>
  <c r="V63" i="3"/>
  <c r="W62" i="3"/>
  <c r="X62" i="3" s="1"/>
  <c r="Y61" i="3"/>
  <c r="C249" i="3" s="1"/>
  <c r="V64" i="3" l="1"/>
  <c r="W63" i="3"/>
  <c r="Y62" i="3"/>
  <c r="C250" i="3" s="1"/>
  <c r="V65" i="3" l="1"/>
  <c r="W64" i="3"/>
  <c r="X63" i="3"/>
  <c r="Y63" i="3" s="1"/>
  <c r="C251" i="3" s="1"/>
  <c r="Z54" i="3" l="1"/>
  <c r="W65" i="3"/>
  <c r="X64" i="3"/>
  <c r="Y64" i="3" s="1"/>
  <c r="C252" i="3" s="1"/>
  <c r="W66" i="3" l="1"/>
  <c r="AA54" i="3"/>
  <c r="Z55" i="3"/>
  <c r="X65" i="3"/>
  <c r="X66" i="3" s="1"/>
  <c r="AA55" i="3" l="1"/>
  <c r="AB55" i="3" s="1"/>
  <c r="Z56" i="3"/>
  <c r="AB54" i="3"/>
  <c r="Y65" i="3"/>
  <c r="AA56" i="3" l="1"/>
  <c r="AB56" i="3" s="1"/>
  <c r="Z57" i="3"/>
  <c r="C253" i="3"/>
  <c r="Y66" i="3"/>
  <c r="AC54" i="3"/>
  <c r="AC55" i="3"/>
  <c r="C255" i="3" s="1"/>
  <c r="AA57" i="3" l="1"/>
  <c r="AB57" i="3" s="1"/>
  <c r="Z58" i="3"/>
  <c r="AC56" i="3"/>
  <c r="C256" i="3" s="1"/>
  <c r="C254" i="3"/>
  <c r="AA58" i="3" l="1"/>
  <c r="AB58" i="3" s="1"/>
  <c r="Z59" i="3"/>
  <c r="AC57" i="3"/>
  <c r="AA59" i="3" l="1"/>
  <c r="AB59" i="3" s="1"/>
  <c r="Z60" i="3"/>
  <c r="AC58" i="3"/>
  <c r="C258" i="3" s="1"/>
  <c r="C257" i="3"/>
  <c r="AA60" i="3" l="1"/>
  <c r="AB60" i="3" s="1"/>
  <c r="Z61" i="3"/>
  <c r="AC59" i="3"/>
  <c r="C259" i="3" s="1"/>
  <c r="Z62" i="3" l="1"/>
  <c r="AA61" i="3"/>
  <c r="AB61" i="3" s="1"/>
  <c r="AC60" i="3"/>
  <c r="C260" i="3" s="1"/>
  <c r="AC61" i="3" l="1"/>
  <c r="C261" i="3" s="1"/>
  <c r="AA62" i="3"/>
  <c r="Z63" i="3"/>
  <c r="AB62" i="3" l="1"/>
  <c r="AC62" i="3" s="1"/>
  <c r="C262" i="3" s="1"/>
  <c r="Z64" i="3"/>
  <c r="AA63" i="3"/>
  <c r="AB63" i="3" s="1"/>
  <c r="Z65" i="3" l="1"/>
  <c r="AA64" i="3"/>
  <c r="AC63" i="3"/>
  <c r="C263" i="3" s="1"/>
  <c r="B69" i="3" l="1"/>
  <c r="AA65" i="3"/>
  <c r="AB64" i="3"/>
  <c r="AC64" i="3" s="1"/>
  <c r="C264" i="3" s="1"/>
  <c r="AA66" i="3" l="1"/>
  <c r="B70" i="3"/>
  <c r="C69" i="3"/>
  <c r="D69" i="3" s="1"/>
  <c r="AB65" i="3"/>
  <c r="AB66" i="3" s="1"/>
  <c r="B71" i="3" l="1"/>
  <c r="C70" i="3"/>
  <c r="E69" i="3"/>
  <c r="AC65" i="3"/>
  <c r="D70" i="3" l="1"/>
  <c r="C266" i="3"/>
  <c r="B72" i="3"/>
  <c r="C71" i="3"/>
  <c r="C265" i="3"/>
  <c r="AC66" i="3"/>
  <c r="D71" i="3" l="1"/>
  <c r="E71" i="3" s="1"/>
  <c r="C268" i="3" s="1"/>
  <c r="B73" i="3"/>
  <c r="C72" i="3"/>
  <c r="D72" i="3" s="1"/>
  <c r="E70" i="3"/>
  <c r="E72" i="3" l="1"/>
  <c r="C269" i="3" s="1"/>
  <c r="B74" i="3"/>
  <c r="C73" i="3"/>
  <c r="C267" i="3"/>
  <c r="B75" i="3" l="1"/>
  <c r="C74" i="3"/>
  <c r="D73" i="3"/>
  <c r="E73" i="3" s="1"/>
  <c r="C270" i="3" l="1"/>
  <c r="D74" i="3"/>
  <c r="E74" i="3" s="1"/>
  <c r="B76" i="3"/>
  <c r="C75" i="3"/>
  <c r="C271" i="3" l="1"/>
  <c r="D75" i="3"/>
  <c r="E75" i="3" s="1"/>
  <c r="B77" i="3"/>
  <c r="C76" i="3"/>
  <c r="C272" i="3" l="1"/>
  <c r="D76" i="3"/>
  <c r="E76" i="3" s="1"/>
  <c r="C273" i="3" s="1"/>
  <c r="B78" i="3"/>
  <c r="C77" i="3"/>
  <c r="D77" i="3" l="1"/>
  <c r="E77" i="3" s="1"/>
  <c r="C274" i="3" s="1"/>
  <c r="B79" i="3"/>
  <c r="C78" i="3"/>
  <c r="B80" i="3" l="1"/>
  <c r="C79" i="3"/>
  <c r="D79" i="3" s="1"/>
  <c r="D78" i="3"/>
  <c r="E78" i="3" s="1"/>
  <c r="C275" i="3" s="1"/>
  <c r="E79" i="3" l="1"/>
  <c r="C276" i="3" s="1"/>
  <c r="F69" i="3"/>
  <c r="C80" i="3"/>
  <c r="C81" i="3" l="1"/>
  <c r="F70" i="3"/>
  <c r="G69" i="3"/>
  <c r="H69" i="3" s="1"/>
  <c r="D80" i="3"/>
  <c r="D81" i="3" s="1"/>
  <c r="F71" i="3" l="1"/>
  <c r="G70" i="3"/>
  <c r="I69" i="3"/>
  <c r="E80" i="3"/>
  <c r="H70" i="3" l="1"/>
  <c r="I70" i="3" s="1"/>
  <c r="C279" i="3" s="1"/>
  <c r="C278" i="3"/>
  <c r="F72" i="3"/>
  <c r="G71" i="3"/>
  <c r="C277" i="3"/>
  <c r="E81" i="3"/>
  <c r="H71" i="3" l="1"/>
  <c r="I71" i="3" s="1"/>
  <c r="C280" i="3" s="1"/>
  <c r="F73" i="3"/>
  <c r="G72" i="3"/>
  <c r="H72" i="3" l="1"/>
  <c r="I72" i="3" s="1"/>
  <c r="C281" i="3" s="1"/>
  <c r="F74" i="3"/>
  <c r="G73" i="3"/>
  <c r="H73" i="3" l="1"/>
  <c r="I73" i="3" s="1"/>
  <c r="C282" i="3" s="1"/>
  <c r="F75" i="3"/>
  <c r="G74" i="3"/>
  <c r="H74" i="3" l="1"/>
  <c r="I74" i="3" s="1"/>
  <c r="C283" i="3" s="1"/>
  <c r="F76" i="3"/>
  <c r="G75" i="3"/>
  <c r="F77" i="3" l="1"/>
  <c r="G76" i="3"/>
  <c r="H75" i="3"/>
  <c r="I75" i="3" s="1"/>
  <c r="C284" i="3" s="1"/>
  <c r="H76" i="3" l="1"/>
  <c r="I76" i="3" s="1"/>
  <c r="C285" i="3" s="1"/>
  <c r="F78" i="3"/>
  <c r="G77" i="3"/>
  <c r="F79" i="3" l="1"/>
  <c r="G78" i="3"/>
  <c r="H77" i="3"/>
  <c r="I77" i="3" s="1"/>
  <c r="C286" i="3" s="1"/>
  <c r="H78" i="3" l="1"/>
  <c r="I78" i="3" s="1"/>
  <c r="C287" i="3" s="1"/>
  <c r="F80" i="3"/>
  <c r="G79" i="3"/>
  <c r="H79" i="3" l="1"/>
  <c r="I79" i="3" s="1"/>
  <c r="C288" i="3" s="1"/>
  <c r="G80" i="3"/>
  <c r="J69" i="3"/>
  <c r="G81" i="3" l="1"/>
  <c r="J70" i="3"/>
  <c r="K69" i="3"/>
  <c r="L69" i="3" s="1"/>
  <c r="H80" i="3"/>
  <c r="H81" i="3" s="1"/>
  <c r="I80" i="3" l="1"/>
  <c r="J71" i="3"/>
  <c r="K70" i="3"/>
  <c r="L70" i="3" s="1"/>
  <c r="M69" i="3"/>
  <c r="C289" i="3"/>
  <c r="I81" i="3"/>
  <c r="M70" i="3" l="1"/>
  <c r="C291" i="3" s="1"/>
  <c r="C290" i="3"/>
  <c r="J72" i="3"/>
  <c r="K71" i="3"/>
  <c r="L71" i="3" l="1"/>
  <c r="M71" i="3" s="1"/>
  <c r="J73" i="3"/>
  <c r="K72" i="3"/>
  <c r="J74" i="3" l="1"/>
  <c r="K73" i="3"/>
  <c r="L72" i="3"/>
  <c r="M72" i="3" s="1"/>
  <c r="C293" i="3" s="1"/>
  <c r="C292" i="3"/>
  <c r="J75" i="3" l="1"/>
  <c r="K74" i="3"/>
  <c r="L73" i="3"/>
  <c r="M73" i="3" s="1"/>
  <c r="C294" i="3" s="1"/>
  <c r="L74" i="3" l="1"/>
  <c r="M74" i="3" s="1"/>
  <c r="C295" i="3" s="1"/>
  <c r="J76" i="3"/>
  <c r="K75" i="3"/>
  <c r="L75" i="3" l="1"/>
  <c r="M75" i="3" s="1"/>
  <c r="C296" i="3" s="1"/>
  <c r="J77" i="3"/>
  <c r="K76" i="3"/>
  <c r="L76" i="3" l="1"/>
  <c r="M76" i="3" s="1"/>
  <c r="C297" i="3" s="1"/>
  <c r="J78" i="3"/>
  <c r="K77" i="3"/>
  <c r="L77" i="3" l="1"/>
  <c r="M77" i="3" s="1"/>
  <c r="C298" i="3" s="1"/>
  <c r="J79" i="3"/>
  <c r="K78" i="3"/>
  <c r="J80" i="3" l="1"/>
  <c r="K79" i="3"/>
  <c r="L78" i="3"/>
  <c r="M78" i="3" s="1"/>
  <c r="C299" i="3" s="1"/>
  <c r="L79" i="3" l="1"/>
  <c r="M79" i="3" s="1"/>
  <c r="C300" i="3" s="1"/>
  <c r="K80" i="3"/>
  <c r="N69" i="3"/>
  <c r="N70" i="3" l="1"/>
  <c r="O69" i="3"/>
  <c r="P69" i="3" s="1"/>
  <c r="K81" i="3"/>
  <c r="L80" i="3"/>
  <c r="L81" i="3" s="1"/>
  <c r="M80" i="3" l="1"/>
  <c r="C301" i="3" s="1"/>
  <c r="Q69" i="3"/>
  <c r="N71" i="3"/>
  <c r="O70" i="3"/>
  <c r="M81" i="3" l="1"/>
  <c r="C302" i="3"/>
  <c r="N72" i="3"/>
  <c r="O71" i="3"/>
  <c r="P70" i="3"/>
  <c r="Q70" i="3" s="1"/>
  <c r="C303" i="3" s="1"/>
  <c r="N73" i="3" l="1"/>
  <c r="O72" i="3"/>
  <c r="P71" i="3"/>
  <c r="Q71" i="3" s="1"/>
  <c r="P72" i="3" l="1"/>
  <c r="Q72" i="3" s="1"/>
  <c r="C305" i="3" s="1"/>
  <c r="N74" i="3"/>
  <c r="O73" i="3"/>
  <c r="C304" i="3"/>
  <c r="N75" i="3" l="1"/>
  <c r="O74" i="3"/>
  <c r="P73" i="3"/>
  <c r="Q73" i="3" s="1"/>
  <c r="C306" i="3" s="1"/>
  <c r="P74" i="3" l="1"/>
  <c r="Q74" i="3" s="1"/>
  <c r="C307" i="3" s="1"/>
  <c r="N76" i="3"/>
  <c r="O75" i="3"/>
  <c r="P75" i="3" l="1"/>
  <c r="Q75" i="3" s="1"/>
  <c r="C308" i="3" s="1"/>
  <c r="N77" i="3"/>
  <c r="O76" i="3"/>
  <c r="P76" i="3" l="1"/>
  <c r="Q76" i="3" s="1"/>
  <c r="C309" i="3" s="1"/>
  <c r="N78" i="3"/>
  <c r="O77" i="3"/>
  <c r="P77" i="3" l="1"/>
  <c r="Q77" i="3" s="1"/>
  <c r="C310" i="3" s="1"/>
  <c r="N79" i="3"/>
  <c r="O78" i="3"/>
  <c r="N80" i="3" l="1"/>
  <c r="O79" i="3"/>
  <c r="P78" i="3"/>
  <c r="Q78" i="3" s="1"/>
  <c r="C311" i="3" s="1"/>
  <c r="P79" i="3" l="1"/>
  <c r="Q79" i="3" s="1"/>
  <c r="C312" i="3" s="1"/>
  <c r="O80" i="3"/>
  <c r="R69" i="3"/>
  <c r="O81" i="3" l="1"/>
  <c r="P80" i="3"/>
  <c r="P81" i="3" s="1"/>
  <c r="R70" i="3"/>
  <c r="S69" i="3"/>
  <c r="Q80" i="3" l="1"/>
  <c r="Q81" i="3" s="1"/>
  <c r="R71" i="3"/>
  <c r="S70" i="3"/>
  <c r="T69" i="3"/>
  <c r="U69" i="3" s="1"/>
  <c r="C313" i="3" l="1"/>
  <c r="C314" i="3"/>
  <c r="T70" i="3"/>
  <c r="U70" i="3" s="1"/>
  <c r="C315" i="3" s="1"/>
  <c r="R72" i="3"/>
  <c r="S71" i="3"/>
  <c r="T71" i="3" l="1"/>
  <c r="U71" i="3" s="1"/>
  <c r="C316" i="3" s="1"/>
  <c r="R73" i="3"/>
  <c r="S72" i="3"/>
  <c r="R74" i="3" l="1"/>
  <c r="S73" i="3"/>
  <c r="T72" i="3"/>
  <c r="U72" i="3" s="1"/>
  <c r="C317" i="3" s="1"/>
  <c r="T73" i="3" l="1"/>
  <c r="U73" i="3" s="1"/>
  <c r="R75" i="3"/>
  <c r="S74" i="3"/>
  <c r="R76" i="3" l="1"/>
  <c r="S75" i="3"/>
  <c r="T74" i="3"/>
  <c r="U74" i="3" s="1"/>
  <c r="C319" i="3" s="1"/>
  <c r="C318" i="3"/>
  <c r="R77" i="3" l="1"/>
  <c r="S76" i="3"/>
  <c r="T75" i="3"/>
  <c r="U75" i="3" s="1"/>
  <c r="C320" i="3" s="1"/>
  <c r="T76" i="3" l="1"/>
  <c r="U76" i="3" s="1"/>
  <c r="C321" i="3" s="1"/>
  <c r="R78" i="3"/>
  <c r="S77" i="3"/>
  <c r="T77" i="3" l="1"/>
  <c r="U77" i="3" s="1"/>
  <c r="C322" i="3" s="1"/>
  <c r="R79" i="3"/>
  <c r="S78" i="3"/>
  <c r="T78" i="3" l="1"/>
  <c r="U78" i="3" s="1"/>
  <c r="C323" i="3" s="1"/>
  <c r="R80" i="3"/>
  <c r="S79" i="3"/>
  <c r="T79" i="3" l="1"/>
  <c r="U79" i="3" s="1"/>
  <c r="C324" i="3" s="1"/>
  <c r="S80" i="3"/>
  <c r="T80" i="3" s="1"/>
  <c r="V69" i="3"/>
  <c r="T81" i="3" l="1"/>
  <c r="V70" i="3"/>
  <c r="W69" i="3"/>
  <c r="U80" i="3"/>
  <c r="S81" i="3"/>
  <c r="V71" i="3" l="1"/>
  <c r="W70" i="3"/>
  <c r="X69" i="3"/>
  <c r="Y69" i="3" s="1"/>
  <c r="C325" i="3"/>
  <c r="U81" i="3"/>
  <c r="V72" i="3" l="1"/>
  <c r="W71" i="3"/>
  <c r="C326" i="3"/>
  <c r="X70" i="3"/>
  <c r="Y70" i="3" s="1"/>
  <c r="C327" i="3" s="1"/>
  <c r="X71" i="3" l="1"/>
  <c r="Y71" i="3" s="1"/>
  <c r="C328" i="3" s="1"/>
  <c r="V73" i="3"/>
  <c r="W72" i="3"/>
  <c r="X72" i="3" l="1"/>
  <c r="Y72" i="3" s="1"/>
  <c r="C329" i="3" s="1"/>
  <c r="V74" i="3"/>
  <c r="W73" i="3"/>
  <c r="X73" i="3" l="1"/>
  <c r="Y73" i="3" s="1"/>
  <c r="C330" i="3" s="1"/>
  <c r="V75" i="3"/>
  <c r="W74" i="3"/>
  <c r="X74" i="3" s="1"/>
  <c r="Y74" i="3" l="1"/>
  <c r="C331" i="3" s="1"/>
  <c r="V76" i="3"/>
  <c r="W75" i="3"/>
  <c r="X75" i="3" l="1"/>
  <c r="Y75" i="3" s="1"/>
  <c r="C332" i="3" s="1"/>
  <c r="V77" i="3"/>
  <c r="W76" i="3"/>
  <c r="X76" i="3" l="1"/>
  <c r="Y76" i="3" s="1"/>
  <c r="C333" i="3" s="1"/>
  <c r="V78" i="3"/>
  <c r="W77" i="3"/>
  <c r="X77" i="3" l="1"/>
  <c r="Y77" i="3" s="1"/>
  <c r="C334" i="3" s="1"/>
  <c r="V79" i="3"/>
  <c r="W78" i="3"/>
  <c r="X78" i="3" l="1"/>
  <c r="Y78" i="3" s="1"/>
  <c r="C335" i="3" s="1"/>
  <c r="V80" i="3"/>
  <c r="W79" i="3"/>
  <c r="X79" i="3" l="1"/>
  <c r="Y79" i="3" s="1"/>
  <c r="C336" i="3" s="1"/>
  <c r="W80" i="3"/>
  <c r="Z69" i="3"/>
  <c r="Z70" i="3" l="1"/>
  <c r="AA69" i="3"/>
  <c r="W81" i="3"/>
  <c r="X80" i="3"/>
  <c r="X81" i="3" s="1"/>
  <c r="Y80" i="3" l="1"/>
  <c r="C337" i="3" s="1"/>
  <c r="K87" i="3" s="1"/>
  <c r="AC69" i="3"/>
  <c r="AB69" i="3"/>
  <c r="Z71" i="3"/>
  <c r="AA70" i="3"/>
  <c r="AC70" i="3" s="1"/>
  <c r="Y81" i="3" l="1"/>
  <c r="Z72" i="3"/>
  <c r="AA71" i="3"/>
  <c r="AC71" i="3" s="1"/>
  <c r="AB70" i="3"/>
  <c r="AB71" i="3" l="1"/>
  <c r="Z73" i="3"/>
  <c r="AA72" i="3"/>
  <c r="Z74" i="3" l="1"/>
  <c r="AA73" i="3"/>
  <c r="AC73" i="3" s="1"/>
  <c r="AC72" i="3"/>
  <c r="AB72" i="3"/>
  <c r="AB73" i="3" l="1"/>
  <c r="Z75" i="3"/>
  <c r="AA74" i="3"/>
  <c r="AC74" i="3" s="1"/>
  <c r="Z76" i="3" l="1"/>
  <c r="AA75" i="3"/>
  <c r="AC75" i="3" s="1"/>
  <c r="AB74" i="3"/>
  <c r="AB75" i="3" l="1"/>
  <c r="Z77" i="3"/>
  <c r="AA76" i="3"/>
  <c r="AC76" i="3" s="1"/>
  <c r="AB76" i="3" l="1"/>
  <c r="Z78" i="3"/>
  <c r="AA77" i="3"/>
  <c r="AC77" i="3" s="1"/>
  <c r="AB77" i="3" l="1"/>
  <c r="Z79" i="3"/>
  <c r="AA78" i="3"/>
  <c r="AC78" i="3" s="1"/>
  <c r="AB78" i="3" l="1"/>
  <c r="Z80" i="3"/>
  <c r="AA79" i="3"/>
  <c r="AC79" i="3" s="1"/>
  <c r="AB79" i="3" l="1"/>
  <c r="AA80" i="3"/>
  <c r="AC80" i="3" l="1"/>
  <c r="AC81" i="3" s="1"/>
  <c r="K86" i="3" s="1"/>
  <c r="AA81" i="3"/>
  <c r="K84" i="3" s="1"/>
  <c r="AB80" i="3"/>
  <c r="AB81" i="3" s="1"/>
  <c r="K85" i="3" s="1"/>
  <c r="K83" i="3" l="1"/>
</calcChain>
</file>

<file path=xl/sharedStrings.xml><?xml version="1.0" encoding="utf-8"?>
<sst xmlns="http://schemas.openxmlformats.org/spreadsheetml/2006/main" count="199" uniqueCount="88">
  <si>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</si>
  <si>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</si>
  <si>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</si>
  <si>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</si>
  <si>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</si>
  <si>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</si>
  <si>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</si>
  <si>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</si>
  <si>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</si>
  <si>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</si>
  <si>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</si>
  <si>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</si>
  <si>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</si>
  <si>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</si>
  <si>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</si>
  <si>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</si>
  <si>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</si>
  <si>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</si>
  <si>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</si>
  <si>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</si>
  <si>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</si>
  <si>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</si>
  <si>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</si>
  <si>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</si>
  <si>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Оцінка предмету забезпечення СОД, грн.</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</si>
  <si>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</si>
  <si>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</si>
  <si>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</si>
  <si>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</si>
  <si>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</si>
  <si>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</si>
  <si>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</si>
  <si>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</si>
  <si>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</si>
  <si>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</si>
  <si>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</si>
  <si>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</si>
  <si>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</si>
  <si>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</si>
  <si>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</si>
  <si>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</si>
  <si>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</si>
  <si>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</si>
  <si>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</si>
  <si>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</si>
  <si>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</si>
  <si>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</si>
  <si>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</si>
  <si>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</si>
  <si>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</si>
  <si>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</si>
  <si>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</si>
  <si>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</si>
  <si>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</si>
  <si>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</si>
  <si>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</si>
  <si>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</si>
  <si>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</si>
  <si>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</si>
  <si>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</si>
  <si>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</si>
  <si>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</si>
  <si>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</si>
  <si>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</si>
  <si>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</si>
  <si>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</si>
  <si>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</si>
  <si>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</si>
  <si>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</si>
  <si>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</si>
  <si>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</si>
  <si>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</si>
  <si>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</si>
  <si>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</si>
  <si>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</si>
  <si>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</si>
  <si>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</si>
  <si>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Калькулятор
за програмою “Житло в кредит” (первинний ринок) в рамках взаємодії з ТОВ «БК «ІНТЕРГАЛ-БУД»</t>
  </si>
  <si>
    <t xml:space="preserve">заповнюється Кліентом виходячи з обраних умов кредитування </t>
  </si>
  <si>
    <t>Послуги нотаріуса (орієнтовно), грн.</t>
  </si>
  <si>
    <t>Страхування особисто Позичальника, % від суми залишку заборгованості по кредиту (щорічно), орієнтовно</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</si>
  <si>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</si>
  <si>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Вартiсть послуг нотарiуса щодо державної реєстрацiї припинення iпотеки в ДРРП, грн. (в кінці строку кредиту),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</si>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</sst>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36">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3" borderId="0" xfId="2" applyFont="1" applyFill="1" applyAlignment="1" applyProtection="1">
      <protection hidden="1"/>
    </xf>
    <xf numFmtId="0" fontId="13" fillId="2" borderId="0" xfId="2" applyFont="1" applyFill="1" applyAlignment="1" applyProtection="1">
      <protection hidden="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3" fillId="2" borderId="4"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10" fontId="3" fillId="0" borderId="4" xfId="3" applyNumberFormat="1" applyFont="1" applyFill="1" applyBorder="1" applyAlignment="1" applyProtection="1">
      <alignment horizontal="right"/>
      <protection hidden="1"/>
    </xf>
    <xf numFmtId="4" fontId="3" fillId="0" borderId="4" xfId="2"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shrinkToFit="1"/>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 fontId="3" fillId="3" borderId="8" xfId="2" quotePrefix="1" applyNumberFormat="1" applyFont="1" applyFill="1" applyBorder="1" applyAlignment="1" applyProtection="1">
      <alignment horizontal="right"/>
      <protection hidden="1"/>
    </xf>
    <xf numFmtId="1" fontId="3" fillId="3" borderId="6" xfId="2" quotePrefix="1" applyNumberFormat="1" applyFont="1" applyFill="1" applyBorder="1" applyAlignment="1" applyProtection="1">
      <alignment horizontal="right"/>
      <protection hidden="1"/>
    </xf>
    <xf numFmtId="165" fontId="3" fillId="0" borderId="23" xfId="5" applyFont="1" applyFill="1" applyBorder="1" applyAlignment="1" applyProtection="1">
      <alignment horizontal="right" vertical="center"/>
      <protection hidden="1"/>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0" fontId="3" fillId="0" borderId="23" xfId="2" applyNumberFormat="1" applyFont="1" applyFill="1" applyBorder="1" applyAlignment="1" applyProtection="1">
      <alignment horizontal="right"/>
      <protection hidden="1"/>
    </xf>
    <xf numFmtId="10" fontId="3" fillId="0" borderId="25" xfId="2" applyNumberFormat="1" applyFont="1" applyFill="1" applyBorder="1" applyAlignment="1" applyProtection="1">
      <alignment horizontal="right"/>
      <protection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4" fontId="3" fillId="3" borderId="4" xfId="2" applyNumberFormat="1" applyFont="1" applyFill="1" applyBorder="1" applyAlignment="1" applyProtection="1">
      <alignment horizontal="right"/>
      <protection locked="0"/>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10" fontId="3" fillId="3" borderId="23" xfId="2" applyNumberFormat="1" applyFont="1" applyFill="1" applyBorder="1" applyAlignment="1" applyProtection="1">
      <alignment horizontal="right"/>
      <protection locked="0"/>
    </xf>
    <xf numFmtId="10" fontId="3" fillId="3" borderId="25" xfId="2" applyNumberFormat="1" applyFont="1" applyFill="1" applyBorder="1" applyAlignment="1" applyProtection="1">
      <alignment horizontal="right"/>
      <protection locked="0"/>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885825</xdr:colOff>
          <xdr:row>16</xdr:row>
          <xdr:rowOff>190500</xdr:rowOff>
        </xdr:from>
        <xdr:to>
          <xdr:col>11</xdr:col>
          <xdr:colOff>2721</xdr:colOff>
          <xdr:row>19</xdr:row>
          <xdr:rowOff>19050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26</xdr:col>
      <xdr:colOff>65768</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1533" y="1520473"/>
          <a:ext cx="11404146" cy="1273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70" zoomScaleNormal="70" zoomScaleSheetLayoutView="70" workbookViewId="0">
      <selection activeCell="J16" sqref="J16:K16"/>
    </sheetView>
  </sheetViews>
  <sheetFormatPr defaultRowHeight="15" x14ac:dyDescent="0.25"/>
  <cols>
    <col min="1" max="1" width="10.7109375" customWidth="1"/>
    <col min="2" max="2" width="14.5703125" customWidth="1"/>
    <col min="3" max="3" width="12" customWidth="1"/>
    <col min="4" max="4" width="12.42578125" customWidth="1"/>
    <col min="5" max="5" width="12.85546875" customWidth="1"/>
    <col min="6" max="6" width="16.5703125" customWidth="1"/>
    <col min="7" max="7" width="11.5703125" customWidth="1"/>
    <col min="8" max="8" width="12.140625" customWidth="1"/>
    <col min="9" max="9" width="13.42578125" customWidth="1"/>
    <col min="10" max="10" width="14.140625" customWidth="1"/>
    <col min="11" max="11" width="15.140625" customWidth="1"/>
    <col min="12" max="13" width="12.42578125" customWidth="1"/>
    <col min="14" max="15" width="12.140625" customWidth="1"/>
    <col min="16" max="17" width="12" customWidth="1"/>
    <col min="18" max="18" width="11.28515625" customWidth="1"/>
    <col min="19" max="19" width="12.285156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4"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127" t="s">
        <v>0</v>
      </c>
      <c r="B1" s="127"/>
      <c r="C1" s="127"/>
      <c r="D1" s="127"/>
      <c r="E1" s="127"/>
      <c r="F1" s="127"/>
      <c r="G1" s="127"/>
      <c r="H1" s="127"/>
      <c r="I1" s="127"/>
      <c r="J1" s="127"/>
      <c r="K1" s="127"/>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128" t="s">
        <v>1</v>
      </c>
      <c r="B2" s="128"/>
      <c r="C2" s="128"/>
      <c r="D2" s="128"/>
      <c r="E2" s="128"/>
      <c r="F2" s="128"/>
      <c r="G2" s="128"/>
      <c r="H2" s="128"/>
      <c r="I2" s="128"/>
      <c r="J2" s="128"/>
      <c r="K2" s="128"/>
      <c r="L2" s="1"/>
      <c r="M2" s="1"/>
      <c r="N2" s="1"/>
      <c r="O2" s="1"/>
      <c r="P2" s="1"/>
      <c r="Q2" s="1"/>
      <c r="R2" s="1"/>
      <c r="S2" s="3"/>
      <c r="T2" s="3"/>
      <c r="U2" s="3"/>
      <c r="V2" s="3"/>
      <c r="W2" s="2"/>
      <c r="X2" s="2"/>
      <c r="Y2" s="2"/>
      <c r="Z2" s="2"/>
      <c r="AA2" s="2"/>
      <c r="AB2" s="2"/>
      <c r="AC2" s="2"/>
      <c r="AD2" s="2"/>
      <c r="AE2" s="2"/>
      <c r="AF2" s="2"/>
      <c r="AG2" s="2"/>
      <c r="AH2" s="2"/>
    </row>
    <row r="3" spans="1:247" ht="45" customHeight="1" x14ac:dyDescent="0.25">
      <c r="A3" s="129" t="s">
        <v>77</v>
      </c>
      <c r="B3" s="129"/>
      <c r="C3" s="129"/>
      <c r="D3" s="129"/>
      <c r="E3" s="129"/>
      <c r="F3" s="129"/>
      <c r="G3" s="129"/>
      <c r="H3" s="129"/>
      <c r="I3" s="129"/>
      <c r="J3" s="129"/>
      <c r="K3" s="129"/>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130" t="s">
        <v>2</v>
      </c>
      <c r="B4" s="130"/>
      <c r="C4" s="130"/>
      <c r="D4" s="130"/>
      <c r="E4" s="130"/>
      <c r="F4" s="130"/>
      <c r="G4" s="130"/>
      <c r="H4" s="130"/>
      <c r="I4" s="130"/>
      <c r="J4" s="130"/>
      <c r="K4" s="130"/>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131" t="s">
        <v>3</v>
      </c>
      <c r="B5" s="132"/>
      <c r="C5" s="132"/>
      <c r="D5" s="132"/>
      <c r="E5" s="132"/>
      <c r="F5" s="132"/>
      <c r="G5" s="132"/>
      <c r="H5" s="132"/>
      <c r="I5" s="133"/>
      <c r="J5" s="134" t="s">
        <v>4</v>
      </c>
      <c r="K5" s="135"/>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120" t="s">
        <v>5</v>
      </c>
      <c r="B6" s="121"/>
      <c r="C6" s="121"/>
      <c r="D6" s="121"/>
      <c r="E6" s="121"/>
      <c r="F6" s="121"/>
      <c r="G6" s="121"/>
      <c r="H6" s="121"/>
      <c r="I6" s="122"/>
      <c r="J6" s="109">
        <v>714285.71</v>
      </c>
      <c r="K6" s="109"/>
      <c r="L6" s="5"/>
      <c r="M6" s="38"/>
      <c r="N6" s="39" t="s">
        <v>78</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123" t="s">
        <v>7</v>
      </c>
      <c r="B7" s="124"/>
      <c r="C7" s="124"/>
      <c r="D7" s="124"/>
      <c r="E7" s="124"/>
      <c r="F7" s="124"/>
      <c r="G7" s="124"/>
      <c r="H7" s="124"/>
      <c r="I7" s="125"/>
      <c r="J7" s="126">
        <v>0.3</v>
      </c>
      <c r="K7" s="126"/>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96" t="s">
        <v>10</v>
      </c>
      <c r="B8" s="97"/>
      <c r="C8" s="97"/>
      <c r="D8" s="97"/>
      <c r="E8" s="97"/>
      <c r="F8" s="97"/>
      <c r="G8" s="97"/>
      <c r="H8" s="97"/>
      <c r="I8" s="98"/>
      <c r="J8" s="61">
        <f>J6*(1-avans2)</f>
        <v>499999.99699999992</v>
      </c>
      <c r="K8" s="6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117" t="s">
        <v>13</v>
      </c>
      <c r="B9" s="118"/>
      <c r="C9" s="118"/>
      <c r="D9" s="118"/>
      <c r="E9" s="118"/>
      <c r="F9" s="118"/>
      <c r="G9" s="118"/>
      <c r="H9" s="119"/>
      <c r="I9" s="31"/>
      <c r="J9" s="109">
        <v>100000</v>
      </c>
      <c r="K9" s="109"/>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117" t="s">
        <v>14</v>
      </c>
      <c r="B10" s="118"/>
      <c r="C10" s="118"/>
      <c r="D10" s="118"/>
      <c r="E10" s="118"/>
      <c r="F10" s="118"/>
      <c r="G10" s="118"/>
      <c r="H10" s="119"/>
      <c r="I10" s="31"/>
      <c r="J10" s="109">
        <f>J9*J25</f>
        <v>0</v>
      </c>
      <c r="K10" s="109"/>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106" t="s">
        <v>15</v>
      </c>
      <c r="B11" s="107"/>
      <c r="C11" s="107"/>
      <c r="D11" s="107"/>
      <c r="E11" s="107"/>
      <c r="F11" s="107"/>
      <c r="G11" s="107"/>
      <c r="H11" s="108"/>
      <c r="I11" s="32"/>
      <c r="J11" s="109">
        <v>0</v>
      </c>
      <c r="K11" s="109"/>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106" t="s">
        <v>16</v>
      </c>
      <c r="B12" s="107"/>
      <c r="C12" s="107"/>
      <c r="D12" s="107"/>
      <c r="E12" s="107"/>
      <c r="F12" s="107"/>
      <c r="G12" s="107"/>
      <c r="H12" s="108"/>
      <c r="I12" s="32"/>
      <c r="J12" s="109">
        <v>0</v>
      </c>
      <c r="K12" s="109"/>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110" t="s">
        <v>17</v>
      </c>
      <c r="B13" s="111"/>
      <c r="C13" s="111"/>
      <c r="D13" s="111"/>
      <c r="E13" s="111"/>
      <c r="F13" s="111"/>
      <c r="G13" s="111"/>
      <c r="H13" s="111"/>
      <c r="I13" s="112"/>
      <c r="J13" s="113">
        <v>240</v>
      </c>
      <c r="K13" s="114"/>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89" t="s">
        <v>74</v>
      </c>
      <c r="B14" s="90"/>
      <c r="C14" s="90"/>
      <c r="D14" s="90"/>
      <c r="E14" s="90"/>
      <c r="F14" s="90"/>
      <c r="G14" s="90"/>
      <c r="H14" s="90"/>
      <c r="I14" s="91"/>
      <c r="J14" s="115">
        <v>1E-3</v>
      </c>
      <c r="K14" s="116"/>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84" t="s">
        <v>75</v>
      </c>
      <c r="B15" s="85"/>
      <c r="C15" s="85"/>
      <c r="D15" s="85"/>
      <c r="E15" s="85"/>
      <c r="F15" s="85"/>
      <c r="G15" s="85"/>
      <c r="H15" s="85"/>
      <c r="I15" s="86"/>
      <c r="J15" s="87">
        <v>12</v>
      </c>
      <c r="K15" s="88"/>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89" t="s">
        <v>74</v>
      </c>
      <c r="B16" s="90"/>
      <c r="C16" s="90"/>
      <c r="D16" s="90"/>
      <c r="E16" s="90"/>
      <c r="F16" s="90"/>
      <c r="G16" s="90"/>
      <c r="H16" s="90"/>
      <c r="I16" s="91"/>
      <c r="J16" s="92">
        <v>0.12989999999999999</v>
      </c>
      <c r="K16" s="93"/>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84" t="s">
        <v>75</v>
      </c>
      <c r="B17" s="85"/>
      <c r="C17" s="85"/>
      <c r="D17" s="85"/>
      <c r="E17" s="85"/>
      <c r="F17" s="85"/>
      <c r="G17" s="85"/>
      <c r="H17" s="85"/>
      <c r="I17" s="86"/>
      <c r="J17" s="94">
        <f>strok2-J15</f>
        <v>228</v>
      </c>
      <c r="K17" s="95"/>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96" t="s">
        <v>18</v>
      </c>
      <c r="B18" s="97"/>
      <c r="C18" s="97"/>
      <c r="D18" s="97"/>
      <c r="E18" s="97"/>
      <c r="F18" s="97"/>
      <c r="G18" s="97"/>
      <c r="H18" s="97"/>
      <c r="I18" s="98"/>
      <c r="J18" s="99">
        <v>1</v>
      </c>
      <c r="K18" s="100"/>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72" t="str">
        <f>CONCATENATE("Месячный платеж по кредиту, ",O36)</f>
        <v xml:space="preserve">Месячный платеж по кредиту, </v>
      </c>
      <c r="B19" s="73"/>
      <c r="C19" s="73"/>
      <c r="D19" s="73"/>
      <c r="E19" s="73"/>
      <c r="F19" s="73"/>
      <c r="G19" s="73"/>
      <c r="H19" s="10"/>
      <c r="I19" s="11"/>
      <c r="J19" s="101">
        <f>IF(data2=1,sumkred2/strok2,sumkred2*J14/100/((1-POWER(1+J14/1200,-strok2))*12))</f>
        <v>2083.3333208333329</v>
      </c>
      <c r="K19" s="102"/>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3" t="s">
        <v>83</v>
      </c>
      <c r="B20" s="104"/>
      <c r="C20" s="104"/>
      <c r="D20" s="104"/>
      <c r="E20" s="104"/>
      <c r="F20" s="104"/>
      <c r="G20" s="104"/>
      <c r="H20" s="104"/>
      <c r="I20" s="104"/>
      <c r="J20" s="104"/>
      <c r="K20" s="105"/>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72" t="s">
        <v>76</v>
      </c>
      <c r="B21" s="73"/>
      <c r="C21" s="73"/>
      <c r="D21" s="73"/>
      <c r="E21" s="73"/>
      <c r="F21" s="73"/>
      <c r="G21" s="73"/>
      <c r="H21" s="73"/>
      <c r="I21" s="74"/>
      <c r="J21" s="60">
        <v>0</v>
      </c>
      <c r="K21" s="60"/>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72" t="s">
        <v>19</v>
      </c>
      <c r="B22" s="73"/>
      <c r="C22" s="73"/>
      <c r="D22" s="73"/>
      <c r="E22" s="73"/>
      <c r="F22" s="73"/>
      <c r="G22" s="73"/>
      <c r="H22" s="73"/>
      <c r="I22" s="74"/>
      <c r="J22" s="75">
        <v>0</v>
      </c>
      <c r="K22" s="76"/>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72" t="s">
        <v>21</v>
      </c>
      <c r="B23" s="73"/>
      <c r="C23" s="73"/>
      <c r="D23" s="73"/>
      <c r="E23" s="73"/>
      <c r="F23" s="73"/>
      <c r="G23" s="73"/>
      <c r="H23" s="73"/>
      <c r="I23" s="74"/>
      <c r="J23" s="77" t="s">
        <v>22</v>
      </c>
      <c r="K23" s="78"/>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72" t="s">
        <v>20</v>
      </c>
      <c r="B24" s="73"/>
      <c r="C24" s="73"/>
      <c r="D24" s="73"/>
      <c r="E24" s="73"/>
      <c r="F24" s="73"/>
      <c r="G24" s="73"/>
      <c r="H24" s="73"/>
      <c r="I24" s="74"/>
      <c r="J24" s="79">
        <v>0</v>
      </c>
      <c r="K24" s="80"/>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81" t="s">
        <v>84</v>
      </c>
      <c r="B25" s="82"/>
      <c r="C25" s="82"/>
      <c r="D25" s="82"/>
      <c r="E25" s="82"/>
      <c r="F25" s="82"/>
      <c r="G25" s="82"/>
      <c r="H25" s="82"/>
      <c r="I25" s="82"/>
      <c r="J25" s="82"/>
      <c r="K25" s="83"/>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57" t="s">
        <v>79</v>
      </c>
      <c r="B26" s="67"/>
      <c r="C26" s="67"/>
      <c r="D26" s="67"/>
      <c r="E26" s="67"/>
      <c r="F26" s="67"/>
      <c r="G26" s="67"/>
      <c r="H26" s="67"/>
      <c r="I26" s="68"/>
      <c r="J26" s="61">
        <v>12880</v>
      </c>
      <c r="K26" s="61"/>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57" t="s">
        <v>23</v>
      </c>
      <c r="B27" s="58"/>
      <c r="C27" s="58"/>
      <c r="D27" s="58"/>
      <c r="E27" s="58"/>
      <c r="F27" s="58"/>
      <c r="G27" s="58"/>
      <c r="H27" s="58"/>
      <c r="I27" s="59"/>
      <c r="J27" s="60">
        <v>1E-3</v>
      </c>
      <c r="K27" s="60"/>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71" t="s">
        <v>81</v>
      </c>
      <c r="B28" s="58"/>
      <c r="C28" s="58"/>
      <c r="D28" s="58"/>
      <c r="E28" s="58"/>
      <c r="F28" s="58"/>
      <c r="G28" s="58"/>
      <c r="H28" s="58"/>
      <c r="I28" s="59"/>
      <c r="J28" s="60">
        <v>3.0000000000000001E-3</v>
      </c>
      <c r="K28" s="60"/>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57" t="s">
        <v>80</v>
      </c>
      <c r="B29" s="58"/>
      <c r="C29" s="58"/>
      <c r="D29" s="58"/>
      <c r="E29" s="58"/>
      <c r="F29" s="58"/>
      <c r="G29" s="58"/>
      <c r="H29" s="58"/>
      <c r="I29" s="59"/>
      <c r="J29" s="60">
        <v>7.1999999999999998E-3</v>
      </c>
      <c r="K29" s="60"/>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57" t="s">
        <v>24</v>
      </c>
      <c r="B30" s="58"/>
      <c r="C30" s="58"/>
      <c r="D30" s="58"/>
      <c r="E30" s="58"/>
      <c r="F30" s="58"/>
      <c r="G30" s="58"/>
      <c r="H30" s="58"/>
      <c r="I30" s="59"/>
      <c r="J30" s="61">
        <v>2260</v>
      </c>
      <c r="K30" s="61"/>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57" t="s">
        <v>82</v>
      </c>
      <c r="B31" s="58"/>
      <c r="C31" s="58"/>
      <c r="D31" s="58"/>
      <c r="E31" s="58"/>
      <c r="F31" s="58"/>
      <c r="G31" s="58"/>
      <c r="H31" s="58"/>
      <c r="I31" s="59"/>
      <c r="J31" s="61">
        <v>3430</v>
      </c>
      <c r="K31" s="61"/>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57"/>
      <c r="B32" s="58"/>
      <c r="C32" s="58"/>
      <c r="D32" s="58"/>
      <c r="E32" s="58"/>
      <c r="F32" s="58"/>
      <c r="G32" s="58"/>
      <c r="H32" s="58"/>
      <c r="I32" s="59"/>
      <c r="J32" s="33"/>
      <c r="K32" s="34"/>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62" t="s">
        <v>84</v>
      </c>
      <c r="B33" s="63"/>
      <c r="C33" s="63"/>
      <c r="D33" s="63"/>
      <c r="E33" s="63"/>
      <c r="F33" s="63"/>
      <c r="G33" s="63"/>
      <c r="H33" s="63"/>
      <c r="I33" s="64"/>
      <c r="J33" s="65">
        <v>0</v>
      </c>
      <c r="K33" s="65"/>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66" t="s">
        <v>25</v>
      </c>
      <c r="B34" s="67"/>
      <c r="C34" s="67"/>
      <c r="D34" s="67"/>
      <c r="E34" s="67"/>
      <c r="F34" s="67"/>
      <c r="G34" s="67"/>
      <c r="H34" s="67"/>
      <c r="I34" s="68"/>
      <c r="J34" s="69">
        <v>0</v>
      </c>
      <c r="K34" s="70"/>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52"/>
      <c r="B35" s="53"/>
      <c r="C35" s="53"/>
      <c r="D35" s="53"/>
      <c r="E35" s="53"/>
      <c r="F35" s="53"/>
      <c r="G35" s="53"/>
      <c r="H35" s="53"/>
      <c r="I35" s="54"/>
      <c r="J35" s="55"/>
      <c r="K35" s="56"/>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26</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50" t="s">
        <v>27</v>
      </c>
      <c r="B37" s="47" t="s">
        <v>28</v>
      </c>
      <c r="C37" s="48"/>
      <c r="D37" s="48"/>
      <c r="E37" s="49"/>
      <c r="F37" s="47" t="s">
        <v>29</v>
      </c>
      <c r="G37" s="48"/>
      <c r="H37" s="48"/>
      <c r="I37" s="49"/>
      <c r="J37" s="47" t="s">
        <v>30</v>
      </c>
      <c r="K37" s="48"/>
      <c r="L37" s="48"/>
      <c r="M37" s="49"/>
      <c r="N37" s="47" t="s">
        <v>31</v>
      </c>
      <c r="O37" s="48"/>
      <c r="P37" s="48"/>
      <c r="Q37" s="49"/>
      <c r="R37" s="47" t="s">
        <v>32</v>
      </c>
      <c r="S37" s="48"/>
      <c r="T37" s="48"/>
      <c r="U37" s="49"/>
      <c r="V37" s="47" t="s">
        <v>33</v>
      </c>
      <c r="W37" s="48"/>
      <c r="X37" s="48"/>
      <c r="Y37" s="49"/>
      <c r="Z37" s="47" t="s">
        <v>34</v>
      </c>
      <c r="AA37" s="48"/>
      <c r="AB37" s="48"/>
      <c r="AC37" s="49"/>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51"/>
      <c r="B38" s="13" t="s">
        <v>35</v>
      </c>
      <c r="C38" s="13" t="s">
        <v>36</v>
      </c>
      <c r="D38" s="13" t="s">
        <v>37</v>
      </c>
      <c r="E38" s="13" t="s">
        <v>38</v>
      </c>
      <c r="F38" s="13" t="s">
        <v>35</v>
      </c>
      <c r="G38" s="13" t="s">
        <v>36</v>
      </c>
      <c r="H38" s="13" t="s">
        <v>37</v>
      </c>
      <c r="I38" s="13" t="s">
        <v>38</v>
      </c>
      <c r="J38" s="13" t="s">
        <v>35</v>
      </c>
      <c r="K38" s="13" t="s">
        <v>36</v>
      </c>
      <c r="L38" s="13" t="s">
        <v>37</v>
      </c>
      <c r="M38" s="13" t="s">
        <v>38</v>
      </c>
      <c r="N38" s="13" t="s">
        <v>35</v>
      </c>
      <c r="O38" s="13" t="s">
        <v>36</v>
      </c>
      <c r="P38" s="13" t="s">
        <v>37</v>
      </c>
      <c r="Q38" s="13" t="s">
        <v>38</v>
      </c>
      <c r="R38" s="13" t="s">
        <v>35</v>
      </c>
      <c r="S38" s="13" t="s">
        <v>36</v>
      </c>
      <c r="T38" s="13" t="s">
        <v>37</v>
      </c>
      <c r="U38" s="13" t="s">
        <v>38</v>
      </c>
      <c r="V38" s="13" t="s">
        <v>35</v>
      </c>
      <c r="W38" s="13" t="s">
        <v>36</v>
      </c>
      <c r="X38" s="13" t="s">
        <v>37</v>
      </c>
      <c r="Y38" s="13" t="s">
        <v>38</v>
      </c>
      <c r="Z38" s="13" t="s">
        <v>35</v>
      </c>
      <c r="AA38" s="13" t="s">
        <v>36</v>
      </c>
      <c r="AB38" s="13" t="s">
        <v>37</v>
      </c>
      <c r="AC38" s="13" t="s">
        <v>38</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39</v>
      </c>
      <c r="B39" s="15">
        <f>sumkred2</f>
        <v>499999.99699999992</v>
      </c>
      <c r="C39" s="15">
        <f t="shared" ref="C39:C50" si="0">IF(LEFT($A39,1)*1+LEFT(B$37,1)*12-12&lt;=$J$15,B39*($J$14/12),B39*($J$16/12))</f>
        <v>41.666666416666658</v>
      </c>
      <c r="D39" s="16">
        <f>IF($A39="1 міс.",$J$28*$J$6+$J$29*B39,0)+$J$21*sumkred2+$J$22+$J$24*sumkred2+$J$26+$J$30+J27*J6</f>
        <v>21597.1428184</v>
      </c>
      <c r="E39" s="16">
        <f>IF(data2=2,C39+D39,IF(data2=1,IF(C39&gt;0,C39+D39+sumproplat2,0),IF(B39&gt;sumproplat2*2,sumproplat2,B39+C39+D39)))</f>
        <v>23722.142805649997</v>
      </c>
      <c r="F39" s="17">
        <f>IF(data2=1,IF((B50-sumproplat2)&gt;1,B50-sumproplat2,0),IF(B50-(sumproplat2-C50-D50)&gt;0,B50-(E50-C50-D50),0))</f>
        <v>474999.99714999989</v>
      </c>
      <c r="G39" s="15">
        <f t="shared" ref="G39:G50" si="1">IF(LEFT($A39,1)*1+LEFT(F$37,1)*12-12&lt;=$J$15,F39*($J$14/12),F39*($J$16/12))</f>
        <v>5141.8749691487483</v>
      </c>
      <c r="H39" s="16">
        <f t="shared" ref="H39:H50" si="2">IF(AND($A39="1 міс.",F39&gt;0),$J$28*$J$6+$J$29*F39,0)+IF(F39-IF(data2=1,IF(G39&gt;0.001,G39+sumproplat2,0),IF(F39&gt;sumproplat2*2,sumproplat2,F39+G39))&lt;0,$J$31,0)</f>
        <v>5562.8571094799991</v>
      </c>
      <c r="I39" s="16">
        <f t="shared" ref="I39:I50" si="3">IF(data2=1,IF(G39&gt;0.001,G39+H39+sumproplat2,0),IF(F39&gt;sumproplat2*2,sumproplat2+H39,F39+G39+H39))</f>
        <v>12788.065399462081</v>
      </c>
      <c r="J39" s="17">
        <f>IF(data2=1,IF((F50-sumproplat2)&gt;1,F50-sumproplat2,0),IF(F50-(sumproplat2-G50-H50)&gt;0,F50-(I50-G50-H50),0))</f>
        <v>449999.99729999987</v>
      </c>
      <c r="K39" s="15">
        <f t="shared" ref="K39:K50" si="4">IF(LEFT($A39,1)*1+LEFT(J$37,1)*12-12&lt;=$J$15,J39*($J$14/12),J39*($J$16/12))</f>
        <v>4871.2499707724983</v>
      </c>
      <c r="L39" s="16">
        <f t="shared" ref="L39:L50" si="5">IF(AND($A39="1 міс.",J39&gt;0),$J$28*$J$6+$J$29*J39,0)+IF(J39-IF(data2=1,IF(K39&gt;0.001,K39+sumproplat2,0),IF(J39&gt;sumproplat2*2,sumproplat2,J39+K39))&lt;0,$J$31,0)</f>
        <v>5382.8571105599985</v>
      </c>
      <c r="M39" s="16">
        <f t="shared" ref="M39:M50" si="6">IF(data2=1,IF(K39&gt;0.001,K39+L39+sumproplat2,0),IF(J39&gt;sumproplat2*2,sumproplat2+L39,J39+K39+L39))</f>
        <v>12337.44040216583</v>
      </c>
      <c r="N39" s="17">
        <f>IF(data2=1,IF((J50-sumproplat2)&gt;1,J50-sumproplat2,0),IF(J50-(sumproplat2-K50-L50)&gt;0,J50-(M50-K50-L50),0))</f>
        <v>424999.99744999985</v>
      </c>
      <c r="O39" s="15">
        <f t="shared" ref="O39:O50" si="7">IF(LEFT($A39,1)*1+LEFT(N$37,1)*12-12&lt;=$J$15,N39*($J$14/12),N39*($J$16/12))</f>
        <v>4600.6249723962483</v>
      </c>
      <c r="P39" s="16">
        <f t="shared" ref="P39:P50" si="8">IF(AND($A39="1 міс.",N39&gt;0),$J$28*$J$6+$J$29*N39,0)+IF(N39-IF(data2=1,IF(O39&gt;0.001,O39+sumproplat2,0),IF(N39&gt;sumproplat2*2,sumproplat2,N39+O39))&lt;0,$J$31,0)</f>
        <v>5202.857111639998</v>
      </c>
      <c r="Q39" s="16">
        <f t="shared" ref="Q39:Q50" si="9">IF(data2=1,IF(O39&gt;0.001,O39+P39+sumproplat2,0),IF(N39&gt;sumproplat2*2,sumproplat2+P39,N39+O39+P39))</f>
        <v>11886.81540486958</v>
      </c>
      <c r="R39" s="17">
        <f>IF(data2=1,IF((N50-sumproplat2)&gt;1,N50-sumproplat2,0),IF(N50-(sumproplat2-O50-P50)&gt;0,N50-(Q50-O50-P50),0))</f>
        <v>399999.99759999983</v>
      </c>
      <c r="S39" s="15">
        <f t="shared" ref="S39:S50" si="10">IF(LEFT($A39,1)*1+LEFT(R$37,1)*12-12&lt;=$J$15,R39*($J$14/12),R39*($J$16/12))</f>
        <v>4329.9999740199983</v>
      </c>
      <c r="T39" s="16">
        <f t="shared" ref="T39:T50" si="11">IF(AND($A39="1 міс.",R39&gt;0),$J$28*$J$6+$J$29*R39,0)+IF(R39-IF(data2=1,IF(S39&gt;0.001,S39+sumproplat2,0),IF(R39&gt;sumproplat2*2,sumproplat2,R39+S39))&lt;0,$J$31,0)</f>
        <v>5022.8571127199984</v>
      </c>
      <c r="U39" s="16">
        <f t="shared" ref="U39:U50" si="12">IF(data2=1,IF(S39&gt;0.001,S39+T39+sumproplat2,0),IF(R39&gt;sumproplat2*2,sumproplat2+T39,R39+S39+T39))</f>
        <v>11436.190407573331</v>
      </c>
      <c r="V39" s="17">
        <f>IF(data2=1,IF((R50-sumproplat2)&gt;1,R50-sumproplat2,0),IF(R50-(sumproplat2-S50-T50)&gt;0,R50-(U50-S50-T50),0))</f>
        <v>374999.99774999981</v>
      </c>
      <c r="W39" s="15">
        <f t="shared" ref="W39:W50" si="13">IF(LEFT($A39,1)*1+LEFT(V$37,1)*12-12&lt;=$J$15,V39*($J$14/12),V39*($J$16/12))</f>
        <v>4059.3749756437478</v>
      </c>
      <c r="X39" s="16">
        <f t="shared" ref="X39:X50" si="14">IF(AND($A39="1 міс.",V39&gt;0),$J$28*$J$6+$J$29*V39,0)+IF(V39-IF(data2=1,IF(W39&gt;0.001,W39+sumproplat2,0),IF(V39&gt;sumproplat2*2,sumproplat2,V39+W39))&lt;0,$J$31,0)</f>
        <v>4842.8571137999988</v>
      </c>
      <c r="Y39" s="16">
        <f t="shared" ref="Y39:Y50" si="15">IF(data2=1,IF(W39&gt;0.001,W39+X39+sumproplat2,0),IF(V39&gt;sumproplat2*2,sumproplat2+X39,V39+W39+X39))</f>
        <v>10985.56541027708</v>
      </c>
      <c r="Z39" s="17">
        <f>IF(data2=1,IF((V50-sumproplat2)&gt;1,V50-sumproplat2,0),IF(V50-(sumproplat2-W50-X50)&gt;0,V50-(Y50-W50-X50),0))</f>
        <v>349999.99789999978</v>
      </c>
      <c r="AA39" s="15">
        <f t="shared" ref="AA39:AA50" si="16">IF(LEFT($A39,1)*1+LEFT(Z$37,1)*12-12&lt;=$J$15,Z39*($J$14/12),Z39*($J$16/12))</f>
        <v>3788.7499772674973</v>
      </c>
      <c r="AB39" s="16">
        <f t="shared" ref="AB39:AB50" si="17">IF(AND($A39="1 міс.",Z39&gt;0),$J$28*$J$6+$J$29*Z39,0)+IF(Z39-IF(data2=1,IF(AA39&gt;0.001,AA39+sumproplat2,0),IF(Z39&gt;sumproplat2*2,sumproplat2,Z39+AA39))&lt;0,$J$31,0)</f>
        <v>4662.8571148799983</v>
      </c>
      <c r="AC39" s="16">
        <f t="shared" ref="AC39:AC50" si="18">IF(data2=1,IF(AA39&gt;0.001,AA39+AB39+sumproplat2,0),IF(Z39&gt;sumproplat2*2,sumproplat2+AB39,Z39+AA39+AB39))</f>
        <v>10534.94041298083</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40</v>
      </c>
      <c r="B40" s="17">
        <f t="shared" ref="B40:B50" si="19">IF(data2=1,IF((B39-sumproplat2)&gt;1,B39-sumproplat2,0),IF(B39-(sumproplat2-C39-D39)&gt;0,B39-(E39-C39-D39),0))</f>
        <v>497916.66367916658</v>
      </c>
      <c r="C40" s="15">
        <f t="shared" si="0"/>
        <v>41.493055306597213</v>
      </c>
      <c r="D40" s="16">
        <f t="shared" ref="D40:D50" si="20">IF($A40="1 міс.",$J$28*$J$6+$J$29*B40,0)+IF(B40-IF(data2=1,IF(C40&gt;0.001,C40+sumproplat2,0),IF(B40&gt;sumproplat2*2,sumproplat2,B40+C40))&lt;0,$J$31,0)</f>
        <v>0</v>
      </c>
      <c r="E40" s="16">
        <f t="shared" ref="E40:E50" si="21">IF(data2=1,IF(C40&gt;0.001,C40+D40+sumproplat2,0),IF(B40&gt;sumproplat2*2,sumproplat2+D40,B40+C40+D40))</f>
        <v>2124.8263761399303</v>
      </c>
      <c r="F40" s="17">
        <f t="shared" ref="F40:F50" si="22">IF(data2=1,IF((F39-sumproplat2)&gt;1,F39-sumproplat2,0),IF(F39-(sumproplat2-G39-H39)&gt;0,F39-(I39-G39-H39),0))</f>
        <v>472916.66382916656</v>
      </c>
      <c r="G40" s="15">
        <f t="shared" si="1"/>
        <v>5119.3228859507281</v>
      </c>
      <c r="H40" s="16">
        <f t="shared" si="2"/>
        <v>0</v>
      </c>
      <c r="I40" s="16">
        <f t="shared" si="3"/>
        <v>7202.6562067840605</v>
      </c>
      <c r="J40" s="17">
        <f t="shared" ref="J40:J50" si="23">IF(data2=1,IF((J39-sumproplat2)&gt;1,J39-sumproplat2,0),IF(J39-(sumproplat2-K39-L39)&gt;0,J39-(M39-K39-L39),0))</f>
        <v>447916.66397916654</v>
      </c>
      <c r="K40" s="15">
        <f t="shared" si="4"/>
        <v>4848.6978875744771</v>
      </c>
      <c r="L40" s="16">
        <f t="shared" si="5"/>
        <v>0</v>
      </c>
      <c r="M40" s="16">
        <f t="shared" si="6"/>
        <v>6932.0312084078105</v>
      </c>
      <c r="N40" s="17">
        <f t="shared" ref="N40:N50" si="24">IF(data2=1,IF((N39-sumproplat2)&gt;1,N39-sumproplat2,0),IF(N39-(sumproplat2-O39-P39)&gt;0,N39-(Q39-O39-P39),0))</f>
        <v>422916.66412916651</v>
      </c>
      <c r="O40" s="15">
        <f t="shared" si="7"/>
        <v>4578.0728891982271</v>
      </c>
      <c r="P40" s="16">
        <f t="shared" si="8"/>
        <v>0</v>
      </c>
      <c r="Q40" s="16">
        <f t="shared" si="9"/>
        <v>6661.4062100315605</v>
      </c>
      <c r="R40" s="17">
        <f t="shared" ref="R40:R50" si="25">IF(data2=1,IF((R39-sumproplat2)&gt;1,R39-sumproplat2,0),IF(R39-(sumproplat2-S39-T39)&gt;0,R39-(U39-S39-T39),0))</f>
        <v>397916.66427916649</v>
      </c>
      <c r="S40" s="15">
        <f t="shared" si="10"/>
        <v>4307.4478908219771</v>
      </c>
      <c r="T40" s="16">
        <f t="shared" si="11"/>
        <v>0</v>
      </c>
      <c r="U40" s="16">
        <f t="shared" si="12"/>
        <v>6390.7812116553105</v>
      </c>
      <c r="V40" s="17">
        <f t="shared" ref="V40:V50" si="26">IF(data2=1,IF((V39-sumproplat2)&gt;1,V39-sumproplat2,0),IF(V39-(sumproplat2-W39-X39)&gt;0,V39-(Y39-W39-X39),0))</f>
        <v>372916.66442916647</v>
      </c>
      <c r="W40" s="15">
        <f t="shared" si="13"/>
        <v>4036.8228924457267</v>
      </c>
      <c r="X40" s="16">
        <f t="shared" si="14"/>
        <v>0</v>
      </c>
      <c r="Y40" s="16">
        <f t="shared" si="15"/>
        <v>6120.1562132790596</v>
      </c>
      <c r="Z40" s="17">
        <f t="shared" ref="Z40:Z50" si="27">IF(data2=1,IF((Z39-sumproplat2)&gt;1,Z39-sumproplat2,0),IF(Z39-(sumproplat2-AA39-AB39)&gt;0,Z39-(AC39-AA39-AB39),0))</f>
        <v>347916.66457916645</v>
      </c>
      <c r="AA40" s="15">
        <f t="shared" si="16"/>
        <v>3766.1978940694767</v>
      </c>
      <c r="AB40" s="16">
        <f t="shared" si="17"/>
        <v>0</v>
      </c>
      <c r="AC40" s="16">
        <f t="shared" si="18"/>
        <v>5849.5312149028096</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41</v>
      </c>
      <c r="B41" s="17">
        <f t="shared" si="19"/>
        <v>495833.33035833325</v>
      </c>
      <c r="C41" s="15">
        <f t="shared" si="0"/>
        <v>41.319444196527769</v>
      </c>
      <c r="D41" s="16">
        <f t="shared" si="20"/>
        <v>0</v>
      </c>
      <c r="E41" s="16">
        <f t="shared" si="21"/>
        <v>2124.6527650298608</v>
      </c>
      <c r="F41" s="17">
        <f t="shared" si="22"/>
        <v>470833.33050833322</v>
      </c>
      <c r="G41" s="15">
        <f t="shared" si="1"/>
        <v>5096.7708027527069</v>
      </c>
      <c r="H41" s="16">
        <f t="shared" si="2"/>
        <v>0</v>
      </c>
      <c r="I41" s="16">
        <f t="shared" si="3"/>
        <v>7180.1041235860393</v>
      </c>
      <c r="J41" s="17">
        <f t="shared" si="23"/>
        <v>445833.3306583332</v>
      </c>
      <c r="K41" s="15">
        <f t="shared" si="4"/>
        <v>4826.1458043764569</v>
      </c>
      <c r="L41" s="16">
        <f t="shared" si="5"/>
        <v>0</v>
      </c>
      <c r="M41" s="16">
        <f t="shared" si="6"/>
        <v>6909.4791252097893</v>
      </c>
      <c r="N41" s="17">
        <f t="shared" si="24"/>
        <v>420833.33080833318</v>
      </c>
      <c r="O41" s="15">
        <f t="shared" si="7"/>
        <v>4555.5208060002069</v>
      </c>
      <c r="P41" s="16">
        <f t="shared" si="8"/>
        <v>0</v>
      </c>
      <c r="Q41" s="16">
        <f t="shared" si="9"/>
        <v>6638.8541268335393</v>
      </c>
      <c r="R41" s="17">
        <f t="shared" si="25"/>
        <v>395833.33095833316</v>
      </c>
      <c r="S41" s="15">
        <f t="shared" si="10"/>
        <v>4284.895807623956</v>
      </c>
      <c r="T41" s="16">
        <f t="shared" si="11"/>
        <v>0</v>
      </c>
      <c r="U41" s="16">
        <f t="shared" si="12"/>
        <v>6368.2291284572893</v>
      </c>
      <c r="V41" s="17">
        <f t="shared" si="26"/>
        <v>370833.33110833314</v>
      </c>
      <c r="W41" s="15">
        <f t="shared" si="13"/>
        <v>4014.270809247706</v>
      </c>
      <c r="X41" s="16">
        <f t="shared" si="14"/>
        <v>0</v>
      </c>
      <c r="Y41" s="16">
        <f t="shared" si="15"/>
        <v>6097.6041300810393</v>
      </c>
      <c r="Z41" s="17">
        <f t="shared" si="27"/>
        <v>345833.33125833311</v>
      </c>
      <c r="AA41" s="15">
        <f t="shared" si="16"/>
        <v>3743.645810871456</v>
      </c>
      <c r="AB41" s="16">
        <f t="shared" si="17"/>
        <v>0</v>
      </c>
      <c r="AC41" s="16">
        <f t="shared" si="18"/>
        <v>5826.9791317047893</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42</v>
      </c>
      <c r="B42" s="17">
        <f t="shared" si="19"/>
        <v>493749.99703749991</v>
      </c>
      <c r="C42" s="15">
        <f t="shared" si="0"/>
        <v>41.145833086458325</v>
      </c>
      <c r="D42" s="16">
        <f t="shared" si="20"/>
        <v>0</v>
      </c>
      <c r="E42" s="16">
        <f t="shared" si="21"/>
        <v>2124.4791539197913</v>
      </c>
      <c r="F42" s="17">
        <f t="shared" si="22"/>
        <v>468749.99718749989</v>
      </c>
      <c r="G42" s="15">
        <f t="shared" si="1"/>
        <v>5074.2187195546858</v>
      </c>
      <c r="H42" s="16">
        <f t="shared" si="2"/>
        <v>0</v>
      </c>
      <c r="I42" s="16">
        <f t="shared" si="3"/>
        <v>7157.5520403880182</v>
      </c>
      <c r="J42" s="17">
        <f t="shared" si="23"/>
        <v>443749.99733749987</v>
      </c>
      <c r="K42" s="15">
        <f t="shared" si="4"/>
        <v>4803.5937211784358</v>
      </c>
      <c r="L42" s="16">
        <f t="shared" si="5"/>
        <v>0</v>
      </c>
      <c r="M42" s="16">
        <f t="shared" si="6"/>
        <v>6886.9270420117682</v>
      </c>
      <c r="N42" s="17">
        <f t="shared" si="24"/>
        <v>418749.99748749984</v>
      </c>
      <c r="O42" s="15">
        <f t="shared" si="7"/>
        <v>4532.9687228021858</v>
      </c>
      <c r="P42" s="16">
        <f t="shared" si="8"/>
        <v>0</v>
      </c>
      <c r="Q42" s="16">
        <f t="shared" si="9"/>
        <v>6616.3020436355182</v>
      </c>
      <c r="R42" s="17">
        <f t="shared" si="25"/>
        <v>393749.99763749982</v>
      </c>
      <c r="S42" s="15">
        <f t="shared" si="10"/>
        <v>4262.3437244259358</v>
      </c>
      <c r="T42" s="16">
        <f t="shared" si="11"/>
        <v>0</v>
      </c>
      <c r="U42" s="16">
        <f t="shared" si="12"/>
        <v>6345.6770452592682</v>
      </c>
      <c r="V42" s="17">
        <f t="shared" si="26"/>
        <v>368749.9977874998</v>
      </c>
      <c r="W42" s="15">
        <f t="shared" si="13"/>
        <v>3991.7187260496853</v>
      </c>
      <c r="X42" s="16">
        <f t="shared" si="14"/>
        <v>0</v>
      </c>
      <c r="Y42" s="16">
        <f t="shared" si="15"/>
        <v>6075.0520468830182</v>
      </c>
      <c r="Z42" s="17">
        <f t="shared" si="27"/>
        <v>343749.99793749978</v>
      </c>
      <c r="AA42" s="15">
        <f t="shared" si="16"/>
        <v>3721.0937276734348</v>
      </c>
      <c r="AB42" s="16">
        <f t="shared" si="17"/>
        <v>0</v>
      </c>
      <c r="AC42" s="16">
        <f t="shared" si="18"/>
        <v>5804.4270485067682</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43</v>
      </c>
      <c r="B43" s="17">
        <f t="shared" si="19"/>
        <v>491666.66371666658</v>
      </c>
      <c r="C43" s="15">
        <f>IF(LEFT($A43,1)*1+LEFT(B$37,1)*12-12&lt;=$J$15,B43*($J$14/12),B43*($J$16/12))</f>
        <v>40.97222197638888</v>
      </c>
      <c r="D43" s="16">
        <f t="shared" si="20"/>
        <v>0</v>
      </c>
      <c r="E43" s="16">
        <f t="shared" si="21"/>
        <v>2124.3055428097218</v>
      </c>
      <c r="F43" s="17">
        <f t="shared" si="22"/>
        <v>466666.66386666655</v>
      </c>
      <c r="G43" s="15">
        <f t="shared" si="1"/>
        <v>5051.6666363566655</v>
      </c>
      <c r="H43" s="16">
        <f t="shared" si="2"/>
        <v>0</v>
      </c>
      <c r="I43" s="16">
        <f t="shared" si="3"/>
        <v>7134.9999571899989</v>
      </c>
      <c r="J43" s="17">
        <f t="shared" si="23"/>
        <v>441666.66401666653</v>
      </c>
      <c r="K43" s="15">
        <f t="shared" si="4"/>
        <v>4781.0416379804146</v>
      </c>
      <c r="L43" s="16">
        <f t="shared" si="5"/>
        <v>0</v>
      </c>
      <c r="M43" s="16">
        <f t="shared" si="6"/>
        <v>6864.3749588137471</v>
      </c>
      <c r="N43" s="17">
        <f t="shared" si="24"/>
        <v>416666.66416666651</v>
      </c>
      <c r="O43" s="15">
        <f t="shared" si="7"/>
        <v>4510.4166396041646</v>
      </c>
      <c r="P43" s="16">
        <f t="shared" si="8"/>
        <v>0</v>
      </c>
      <c r="Q43" s="16">
        <f t="shared" si="9"/>
        <v>6593.7499604374971</v>
      </c>
      <c r="R43" s="17">
        <f t="shared" si="25"/>
        <v>391666.66431666649</v>
      </c>
      <c r="S43" s="15">
        <f t="shared" si="10"/>
        <v>4239.7916412279146</v>
      </c>
      <c r="T43" s="16">
        <f t="shared" si="11"/>
        <v>0</v>
      </c>
      <c r="U43" s="16">
        <f t="shared" si="12"/>
        <v>6323.1249620612471</v>
      </c>
      <c r="V43" s="17">
        <f t="shared" si="26"/>
        <v>366666.66446666647</v>
      </c>
      <c r="W43" s="15">
        <f t="shared" si="13"/>
        <v>3969.1666428516642</v>
      </c>
      <c r="X43" s="16">
        <f t="shared" si="14"/>
        <v>0</v>
      </c>
      <c r="Y43" s="16">
        <f t="shared" si="15"/>
        <v>6052.4999636849971</v>
      </c>
      <c r="Z43" s="17">
        <f t="shared" si="27"/>
        <v>341666.66461666644</v>
      </c>
      <c r="AA43" s="15">
        <f t="shared" si="16"/>
        <v>3698.5416444754142</v>
      </c>
      <c r="AB43" s="16">
        <f t="shared" si="17"/>
        <v>0</v>
      </c>
      <c r="AC43" s="16">
        <f t="shared" si="18"/>
        <v>5781.8749653087471</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44</v>
      </c>
      <c r="B44" s="17">
        <f t="shared" si="19"/>
        <v>489583.33039583324</v>
      </c>
      <c r="C44" s="15">
        <f t="shared" si="0"/>
        <v>40.798610866319436</v>
      </c>
      <c r="D44" s="16">
        <f t="shared" si="20"/>
        <v>0</v>
      </c>
      <c r="E44" s="16">
        <f t="shared" si="21"/>
        <v>2124.1319316996523</v>
      </c>
      <c r="F44" s="17">
        <f t="shared" si="22"/>
        <v>464583.33054583322</v>
      </c>
      <c r="G44" s="15">
        <f t="shared" si="1"/>
        <v>5029.1145531586444</v>
      </c>
      <c r="H44" s="16">
        <f t="shared" si="2"/>
        <v>0</v>
      </c>
      <c r="I44" s="16">
        <f t="shared" si="3"/>
        <v>7112.4478739919778</v>
      </c>
      <c r="J44" s="17">
        <f t="shared" si="23"/>
        <v>439583.3306958332</v>
      </c>
      <c r="K44" s="15">
        <f t="shared" si="4"/>
        <v>4758.4895547823944</v>
      </c>
      <c r="L44" s="16">
        <f t="shared" si="5"/>
        <v>0</v>
      </c>
      <c r="M44" s="16">
        <f t="shared" si="6"/>
        <v>6841.8228756157278</v>
      </c>
      <c r="N44" s="17">
        <f t="shared" si="24"/>
        <v>414583.33084583317</v>
      </c>
      <c r="O44" s="15">
        <f t="shared" si="7"/>
        <v>4487.8645564061435</v>
      </c>
      <c r="P44" s="16">
        <f t="shared" si="8"/>
        <v>0</v>
      </c>
      <c r="Q44" s="16">
        <f t="shared" si="9"/>
        <v>6571.1978772394759</v>
      </c>
      <c r="R44" s="17">
        <f t="shared" si="25"/>
        <v>389583.33099583315</v>
      </c>
      <c r="S44" s="15">
        <f t="shared" si="10"/>
        <v>4217.2395580298935</v>
      </c>
      <c r="T44" s="16">
        <f t="shared" si="11"/>
        <v>0</v>
      </c>
      <c r="U44" s="16">
        <f t="shared" si="12"/>
        <v>6300.5728788632259</v>
      </c>
      <c r="V44" s="17">
        <f t="shared" si="26"/>
        <v>364583.33114583313</v>
      </c>
      <c r="W44" s="15">
        <f t="shared" si="13"/>
        <v>3946.6145596536435</v>
      </c>
      <c r="X44" s="16">
        <f t="shared" si="14"/>
        <v>0</v>
      </c>
      <c r="Y44" s="16">
        <f t="shared" si="15"/>
        <v>6029.9478804869759</v>
      </c>
      <c r="Z44" s="17">
        <f t="shared" si="27"/>
        <v>339583.33129583311</v>
      </c>
      <c r="AA44" s="15">
        <f t="shared" si="16"/>
        <v>3675.989561277393</v>
      </c>
      <c r="AB44" s="16">
        <f t="shared" si="17"/>
        <v>0</v>
      </c>
      <c r="AC44" s="16">
        <f t="shared" si="18"/>
        <v>5759.3228821107259</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45</v>
      </c>
      <c r="B45" s="17">
        <f t="shared" si="19"/>
        <v>487499.9970749999</v>
      </c>
      <c r="C45" s="15">
        <f t="shared" si="0"/>
        <v>40.624999756249991</v>
      </c>
      <c r="D45" s="16">
        <f t="shared" si="20"/>
        <v>0</v>
      </c>
      <c r="E45" s="16">
        <f t="shared" si="21"/>
        <v>2123.9583205895829</v>
      </c>
      <c r="F45" s="17">
        <f t="shared" si="22"/>
        <v>462499.99722499988</v>
      </c>
      <c r="G45" s="15">
        <f t="shared" si="1"/>
        <v>5006.5624699606233</v>
      </c>
      <c r="H45" s="16">
        <f t="shared" si="2"/>
        <v>0</v>
      </c>
      <c r="I45" s="16">
        <f t="shared" si="3"/>
        <v>7089.8957907939566</v>
      </c>
      <c r="J45" s="17">
        <f t="shared" si="23"/>
        <v>437499.99737499986</v>
      </c>
      <c r="K45" s="15">
        <f t="shared" si="4"/>
        <v>4735.9374715843733</v>
      </c>
      <c r="L45" s="16">
        <f t="shared" si="5"/>
        <v>0</v>
      </c>
      <c r="M45" s="16">
        <f t="shared" si="6"/>
        <v>6819.2707924177066</v>
      </c>
      <c r="N45" s="17">
        <f t="shared" si="24"/>
        <v>412499.99752499984</v>
      </c>
      <c r="O45" s="15">
        <f t="shared" si="7"/>
        <v>4465.3124732081233</v>
      </c>
      <c r="P45" s="16">
        <f t="shared" si="8"/>
        <v>0</v>
      </c>
      <c r="Q45" s="16">
        <f t="shared" si="9"/>
        <v>6548.6457940414566</v>
      </c>
      <c r="R45" s="17">
        <f t="shared" si="25"/>
        <v>387499.99767499982</v>
      </c>
      <c r="S45" s="15">
        <f t="shared" si="10"/>
        <v>4194.6874748318733</v>
      </c>
      <c r="T45" s="16">
        <f t="shared" si="11"/>
        <v>0</v>
      </c>
      <c r="U45" s="16">
        <f t="shared" si="12"/>
        <v>6278.0207956652066</v>
      </c>
      <c r="V45" s="17">
        <f t="shared" si="26"/>
        <v>362499.99782499979</v>
      </c>
      <c r="W45" s="15">
        <f t="shared" si="13"/>
        <v>3924.0624764556228</v>
      </c>
      <c r="X45" s="16">
        <f t="shared" si="14"/>
        <v>0</v>
      </c>
      <c r="Y45" s="16">
        <f t="shared" si="15"/>
        <v>6007.3957972889557</v>
      </c>
      <c r="Z45" s="17">
        <f t="shared" si="27"/>
        <v>337499.99797499977</v>
      </c>
      <c r="AA45" s="15">
        <f t="shared" si="16"/>
        <v>3653.4374780793723</v>
      </c>
      <c r="AB45" s="16">
        <f t="shared" si="17"/>
        <v>0</v>
      </c>
      <c r="AC45" s="16">
        <f t="shared" si="18"/>
        <v>5736.7707989127048</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46</v>
      </c>
      <c r="B46" s="17">
        <f t="shared" si="19"/>
        <v>485416.66375416657</v>
      </c>
      <c r="C46" s="15">
        <f t="shared" si="0"/>
        <v>40.451388646180547</v>
      </c>
      <c r="D46" s="16">
        <f t="shared" si="20"/>
        <v>0</v>
      </c>
      <c r="E46" s="16">
        <f t="shared" si="21"/>
        <v>2123.7847094795134</v>
      </c>
      <c r="F46" s="17">
        <f t="shared" si="22"/>
        <v>460416.66390416655</v>
      </c>
      <c r="G46" s="15">
        <f t="shared" si="1"/>
        <v>4984.010386762603</v>
      </c>
      <c r="H46" s="16">
        <f t="shared" si="2"/>
        <v>0</v>
      </c>
      <c r="I46" s="16">
        <f t="shared" si="3"/>
        <v>7067.3437075959355</v>
      </c>
      <c r="J46" s="17">
        <f t="shared" si="23"/>
        <v>435416.66405416653</v>
      </c>
      <c r="K46" s="15">
        <f t="shared" si="4"/>
        <v>4713.3853883863521</v>
      </c>
      <c r="L46" s="16">
        <f t="shared" si="5"/>
        <v>0</v>
      </c>
      <c r="M46" s="16">
        <f t="shared" si="6"/>
        <v>6796.7187092196855</v>
      </c>
      <c r="N46" s="17">
        <f t="shared" si="24"/>
        <v>410416.6642041665</v>
      </c>
      <c r="O46" s="15">
        <f t="shared" si="7"/>
        <v>4442.7603900101021</v>
      </c>
      <c r="P46" s="16">
        <f t="shared" si="8"/>
        <v>0</v>
      </c>
      <c r="Q46" s="16">
        <f t="shared" si="9"/>
        <v>6526.0937108434355</v>
      </c>
      <c r="R46" s="17">
        <f t="shared" si="25"/>
        <v>385416.66435416648</v>
      </c>
      <c r="S46" s="15">
        <f t="shared" si="10"/>
        <v>4172.1353916338521</v>
      </c>
      <c r="T46" s="16">
        <f t="shared" si="11"/>
        <v>0</v>
      </c>
      <c r="U46" s="16">
        <f t="shared" si="12"/>
        <v>6255.4687124671855</v>
      </c>
      <c r="V46" s="17">
        <f t="shared" si="26"/>
        <v>360416.66450416646</v>
      </c>
      <c r="W46" s="15">
        <f t="shared" si="13"/>
        <v>3901.5103932576017</v>
      </c>
      <c r="X46" s="16">
        <f t="shared" si="14"/>
        <v>0</v>
      </c>
      <c r="Y46" s="16">
        <f t="shared" si="15"/>
        <v>5984.8437140909346</v>
      </c>
      <c r="Z46" s="17">
        <f t="shared" si="27"/>
        <v>335416.66465416644</v>
      </c>
      <c r="AA46" s="15">
        <f t="shared" si="16"/>
        <v>3630.8853948813517</v>
      </c>
      <c r="AB46" s="16">
        <f t="shared" si="17"/>
        <v>0</v>
      </c>
      <c r="AC46" s="16">
        <f t="shared" si="18"/>
        <v>5714.2187157146845</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47</v>
      </c>
      <c r="B47" s="17">
        <f t="shared" si="19"/>
        <v>483333.33043333323</v>
      </c>
      <c r="C47" s="15">
        <f t="shared" si="0"/>
        <v>40.277777536111103</v>
      </c>
      <c r="D47" s="16">
        <f t="shared" si="20"/>
        <v>0</v>
      </c>
      <c r="E47" s="16">
        <f t="shared" si="21"/>
        <v>2123.6110983694439</v>
      </c>
      <c r="F47" s="17">
        <f t="shared" si="22"/>
        <v>458333.33058333321</v>
      </c>
      <c r="G47" s="15">
        <f t="shared" si="1"/>
        <v>4961.4583035645819</v>
      </c>
      <c r="H47" s="16">
        <f t="shared" si="2"/>
        <v>0</v>
      </c>
      <c r="I47" s="16">
        <f t="shared" si="3"/>
        <v>7044.7916243979143</v>
      </c>
      <c r="J47" s="17">
        <f t="shared" si="23"/>
        <v>433333.33073333319</v>
      </c>
      <c r="K47" s="15">
        <f t="shared" si="4"/>
        <v>4690.8333051883319</v>
      </c>
      <c r="L47" s="16">
        <f t="shared" si="5"/>
        <v>0</v>
      </c>
      <c r="M47" s="16">
        <f t="shared" si="6"/>
        <v>6774.1666260216643</v>
      </c>
      <c r="N47" s="17">
        <f t="shared" si="24"/>
        <v>408333.33088333317</v>
      </c>
      <c r="O47" s="15">
        <f t="shared" si="7"/>
        <v>4420.208306812081</v>
      </c>
      <c r="P47" s="16">
        <f t="shared" si="8"/>
        <v>0</v>
      </c>
      <c r="Q47" s="16">
        <f t="shared" si="9"/>
        <v>6503.5416276454143</v>
      </c>
      <c r="R47" s="17">
        <f t="shared" si="25"/>
        <v>383333.33103333315</v>
      </c>
      <c r="S47" s="15">
        <f t="shared" si="10"/>
        <v>4149.583308435831</v>
      </c>
      <c r="T47" s="16">
        <f t="shared" si="11"/>
        <v>0</v>
      </c>
      <c r="U47" s="16">
        <f t="shared" si="12"/>
        <v>6232.9166292691643</v>
      </c>
      <c r="V47" s="17">
        <f t="shared" si="26"/>
        <v>358333.33118333312</v>
      </c>
      <c r="W47" s="15">
        <f t="shared" si="13"/>
        <v>3878.958310059581</v>
      </c>
      <c r="X47" s="16">
        <f t="shared" si="14"/>
        <v>0</v>
      </c>
      <c r="Y47" s="16">
        <f t="shared" si="15"/>
        <v>5962.2916308929143</v>
      </c>
      <c r="Z47" s="17">
        <f t="shared" si="27"/>
        <v>333333.3313333331</v>
      </c>
      <c r="AA47" s="15">
        <f t="shared" si="16"/>
        <v>3608.3333116833305</v>
      </c>
      <c r="AB47" s="16">
        <f t="shared" si="17"/>
        <v>0</v>
      </c>
      <c r="AC47" s="16">
        <f t="shared" si="18"/>
        <v>5691.6666325166634</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48</v>
      </c>
      <c r="B48" s="17">
        <f t="shared" si="19"/>
        <v>481249.9971124999</v>
      </c>
      <c r="C48" s="15">
        <f t="shared" si="0"/>
        <v>40.104166426041658</v>
      </c>
      <c r="D48" s="16">
        <f t="shared" si="20"/>
        <v>0</v>
      </c>
      <c r="E48" s="16">
        <f t="shared" si="21"/>
        <v>2123.4374872593744</v>
      </c>
      <c r="F48" s="17">
        <f t="shared" si="22"/>
        <v>456249.99726249988</v>
      </c>
      <c r="G48" s="15">
        <f t="shared" si="1"/>
        <v>4938.9062203665608</v>
      </c>
      <c r="H48" s="16">
        <f t="shared" si="2"/>
        <v>0</v>
      </c>
      <c r="I48" s="16">
        <f t="shared" si="3"/>
        <v>7022.2395411998932</v>
      </c>
      <c r="J48" s="17">
        <f t="shared" si="23"/>
        <v>431249.99741249986</v>
      </c>
      <c r="K48" s="15">
        <f t="shared" si="4"/>
        <v>4668.2812219903108</v>
      </c>
      <c r="L48" s="16">
        <f t="shared" si="5"/>
        <v>0</v>
      </c>
      <c r="M48" s="16">
        <f t="shared" si="6"/>
        <v>6751.6145428236432</v>
      </c>
      <c r="N48" s="17">
        <f t="shared" si="24"/>
        <v>406249.99756249983</v>
      </c>
      <c r="O48" s="15">
        <f t="shared" si="7"/>
        <v>4397.6562236140608</v>
      </c>
      <c r="P48" s="16">
        <f t="shared" si="8"/>
        <v>0</v>
      </c>
      <c r="Q48" s="16">
        <f t="shared" si="9"/>
        <v>6480.9895444473932</v>
      </c>
      <c r="R48" s="17">
        <f t="shared" si="25"/>
        <v>381249.99771249981</v>
      </c>
      <c r="S48" s="15">
        <f t="shared" si="10"/>
        <v>4127.0312252378098</v>
      </c>
      <c r="T48" s="16">
        <f t="shared" si="11"/>
        <v>0</v>
      </c>
      <c r="U48" s="16">
        <f t="shared" si="12"/>
        <v>6210.3645460711432</v>
      </c>
      <c r="V48" s="17">
        <f t="shared" si="26"/>
        <v>356249.99786249979</v>
      </c>
      <c r="W48" s="15">
        <f t="shared" si="13"/>
        <v>3856.4062268615598</v>
      </c>
      <c r="X48" s="16">
        <f t="shared" si="14"/>
        <v>0</v>
      </c>
      <c r="Y48" s="16">
        <f t="shared" si="15"/>
        <v>5939.7395476948932</v>
      </c>
      <c r="Z48" s="17">
        <f t="shared" si="27"/>
        <v>331249.99801249977</v>
      </c>
      <c r="AA48" s="15">
        <f t="shared" si="16"/>
        <v>3585.7812284853098</v>
      </c>
      <c r="AB48" s="16">
        <f t="shared" si="17"/>
        <v>0</v>
      </c>
      <c r="AC48" s="16">
        <f t="shared" si="18"/>
        <v>5669.1145493186432</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49</v>
      </c>
      <c r="B49" s="17">
        <f t="shared" si="19"/>
        <v>479166.66379166656</v>
      </c>
      <c r="C49" s="15">
        <f t="shared" si="0"/>
        <v>39.930555315972214</v>
      </c>
      <c r="D49" s="16">
        <f t="shared" si="20"/>
        <v>0</v>
      </c>
      <c r="E49" s="16">
        <f t="shared" si="21"/>
        <v>2123.2638761493049</v>
      </c>
      <c r="F49" s="17">
        <f t="shared" si="22"/>
        <v>454166.66394166654</v>
      </c>
      <c r="G49" s="15">
        <f t="shared" si="1"/>
        <v>4916.3541371685405</v>
      </c>
      <c r="H49" s="16">
        <f t="shared" si="2"/>
        <v>0</v>
      </c>
      <c r="I49" s="16">
        <f t="shared" si="3"/>
        <v>6999.6874580018739</v>
      </c>
      <c r="J49" s="17">
        <f t="shared" si="23"/>
        <v>429166.66409166652</v>
      </c>
      <c r="K49" s="15">
        <f t="shared" si="4"/>
        <v>4645.7291387922896</v>
      </c>
      <c r="L49" s="16">
        <f t="shared" si="5"/>
        <v>0</v>
      </c>
      <c r="M49" s="16">
        <f t="shared" si="6"/>
        <v>6729.0624596256221</v>
      </c>
      <c r="N49" s="17">
        <f t="shared" si="24"/>
        <v>404166.6642416665</v>
      </c>
      <c r="O49" s="15">
        <f t="shared" si="7"/>
        <v>4375.1041404160396</v>
      </c>
      <c r="P49" s="16">
        <f t="shared" si="8"/>
        <v>0</v>
      </c>
      <c r="Q49" s="16">
        <f t="shared" si="9"/>
        <v>6458.4374612493721</v>
      </c>
      <c r="R49" s="17">
        <f t="shared" si="25"/>
        <v>379166.66439166648</v>
      </c>
      <c r="S49" s="15">
        <f t="shared" si="10"/>
        <v>4104.4791420397896</v>
      </c>
      <c r="T49" s="16">
        <f t="shared" si="11"/>
        <v>0</v>
      </c>
      <c r="U49" s="16">
        <f t="shared" si="12"/>
        <v>6187.8124628731221</v>
      </c>
      <c r="V49" s="17">
        <f t="shared" si="26"/>
        <v>354166.66454166645</v>
      </c>
      <c r="W49" s="15">
        <f t="shared" si="13"/>
        <v>3833.8541436635392</v>
      </c>
      <c r="X49" s="16">
        <f t="shared" si="14"/>
        <v>0</v>
      </c>
      <c r="Y49" s="16">
        <f t="shared" si="15"/>
        <v>5917.1874644968721</v>
      </c>
      <c r="Z49" s="17">
        <f t="shared" si="27"/>
        <v>329166.66469166643</v>
      </c>
      <c r="AA49" s="15">
        <f t="shared" si="16"/>
        <v>3563.2291452872892</v>
      </c>
      <c r="AB49" s="16">
        <f t="shared" si="17"/>
        <v>0</v>
      </c>
      <c r="AC49" s="16">
        <f t="shared" si="18"/>
        <v>5646.562466120622</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50</v>
      </c>
      <c r="B50" s="17">
        <f t="shared" si="19"/>
        <v>477083.33047083323</v>
      </c>
      <c r="C50" s="15">
        <f t="shared" si="0"/>
        <v>39.756944205902769</v>
      </c>
      <c r="D50" s="16">
        <f t="shared" si="20"/>
        <v>0</v>
      </c>
      <c r="E50" s="16">
        <f t="shared" si="21"/>
        <v>2123.0902650392359</v>
      </c>
      <c r="F50" s="17">
        <f t="shared" si="22"/>
        <v>452083.33062083321</v>
      </c>
      <c r="G50" s="15">
        <f t="shared" si="1"/>
        <v>4893.8020539705194</v>
      </c>
      <c r="H50" s="16">
        <f t="shared" si="2"/>
        <v>0</v>
      </c>
      <c r="I50" s="16">
        <f t="shared" si="3"/>
        <v>6977.1353748038528</v>
      </c>
      <c r="J50" s="17">
        <f t="shared" si="23"/>
        <v>427083.33077083318</v>
      </c>
      <c r="K50" s="15">
        <f t="shared" si="4"/>
        <v>4623.1770555942694</v>
      </c>
      <c r="L50" s="16">
        <f t="shared" si="5"/>
        <v>0</v>
      </c>
      <c r="M50" s="16">
        <f t="shared" si="6"/>
        <v>6706.5103764276028</v>
      </c>
      <c r="N50" s="17">
        <f t="shared" si="24"/>
        <v>402083.33092083316</v>
      </c>
      <c r="O50" s="15">
        <f t="shared" si="7"/>
        <v>4352.5520572180185</v>
      </c>
      <c r="P50" s="16">
        <f t="shared" si="8"/>
        <v>0</v>
      </c>
      <c r="Q50" s="16">
        <f t="shared" si="9"/>
        <v>6435.8853780513509</v>
      </c>
      <c r="R50" s="17">
        <f t="shared" si="25"/>
        <v>377083.33107083314</v>
      </c>
      <c r="S50" s="15">
        <f t="shared" si="10"/>
        <v>4081.9270588417685</v>
      </c>
      <c r="T50" s="16">
        <f t="shared" si="11"/>
        <v>0</v>
      </c>
      <c r="U50" s="16">
        <f t="shared" si="12"/>
        <v>6165.2603796751009</v>
      </c>
      <c r="V50" s="17">
        <f t="shared" si="26"/>
        <v>352083.33122083312</v>
      </c>
      <c r="W50" s="15">
        <f t="shared" si="13"/>
        <v>3811.3020604655185</v>
      </c>
      <c r="X50" s="16">
        <f t="shared" si="14"/>
        <v>0</v>
      </c>
      <c r="Y50" s="16">
        <f t="shared" si="15"/>
        <v>5894.6353812988509</v>
      </c>
      <c r="Z50" s="17">
        <f t="shared" si="27"/>
        <v>327083.3313708331</v>
      </c>
      <c r="AA50" s="15">
        <f t="shared" si="16"/>
        <v>3540.677062089268</v>
      </c>
      <c r="AB50" s="16">
        <f t="shared" si="17"/>
        <v>0</v>
      </c>
      <c r="AC50" s="16">
        <f t="shared" si="18"/>
        <v>5624.0103829226009</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51</v>
      </c>
      <c r="B51" s="19"/>
      <c r="C51" s="20">
        <f>SUM(C39:C50)</f>
        <v>488.54166373541659</v>
      </c>
      <c r="D51" s="21">
        <f>SUM(D39:D50)</f>
        <v>21597.1428184</v>
      </c>
      <c r="E51" s="21">
        <f>SUM(E39:E50)</f>
        <v>47085.684332135417</v>
      </c>
      <c r="F51" s="19"/>
      <c r="G51" s="20">
        <f>SUM(G39:G50)</f>
        <v>60214.062138715613</v>
      </c>
      <c r="H51" s="21">
        <f>SUM(H39:H50)</f>
        <v>5562.8571094799991</v>
      </c>
      <c r="I51" s="21">
        <f>SUM(I39:I50)</f>
        <v>90776.919098195605</v>
      </c>
      <c r="J51" s="19"/>
      <c r="K51" s="20">
        <f>SUM(K39:K50)</f>
        <v>56966.562158200613</v>
      </c>
      <c r="L51" s="21">
        <f>SUM(L39:L50)</f>
        <v>5382.8571105599985</v>
      </c>
      <c r="M51" s="21">
        <f>SUM(M39:M50)</f>
        <v>87349.419118760605</v>
      </c>
      <c r="N51" s="19"/>
      <c r="O51" s="20">
        <f>SUM(O39:O50)</f>
        <v>53719.062177685613</v>
      </c>
      <c r="P51" s="21">
        <f>SUM(P39:P50)</f>
        <v>5202.857111639998</v>
      </c>
      <c r="Q51" s="21">
        <f>SUM(Q39:Q50)</f>
        <v>83921.91913932559</v>
      </c>
      <c r="R51" s="19"/>
      <c r="S51" s="20">
        <f>SUM(S39:S50)</f>
        <v>50471.562197170606</v>
      </c>
      <c r="T51" s="21">
        <f>SUM(T39:T50)</f>
        <v>5022.8571127199984</v>
      </c>
      <c r="U51" s="21">
        <f>SUM(U39:U50)</f>
        <v>80494.419159890604</v>
      </c>
      <c r="V51" s="19"/>
      <c r="W51" s="20">
        <f>SUM(W39:W50)</f>
        <v>47224.062216655599</v>
      </c>
      <c r="X51" s="21">
        <f>SUM(X39:X50)</f>
        <v>4842.8571137999988</v>
      </c>
      <c r="Y51" s="21">
        <f>SUM(Y39:Y50)</f>
        <v>77066.919180455603</v>
      </c>
      <c r="Z51" s="19"/>
      <c r="AA51" s="20">
        <f>SUM(AA39:AA50)</f>
        <v>43976.562236140591</v>
      </c>
      <c r="AB51" s="21">
        <f>SUM(AB39:AB50)</f>
        <v>4662.8571148799983</v>
      </c>
      <c r="AC51" s="21">
        <f>SUM(AC39:AC50)</f>
        <v>73639.419201020588</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50" t="s">
        <v>27</v>
      </c>
      <c r="B52" s="47" t="s">
        <v>52</v>
      </c>
      <c r="C52" s="48"/>
      <c r="D52" s="49"/>
      <c r="E52" s="35"/>
      <c r="F52" s="47" t="s">
        <v>53</v>
      </c>
      <c r="G52" s="48"/>
      <c r="H52" s="48"/>
      <c r="I52" s="49"/>
      <c r="J52" s="47" t="s">
        <v>54</v>
      </c>
      <c r="K52" s="48"/>
      <c r="L52" s="48"/>
      <c r="M52" s="49"/>
      <c r="N52" s="47" t="s">
        <v>55</v>
      </c>
      <c r="O52" s="48"/>
      <c r="P52" s="48"/>
      <c r="Q52" s="49"/>
      <c r="R52" s="47" t="s">
        <v>56</v>
      </c>
      <c r="S52" s="48"/>
      <c r="T52" s="48"/>
      <c r="U52" s="49"/>
      <c r="V52" s="47" t="s">
        <v>57</v>
      </c>
      <c r="W52" s="48"/>
      <c r="X52" s="48"/>
      <c r="Y52" s="49"/>
      <c r="Z52" s="47" t="s">
        <v>58</v>
      </c>
      <c r="AA52" s="48"/>
      <c r="AB52" s="48"/>
      <c r="AC52" s="49"/>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51"/>
      <c r="B53" s="13" t="s">
        <v>35</v>
      </c>
      <c r="C53" s="13" t="s">
        <v>36</v>
      </c>
      <c r="D53" s="13" t="s">
        <v>37</v>
      </c>
      <c r="E53" s="13" t="s">
        <v>38</v>
      </c>
      <c r="F53" s="13" t="s">
        <v>35</v>
      </c>
      <c r="G53" s="13" t="s">
        <v>36</v>
      </c>
      <c r="H53" s="13" t="s">
        <v>37</v>
      </c>
      <c r="I53" s="13" t="s">
        <v>38</v>
      </c>
      <c r="J53" s="13" t="s">
        <v>35</v>
      </c>
      <c r="K53" s="13" t="s">
        <v>36</v>
      </c>
      <c r="L53" s="13" t="s">
        <v>37</v>
      </c>
      <c r="M53" s="13" t="s">
        <v>38</v>
      </c>
      <c r="N53" s="13" t="s">
        <v>35</v>
      </c>
      <c r="O53" s="13" t="s">
        <v>36</v>
      </c>
      <c r="P53" s="13" t="s">
        <v>37</v>
      </c>
      <c r="Q53" s="13" t="s">
        <v>38</v>
      </c>
      <c r="R53" s="13" t="s">
        <v>35</v>
      </c>
      <c r="S53" s="13" t="s">
        <v>36</v>
      </c>
      <c r="T53" s="13" t="s">
        <v>37</v>
      </c>
      <c r="U53" s="13" t="s">
        <v>38</v>
      </c>
      <c r="V53" s="13" t="s">
        <v>35</v>
      </c>
      <c r="W53" s="13" t="s">
        <v>36</v>
      </c>
      <c r="X53" s="13" t="s">
        <v>37</v>
      </c>
      <c r="Y53" s="13" t="s">
        <v>38</v>
      </c>
      <c r="Z53" s="13" t="s">
        <v>35</v>
      </c>
      <c r="AA53" s="13" t="s">
        <v>36</v>
      </c>
      <c r="AB53" s="13" t="s">
        <v>37</v>
      </c>
      <c r="AC53" s="13" t="s">
        <v>38</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39</v>
      </c>
      <c r="B54" s="17">
        <f>IF(data2=1,IF((Z50-sumproplat2)&gt;1,Z50-sumproplat2,0),IF(Z50-(sumproplat2-AA50-AB50)&gt;0,Z50-(AC50-AA50-AB50),0))</f>
        <v>324999.99804999976</v>
      </c>
      <c r="C54" s="15">
        <f t="shared" ref="C54:C65" si="28">IF(LEFT($A54,1)*1+LEFT(B$52,1)*12-12&lt;=$J$15,B54*($J$14/12),B54*($J$16/12))</f>
        <v>3518.1249788912473</v>
      </c>
      <c r="D54" s="16">
        <f t="shared" ref="D54:D65" si="29">IF(AND($A54="1 міс.",B54&gt;0),$J$28*$J$6+$J$29*B54,0)+IF(B54-IF(data2=1,IF(C54&gt;0.001,C54+sumproplat2,0),IF(B54&gt;sumproplat2*2,sumproplat2,B54+C54))&lt;0,$J$31,0)</f>
        <v>4482.8571159599978</v>
      </c>
      <c r="E54" s="16">
        <f t="shared" ref="E54:E65" si="30">IF(data2=1,IF(C54&gt;0.001,C54+D54+sumproplat2,0),IF(B54&gt;sumproplat2*2,sumproplat2+D54,B54+C54+D54))</f>
        <v>10084.315415684578</v>
      </c>
      <c r="F54" s="17">
        <f>IF(data2=1,IF((B65-sumproplat2)&gt;1,B65-sumproplat2,0),IF(B65-(sumproplat2-C65-D65)&gt;0,B65-(E65-C65-D65),0))</f>
        <v>299999.99819999974</v>
      </c>
      <c r="G54" s="15">
        <f>IF(LEFT($A54,1)*1+LEFT(F$52,1)*12-12&lt;=$J$15,F54*($J$14/12),F54*($J$16/12))</f>
        <v>3247.4999805149969</v>
      </c>
      <c r="H54" s="16">
        <f t="shared" ref="H54:H65" si="31">IF(AND($A54="1 міс.",F54&gt;0),$J$28*$J$6+$J$29*F54,0)+IF(F54-IF(data2=1,IF(G54&gt;0.001,G54+sumproplat2,0),IF(F54&gt;sumproplat2*2,sumproplat2,F54+G54))&lt;0,$J$31,0)</f>
        <v>4302.8571170399973</v>
      </c>
      <c r="I54" s="16">
        <f t="shared" ref="I54:I65" si="32">IF(data2=1,IF(G54&gt;0.001,G54+H54+sumproplat2,0),IF(F54&gt;sumproplat2*2,sumproplat2+H54,F54+G54+H54))</f>
        <v>9633.6904183883271</v>
      </c>
      <c r="J54" s="17">
        <f>IF(data2=1,IF((F65-sumproplat2)&gt;1,F65-sumproplat2,0),IF(F65-(sumproplat2-G65-H65)&gt;0,F65-(I65-G65-H65),0))</f>
        <v>274999.99834999972</v>
      </c>
      <c r="K54" s="15">
        <f>IF(LEFT($A54,1)*1+LEFT(J$52,2)*12-12&lt;=$J$15,J54*($J$14/12),J54*($J$16/12))</f>
        <v>2976.8749821387469</v>
      </c>
      <c r="L54" s="16">
        <f t="shared" ref="L54:L65" si="33">IF(AND($A54="1 міс.",J54&gt;0),$J$28*$J$6+$J$29*J54,0)+IF(J54-IF(data2=1,IF(K54&gt;0.001,K54+sumproplat2,0),IF(J54&gt;sumproplat2*2,sumproplat2,J54+K54))&lt;0,$J$31,0)</f>
        <v>4122.8571181199977</v>
      </c>
      <c r="M54" s="16">
        <f t="shared" ref="M54:M65" si="34">IF(data2=1,IF(K54&gt;0.001,K54+L54+sumproplat2,0),IF(J54&gt;sumproplat2*2,sumproplat2+L54,J54+K54+L54))</f>
        <v>9183.0654210920784</v>
      </c>
      <c r="N54" s="17">
        <f>IF(data2=1,IF((J65-sumproplat2)&gt;1,J65-sumproplat2,0),IF(J65-(sumproplat2-K65-L65)&gt;0,J65-(M65-K65-L65),0))</f>
        <v>249999.9984999997</v>
      </c>
      <c r="O54" s="15">
        <f>IF(LEFT($A54,1)*1+LEFT(N$52,2)*12-12&lt;=$J$15,N54*($J$14/12),N54*($J$16/12))</f>
        <v>2706.2499837624964</v>
      </c>
      <c r="P54" s="16">
        <f t="shared" ref="P54:P65" si="35">IF(AND($A54="1 міс.",N54&gt;0),$J$28*$J$6+$J$29*N54,0)+IF(N54-IF(data2=1,IF(O54&gt;0.001,O54+sumproplat2,0),IF(N54&gt;sumproplat2*2,sumproplat2,N54+O54))&lt;0,$J$31,0)</f>
        <v>3942.8571191999977</v>
      </c>
      <c r="Q54" s="16">
        <f t="shared" ref="Q54:Q65" si="36">IF(data2=1,IF(O54&gt;0.001,O54+P54+sumproplat2,0),IF(N54&gt;sumproplat2*2,sumproplat2+P54,N54+O54+P54))</f>
        <v>8732.4404237958279</v>
      </c>
      <c r="R54" s="17">
        <f>IF(data2=1,IF((N65-sumproplat2)&gt;1,N65-sumproplat2,0),IF(N65-(sumproplat2-O65-P65)&gt;0,N65-(Q65-O65-P65),0))</f>
        <v>224999.99864999967</v>
      </c>
      <c r="S54" s="15">
        <f>IF(LEFT($A54,1)*1+LEFT(R$52,2)*12-12&lt;=$J$15,R54*($J$14/12),R54*($J$16/12))</f>
        <v>2435.6249853862464</v>
      </c>
      <c r="T54" s="16">
        <f t="shared" ref="T54:T65" si="37">IF(AND($A54="1 міс.",R54&gt;0),$J$28*$J$6+$J$29*R54,0)+IF(R54-IF(data2=1,IF(S54&gt;0.001,S54+sumproplat2,0),IF(R54&gt;sumproplat2*2,sumproplat2,R54+S54))&lt;0,$J$31,0)</f>
        <v>3762.8571202799976</v>
      </c>
      <c r="U54" s="16">
        <f t="shared" ref="U54:U65" si="38">IF(data2=1,IF(S54&gt;0.001,S54+T54+sumproplat2,0),IF(R54&gt;sumproplat2*2,sumproplat2+T54,R54+S54+T54))</f>
        <v>8281.8154264995774</v>
      </c>
      <c r="V54" s="17">
        <f>IF(data2=1,IF((R65-sumproplat2)&gt;1,R65-sumproplat2,0),IF(R65-(sumproplat2-S65-T65)&gt;0,R65-(U65-S65-T65),0))</f>
        <v>199999.99879999965</v>
      </c>
      <c r="W54" s="15">
        <f>IF(LEFT($A54,1)*1+LEFT(V$52,2)*12-12&lt;=$J$15,V54*($J$14/12),V54*($J$16/12))</f>
        <v>2164.9999870099959</v>
      </c>
      <c r="X54" s="16">
        <f t="shared" ref="X54:X65" si="39">IF(AND($A54="1 міс.",V54&gt;0),$J$28*$J$6+$J$29*V54,0)+IF(V54-IF(data2=1,IF(W54&gt;0.001,W54+sumproplat2,0),IF(V54&gt;sumproplat2*2,sumproplat2,V54+W54))&lt;0,$J$31,0)</f>
        <v>3582.8571213599971</v>
      </c>
      <c r="Y54" s="16">
        <f t="shared" ref="Y54:Y65" si="40">IF(data2=1,IF(W54&gt;0.001,W54+X54+sumproplat2,0),IF(V54&gt;sumproplat2*2,sumproplat2+X54,V54+W54+X54))</f>
        <v>7831.1904292033269</v>
      </c>
      <c r="Z54" s="17">
        <f>IF(data2=1,IF((V65-sumproplat2)&gt;1,V65-sumproplat2,0),IF(V65-(sumproplat2-W65-X65)&gt;0,V65-(Y65-W65-X65),0))</f>
        <v>174999.99894999963</v>
      </c>
      <c r="AA54" s="15">
        <f>IF(LEFT($A54,1)*1+LEFT(Z$52,2)*12-12&lt;=$J$15,Z54*($J$14/12),Z54*($J$16/12))</f>
        <v>1894.3749886337459</v>
      </c>
      <c r="AB54" s="16">
        <f t="shared" ref="AB54:AB65" si="41">IF(AND($A54="1 міс.",Z54&gt;0),$J$28*$J$6+$J$29*Z54,0)+IF(Z54-IF(data2=1,IF(AA54&gt;0.001,AA54+sumproplat2,0),IF(Z54&gt;sumproplat2*2,sumproplat2,Z54+AA54))&lt;0,$J$31,0)</f>
        <v>3402.8571224399975</v>
      </c>
      <c r="AC54" s="16">
        <f t="shared" ref="AC54:AC65" si="42">IF(data2=1,IF(AA54&gt;0.001,AA54+AB54+sumproplat2,0),IF(Z54&gt;sumproplat2*2,sumproplat2+AB54,Z54+AA54+AB54))</f>
        <v>7380.5654319070763</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40</v>
      </c>
      <c r="B55" s="17">
        <f t="shared" ref="B55:B65" si="43">IF(data2=1,IF((B54-sumproplat2)&gt;1,B54-sumproplat2,0),IF(B54-(sumproplat2-C54-D54)&gt;0,B54-(E54-C54-D54),0))</f>
        <v>322916.66472916643</v>
      </c>
      <c r="C55" s="15">
        <f t="shared" si="28"/>
        <v>3495.5728956932262</v>
      </c>
      <c r="D55" s="16">
        <f t="shared" si="29"/>
        <v>0</v>
      </c>
      <c r="E55" s="16">
        <f t="shared" si="30"/>
        <v>5578.9062165265586</v>
      </c>
      <c r="F55" s="17">
        <f t="shared" ref="F55:F65" si="44">IF(data2=1,IF((F54-sumproplat2)&gt;1,F54-sumproplat2,0),IF(F54-(sumproplat2-G54-H54)&gt;0,F54-(I54-G54-H54),0))</f>
        <v>297916.6648791664</v>
      </c>
      <c r="G55" s="15">
        <f t="shared" ref="G55:G64" si="45">IF(LEFT($A55,1)*1+LEFT(F$52,1)*12-12&lt;=$J$15,F55*($J$14/12),F55*($J$16/12))</f>
        <v>3224.9478973169762</v>
      </c>
      <c r="H55" s="16">
        <f t="shared" si="31"/>
        <v>0</v>
      </c>
      <c r="I55" s="16">
        <f t="shared" si="32"/>
        <v>5308.2812181503086</v>
      </c>
      <c r="J55" s="17">
        <f t="shared" ref="J55:J65" si="46">IF(data2=1,IF((J54-sumproplat2)&gt;1,J54-sumproplat2,0),IF(J54-(sumproplat2-K54-L54)&gt;0,J54-(M54-K54-L54),0))</f>
        <v>272916.66502916638</v>
      </c>
      <c r="K55" s="15">
        <f t="shared" ref="K55:K65" si="47">IF(LEFT($A55,1)*1+LEFT(J$52,2)*12-12&lt;=$J$15,J55*($J$14/12),J55*($J$16/12))</f>
        <v>2954.3228989407262</v>
      </c>
      <c r="L55" s="16">
        <f t="shared" si="33"/>
        <v>0</v>
      </c>
      <c r="M55" s="16">
        <f t="shared" si="34"/>
        <v>5037.6562197740586</v>
      </c>
      <c r="N55" s="17">
        <f t="shared" ref="N55:N65" si="48">IF(data2=1,IF((N54-sumproplat2)&gt;1,N54-sumproplat2,0),IF(N54-(sumproplat2-O54-P54)&gt;0,N54-(Q54-O54-P54),0))</f>
        <v>247916.66517916636</v>
      </c>
      <c r="O55" s="15">
        <f t="shared" ref="O55:O65" si="49">IF(LEFT($A55,1)*1+LEFT(N$52,2)*12-12&lt;=$J$15,N55*($J$14/12),N55*($J$16/12))</f>
        <v>2683.6979005644757</v>
      </c>
      <c r="P55" s="16">
        <f t="shared" si="35"/>
        <v>0</v>
      </c>
      <c r="Q55" s="16">
        <f t="shared" si="36"/>
        <v>4767.0312213978086</v>
      </c>
      <c r="R55" s="17">
        <f t="shared" ref="R55:R65" si="50">IF(data2=1,IF((R54-sumproplat2)&gt;1,R54-sumproplat2,0),IF(R54-(sumproplat2-S54-T54)&gt;0,R54-(U54-S54-T54),0))</f>
        <v>222916.66532916634</v>
      </c>
      <c r="S55" s="15">
        <f t="shared" ref="S55:S65" si="51">IF(LEFT($A55,1)*1+LEFT(R$52,2)*12-12&lt;=$J$15,R55*($J$14/12),R55*($J$16/12))</f>
        <v>2413.0729021882257</v>
      </c>
      <c r="T55" s="16">
        <f t="shared" si="37"/>
        <v>0</v>
      </c>
      <c r="U55" s="16">
        <f t="shared" si="38"/>
        <v>4496.4062230215586</v>
      </c>
      <c r="V55" s="17">
        <f t="shared" ref="V55:V65" si="52">IF(data2=1,IF((V54-sumproplat2)&gt;1,V54-sumproplat2,0),IF(V54-(sumproplat2-W54-X54)&gt;0,V54-(Y54-W54-X54),0))</f>
        <v>197916.66547916632</v>
      </c>
      <c r="W55" s="15">
        <f t="shared" ref="W55:W65" si="53">IF(LEFT($A55,1)*1+LEFT(V$52,2)*12-12&lt;=$J$15,V55*($J$14/12),V55*($J$16/12))</f>
        <v>2142.4479038119753</v>
      </c>
      <c r="X55" s="16">
        <f t="shared" si="39"/>
        <v>0</v>
      </c>
      <c r="Y55" s="16">
        <f t="shared" si="40"/>
        <v>4225.7812246453086</v>
      </c>
      <c r="Z55" s="17">
        <f t="shared" ref="Z55:Z65" si="54">IF(data2=1,IF((Z54-sumproplat2)&gt;1,Z54-sumproplat2,0),IF(Z54-(sumproplat2-AA54-AB54)&gt;0,Z54-(AC54-AA54-AB54),0))</f>
        <v>172916.66562916629</v>
      </c>
      <c r="AA55" s="15">
        <f t="shared" ref="AA55:AA65" si="55">IF(LEFT($A55,1)*1+LEFT(Z$52,2)*12-12&lt;=$J$15,Z55*($J$14/12),Z55*($J$16/12))</f>
        <v>1871.822905435725</v>
      </c>
      <c r="AB55" s="16">
        <f t="shared" si="41"/>
        <v>0</v>
      </c>
      <c r="AC55" s="16">
        <f t="shared" si="42"/>
        <v>3955.1562262690577</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41</v>
      </c>
      <c r="B56" s="17">
        <f t="shared" si="43"/>
        <v>320833.33140833309</v>
      </c>
      <c r="C56" s="15">
        <f t="shared" si="28"/>
        <v>3473.0208124952055</v>
      </c>
      <c r="D56" s="16">
        <f t="shared" si="29"/>
        <v>0</v>
      </c>
      <c r="E56" s="16">
        <f t="shared" si="30"/>
        <v>5556.3541333285384</v>
      </c>
      <c r="F56" s="17">
        <f t="shared" si="44"/>
        <v>295833.33155833307</v>
      </c>
      <c r="G56" s="15">
        <f t="shared" si="45"/>
        <v>3202.3958141189555</v>
      </c>
      <c r="H56" s="16">
        <f t="shared" si="31"/>
        <v>0</v>
      </c>
      <c r="I56" s="16">
        <f t="shared" si="32"/>
        <v>5285.7291349522884</v>
      </c>
      <c r="J56" s="17">
        <f t="shared" si="46"/>
        <v>270833.33170833305</v>
      </c>
      <c r="K56" s="15">
        <f t="shared" si="47"/>
        <v>2931.7708157427051</v>
      </c>
      <c r="L56" s="16">
        <f t="shared" si="33"/>
        <v>0</v>
      </c>
      <c r="M56" s="16">
        <f t="shared" si="34"/>
        <v>5015.1041365760375</v>
      </c>
      <c r="N56" s="17">
        <f t="shared" si="48"/>
        <v>245833.33185833303</v>
      </c>
      <c r="O56" s="15">
        <f t="shared" si="49"/>
        <v>2661.145817366455</v>
      </c>
      <c r="P56" s="16">
        <f t="shared" si="35"/>
        <v>0</v>
      </c>
      <c r="Q56" s="16">
        <f t="shared" si="36"/>
        <v>4744.4791381997875</v>
      </c>
      <c r="R56" s="17">
        <f t="shared" si="50"/>
        <v>220833.332008333</v>
      </c>
      <c r="S56" s="15">
        <f t="shared" si="51"/>
        <v>2390.5208189902046</v>
      </c>
      <c r="T56" s="16">
        <f t="shared" si="37"/>
        <v>0</v>
      </c>
      <c r="U56" s="16">
        <f t="shared" si="38"/>
        <v>4473.8541398235375</v>
      </c>
      <c r="V56" s="17">
        <f t="shared" si="52"/>
        <v>195833.33215833298</v>
      </c>
      <c r="W56" s="15">
        <f t="shared" si="53"/>
        <v>2119.8958206139546</v>
      </c>
      <c r="X56" s="16">
        <f t="shared" si="39"/>
        <v>0</v>
      </c>
      <c r="Y56" s="16">
        <f t="shared" si="40"/>
        <v>4203.2291414472875</v>
      </c>
      <c r="Z56" s="17">
        <f t="shared" si="54"/>
        <v>170833.33230833296</v>
      </c>
      <c r="AA56" s="15">
        <f t="shared" si="55"/>
        <v>1849.2708222377041</v>
      </c>
      <c r="AB56" s="16">
        <f t="shared" si="41"/>
        <v>0</v>
      </c>
      <c r="AC56" s="16">
        <f t="shared" si="42"/>
        <v>3932.604143071037</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42</v>
      </c>
      <c r="B57" s="17">
        <f t="shared" si="43"/>
        <v>318749.99808749976</v>
      </c>
      <c r="C57" s="15">
        <f t="shared" si="28"/>
        <v>3450.4687292971848</v>
      </c>
      <c r="D57" s="16">
        <f t="shared" si="29"/>
        <v>0</v>
      </c>
      <c r="E57" s="16">
        <f t="shared" si="30"/>
        <v>5533.8020501305182</v>
      </c>
      <c r="F57" s="17">
        <f t="shared" si="44"/>
        <v>293749.99823749973</v>
      </c>
      <c r="G57" s="15">
        <f t="shared" si="45"/>
        <v>3179.8437309209344</v>
      </c>
      <c r="H57" s="16">
        <f t="shared" si="31"/>
        <v>0</v>
      </c>
      <c r="I57" s="16">
        <f t="shared" si="32"/>
        <v>5263.1770517542673</v>
      </c>
      <c r="J57" s="17">
        <f t="shared" si="46"/>
        <v>268749.99838749971</v>
      </c>
      <c r="K57" s="15">
        <f t="shared" si="47"/>
        <v>2909.2187325446844</v>
      </c>
      <c r="L57" s="16">
        <f t="shared" si="33"/>
        <v>0</v>
      </c>
      <c r="M57" s="16">
        <f t="shared" si="34"/>
        <v>4992.5520533780173</v>
      </c>
      <c r="N57" s="17">
        <f t="shared" si="48"/>
        <v>243749.99853749969</v>
      </c>
      <c r="O57" s="15">
        <f t="shared" si="49"/>
        <v>2638.5937341684339</v>
      </c>
      <c r="P57" s="16">
        <f t="shared" si="35"/>
        <v>0</v>
      </c>
      <c r="Q57" s="16">
        <f t="shared" si="36"/>
        <v>4721.9270550017663</v>
      </c>
      <c r="R57" s="17">
        <f t="shared" si="50"/>
        <v>218749.99868749967</v>
      </c>
      <c r="S57" s="15">
        <f t="shared" si="51"/>
        <v>2367.9687357921839</v>
      </c>
      <c r="T57" s="16">
        <f t="shared" si="37"/>
        <v>0</v>
      </c>
      <c r="U57" s="16">
        <f t="shared" si="38"/>
        <v>4451.3020566255163</v>
      </c>
      <c r="V57" s="17">
        <f t="shared" si="52"/>
        <v>193749.99883749965</v>
      </c>
      <c r="W57" s="15">
        <f t="shared" si="53"/>
        <v>2097.3437374159334</v>
      </c>
      <c r="X57" s="16">
        <f t="shared" si="39"/>
        <v>0</v>
      </c>
      <c r="Y57" s="16">
        <f t="shared" si="40"/>
        <v>4180.6770582492663</v>
      </c>
      <c r="Z57" s="17">
        <f t="shared" si="54"/>
        <v>168749.99898749962</v>
      </c>
      <c r="AA57" s="15">
        <f t="shared" si="55"/>
        <v>1826.7187390396834</v>
      </c>
      <c r="AB57" s="16">
        <f t="shared" si="41"/>
        <v>0</v>
      </c>
      <c r="AC57" s="16">
        <f t="shared" si="42"/>
        <v>3910.0520598730163</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43</v>
      </c>
      <c r="B58" s="17">
        <f t="shared" si="43"/>
        <v>316666.66476666642</v>
      </c>
      <c r="C58" s="15">
        <f t="shared" si="28"/>
        <v>3427.9166460991637</v>
      </c>
      <c r="D58" s="16">
        <f t="shared" si="29"/>
        <v>0</v>
      </c>
      <c r="E58" s="16">
        <f t="shared" si="30"/>
        <v>5511.249966932497</v>
      </c>
      <c r="F58" s="17">
        <f t="shared" si="44"/>
        <v>291666.6649166664</v>
      </c>
      <c r="G58" s="15">
        <f t="shared" si="45"/>
        <v>3157.2916477229137</v>
      </c>
      <c r="H58" s="16">
        <f t="shared" si="31"/>
        <v>0</v>
      </c>
      <c r="I58" s="16">
        <f t="shared" si="32"/>
        <v>5240.624968556247</v>
      </c>
      <c r="J58" s="17">
        <f t="shared" si="46"/>
        <v>266666.66506666638</v>
      </c>
      <c r="K58" s="15">
        <f t="shared" si="47"/>
        <v>2886.6666493466632</v>
      </c>
      <c r="L58" s="16">
        <f t="shared" si="33"/>
        <v>0</v>
      </c>
      <c r="M58" s="16">
        <f t="shared" si="34"/>
        <v>4969.9999701799961</v>
      </c>
      <c r="N58" s="17">
        <f t="shared" si="48"/>
        <v>241666.66521666636</v>
      </c>
      <c r="O58" s="15">
        <f t="shared" si="49"/>
        <v>2616.0416509704132</v>
      </c>
      <c r="P58" s="16">
        <f t="shared" si="35"/>
        <v>0</v>
      </c>
      <c r="Q58" s="16">
        <f t="shared" si="36"/>
        <v>4699.3749718037461</v>
      </c>
      <c r="R58" s="17">
        <f t="shared" si="50"/>
        <v>216666.66536666633</v>
      </c>
      <c r="S58" s="15">
        <f t="shared" si="51"/>
        <v>2345.4166525941628</v>
      </c>
      <c r="T58" s="16">
        <f t="shared" si="37"/>
        <v>0</v>
      </c>
      <c r="U58" s="16">
        <f t="shared" si="38"/>
        <v>4428.7499734274952</v>
      </c>
      <c r="V58" s="17">
        <f t="shared" si="52"/>
        <v>191666.66551666631</v>
      </c>
      <c r="W58" s="15">
        <f t="shared" si="53"/>
        <v>2074.7916542179128</v>
      </c>
      <c r="X58" s="16">
        <f t="shared" si="39"/>
        <v>0</v>
      </c>
      <c r="Y58" s="16">
        <f t="shared" si="40"/>
        <v>4158.1249750512452</v>
      </c>
      <c r="Z58" s="17">
        <f t="shared" si="54"/>
        <v>166666.66566666629</v>
      </c>
      <c r="AA58" s="15">
        <f t="shared" si="55"/>
        <v>1804.1666558416625</v>
      </c>
      <c r="AB58" s="16">
        <f t="shared" si="41"/>
        <v>0</v>
      </c>
      <c r="AC58" s="16">
        <f t="shared" si="42"/>
        <v>3887.4999766749952</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44</v>
      </c>
      <c r="B59" s="17">
        <f t="shared" si="43"/>
        <v>314583.33144583309</v>
      </c>
      <c r="C59" s="15">
        <f t="shared" si="28"/>
        <v>3405.364562901143</v>
      </c>
      <c r="D59" s="16">
        <f t="shared" si="29"/>
        <v>0</v>
      </c>
      <c r="E59" s="16">
        <f t="shared" si="30"/>
        <v>5488.6978837344759</v>
      </c>
      <c r="F59" s="17">
        <f t="shared" si="44"/>
        <v>289583.33159583306</v>
      </c>
      <c r="G59" s="15">
        <f t="shared" si="45"/>
        <v>3134.739564524893</v>
      </c>
      <c r="H59" s="16">
        <f t="shared" si="31"/>
        <v>0</v>
      </c>
      <c r="I59" s="16">
        <f t="shared" si="32"/>
        <v>5218.0728853582259</v>
      </c>
      <c r="J59" s="17">
        <f t="shared" si="46"/>
        <v>264583.33174583304</v>
      </c>
      <c r="K59" s="15">
        <f t="shared" si="47"/>
        <v>2864.1145661486426</v>
      </c>
      <c r="L59" s="16">
        <f t="shared" si="33"/>
        <v>0</v>
      </c>
      <c r="M59" s="16">
        <f t="shared" si="34"/>
        <v>4947.4478869819759</v>
      </c>
      <c r="N59" s="17">
        <f t="shared" si="48"/>
        <v>239583.33189583302</v>
      </c>
      <c r="O59" s="15">
        <f t="shared" si="49"/>
        <v>2593.4895677723925</v>
      </c>
      <c r="P59" s="16">
        <f t="shared" si="35"/>
        <v>0</v>
      </c>
      <c r="Q59" s="16">
        <f t="shared" si="36"/>
        <v>4676.8228886057259</v>
      </c>
      <c r="R59" s="17">
        <f t="shared" si="50"/>
        <v>214583.332045833</v>
      </c>
      <c r="S59" s="15">
        <f t="shared" si="51"/>
        <v>2322.8645693961421</v>
      </c>
      <c r="T59" s="16">
        <f t="shared" si="37"/>
        <v>0</v>
      </c>
      <c r="U59" s="16">
        <f t="shared" si="38"/>
        <v>4406.197890229475</v>
      </c>
      <c r="V59" s="17">
        <f t="shared" si="52"/>
        <v>189583.33219583298</v>
      </c>
      <c r="W59" s="15">
        <f t="shared" si="53"/>
        <v>2052.2395710198921</v>
      </c>
      <c r="X59" s="16">
        <f t="shared" si="39"/>
        <v>0</v>
      </c>
      <c r="Y59" s="16">
        <f t="shared" si="40"/>
        <v>4135.572891853225</v>
      </c>
      <c r="Z59" s="17">
        <f t="shared" si="54"/>
        <v>164583.33234583295</v>
      </c>
      <c r="AA59" s="15">
        <f t="shared" si="55"/>
        <v>1781.6145726436416</v>
      </c>
      <c r="AB59" s="16">
        <f t="shared" si="41"/>
        <v>0</v>
      </c>
      <c r="AC59" s="16">
        <f t="shared" si="42"/>
        <v>3864.9478934769745</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45</v>
      </c>
      <c r="B60" s="17">
        <f t="shared" si="43"/>
        <v>312499.99812499975</v>
      </c>
      <c r="C60" s="15">
        <f t="shared" si="28"/>
        <v>3382.8124797031223</v>
      </c>
      <c r="D60" s="16">
        <f t="shared" si="29"/>
        <v>0</v>
      </c>
      <c r="E60" s="16">
        <f t="shared" si="30"/>
        <v>5466.1458005364548</v>
      </c>
      <c r="F60" s="17">
        <f t="shared" si="44"/>
        <v>287499.99827499973</v>
      </c>
      <c r="G60" s="15">
        <f t="shared" si="45"/>
        <v>3112.1874813268719</v>
      </c>
      <c r="H60" s="16">
        <f t="shared" si="31"/>
        <v>0</v>
      </c>
      <c r="I60" s="16">
        <f t="shared" si="32"/>
        <v>5195.5208021602048</v>
      </c>
      <c r="J60" s="17">
        <f t="shared" si="46"/>
        <v>262499.99842499971</v>
      </c>
      <c r="K60" s="15">
        <f t="shared" si="47"/>
        <v>2841.5624829506219</v>
      </c>
      <c r="L60" s="16">
        <f t="shared" si="33"/>
        <v>0</v>
      </c>
      <c r="M60" s="16">
        <f t="shared" si="34"/>
        <v>4924.8958037839548</v>
      </c>
      <c r="N60" s="17">
        <f t="shared" si="48"/>
        <v>237499.99857499968</v>
      </c>
      <c r="O60" s="15">
        <f t="shared" si="49"/>
        <v>2570.9374845743714</v>
      </c>
      <c r="P60" s="16">
        <f t="shared" si="35"/>
        <v>0</v>
      </c>
      <c r="Q60" s="16">
        <f t="shared" si="36"/>
        <v>4654.2708054077048</v>
      </c>
      <c r="R60" s="17">
        <f t="shared" si="50"/>
        <v>212499.99872499966</v>
      </c>
      <c r="S60" s="15">
        <f t="shared" si="51"/>
        <v>2300.3124861981214</v>
      </c>
      <c r="T60" s="16">
        <f t="shared" si="37"/>
        <v>0</v>
      </c>
      <c r="U60" s="16">
        <f t="shared" si="38"/>
        <v>4383.6458070314548</v>
      </c>
      <c r="V60" s="17">
        <f t="shared" si="52"/>
        <v>187499.99887499964</v>
      </c>
      <c r="W60" s="15">
        <f t="shared" si="53"/>
        <v>2029.6874878218709</v>
      </c>
      <c r="X60" s="16">
        <f t="shared" si="39"/>
        <v>0</v>
      </c>
      <c r="Y60" s="16">
        <f t="shared" si="40"/>
        <v>4113.0208086552038</v>
      </c>
      <c r="Z60" s="17">
        <f t="shared" si="54"/>
        <v>162499.99902499962</v>
      </c>
      <c r="AA60" s="15">
        <f t="shared" si="55"/>
        <v>1759.0624894456207</v>
      </c>
      <c r="AB60" s="16">
        <f t="shared" si="41"/>
        <v>0</v>
      </c>
      <c r="AC60" s="16">
        <f t="shared" si="42"/>
        <v>3842.3958102789538</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46</v>
      </c>
      <c r="B61" s="17">
        <f t="shared" si="43"/>
        <v>310416.66480416642</v>
      </c>
      <c r="C61" s="15">
        <f t="shared" si="28"/>
        <v>3360.2603965051012</v>
      </c>
      <c r="D61" s="16">
        <f t="shared" si="29"/>
        <v>0</v>
      </c>
      <c r="E61" s="16">
        <f t="shared" si="30"/>
        <v>5443.5937173384336</v>
      </c>
      <c r="F61" s="17">
        <f t="shared" si="44"/>
        <v>285416.66495416639</v>
      </c>
      <c r="G61" s="15">
        <f t="shared" si="45"/>
        <v>3089.6353981288512</v>
      </c>
      <c r="H61" s="16">
        <f t="shared" si="31"/>
        <v>0</v>
      </c>
      <c r="I61" s="16">
        <f t="shared" si="32"/>
        <v>5172.9687189621836</v>
      </c>
      <c r="J61" s="17">
        <f t="shared" si="46"/>
        <v>260416.66510416637</v>
      </c>
      <c r="K61" s="15">
        <f t="shared" si="47"/>
        <v>2819.0103997526007</v>
      </c>
      <c r="L61" s="16">
        <f t="shared" si="33"/>
        <v>0</v>
      </c>
      <c r="M61" s="16">
        <f t="shared" si="34"/>
        <v>4902.3437205859336</v>
      </c>
      <c r="N61" s="17">
        <f t="shared" si="48"/>
        <v>235416.66525416635</v>
      </c>
      <c r="O61" s="15">
        <f t="shared" si="49"/>
        <v>2548.3854013763507</v>
      </c>
      <c r="P61" s="16">
        <f t="shared" si="35"/>
        <v>0</v>
      </c>
      <c r="Q61" s="16">
        <f t="shared" si="36"/>
        <v>4631.7187222096836</v>
      </c>
      <c r="R61" s="17">
        <f t="shared" si="50"/>
        <v>210416.66540416633</v>
      </c>
      <c r="S61" s="15">
        <f t="shared" si="51"/>
        <v>2277.7604030001003</v>
      </c>
      <c r="T61" s="16">
        <f t="shared" si="37"/>
        <v>0</v>
      </c>
      <c r="U61" s="16">
        <f t="shared" si="38"/>
        <v>4361.0937238334336</v>
      </c>
      <c r="V61" s="17">
        <f t="shared" si="52"/>
        <v>185416.66555416631</v>
      </c>
      <c r="W61" s="15">
        <f t="shared" si="53"/>
        <v>2007.1354046238503</v>
      </c>
      <c r="X61" s="16">
        <f t="shared" si="39"/>
        <v>0</v>
      </c>
      <c r="Y61" s="16">
        <f t="shared" si="40"/>
        <v>4090.4687254571832</v>
      </c>
      <c r="Z61" s="17">
        <f t="shared" si="54"/>
        <v>160416.66570416628</v>
      </c>
      <c r="AA61" s="15">
        <f t="shared" si="55"/>
        <v>1736.5104062476</v>
      </c>
      <c r="AB61" s="16">
        <f t="shared" si="41"/>
        <v>0</v>
      </c>
      <c r="AC61" s="16">
        <f t="shared" si="42"/>
        <v>3819.8437270809327</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47</v>
      </c>
      <c r="B62" s="17">
        <f t="shared" si="43"/>
        <v>308333.33148333308</v>
      </c>
      <c r="C62" s="15">
        <f t="shared" si="28"/>
        <v>3337.7083133070805</v>
      </c>
      <c r="D62" s="16">
        <f t="shared" si="29"/>
        <v>0</v>
      </c>
      <c r="E62" s="16">
        <f t="shared" si="30"/>
        <v>5421.0416341404134</v>
      </c>
      <c r="F62" s="17">
        <f t="shared" si="44"/>
        <v>283333.33163333306</v>
      </c>
      <c r="G62" s="15">
        <f t="shared" si="45"/>
        <v>3067.0833149308301</v>
      </c>
      <c r="H62" s="16">
        <f t="shared" si="31"/>
        <v>0</v>
      </c>
      <c r="I62" s="16">
        <f t="shared" si="32"/>
        <v>5150.4166357641625</v>
      </c>
      <c r="J62" s="17">
        <f t="shared" si="46"/>
        <v>258333.33178333304</v>
      </c>
      <c r="K62" s="15">
        <f t="shared" si="47"/>
        <v>2796.4583165545801</v>
      </c>
      <c r="L62" s="16">
        <f t="shared" si="33"/>
        <v>0</v>
      </c>
      <c r="M62" s="16">
        <f t="shared" si="34"/>
        <v>4879.7916373879125</v>
      </c>
      <c r="N62" s="17">
        <f t="shared" si="48"/>
        <v>233333.33193333301</v>
      </c>
      <c r="O62" s="15">
        <f t="shared" si="49"/>
        <v>2525.8333181783296</v>
      </c>
      <c r="P62" s="16">
        <f t="shared" si="35"/>
        <v>0</v>
      </c>
      <c r="Q62" s="16">
        <f t="shared" si="36"/>
        <v>4609.1666390116625</v>
      </c>
      <c r="R62" s="17">
        <f t="shared" si="50"/>
        <v>208333.33208333299</v>
      </c>
      <c r="S62" s="15">
        <f t="shared" si="51"/>
        <v>2255.2083198020796</v>
      </c>
      <c r="T62" s="16">
        <f t="shared" si="37"/>
        <v>0</v>
      </c>
      <c r="U62" s="16">
        <f t="shared" si="38"/>
        <v>4338.5416406354125</v>
      </c>
      <c r="V62" s="17">
        <f t="shared" si="52"/>
        <v>183333.33223333297</v>
      </c>
      <c r="W62" s="15">
        <f t="shared" si="53"/>
        <v>1984.5833214258294</v>
      </c>
      <c r="X62" s="16">
        <f t="shared" si="39"/>
        <v>0</v>
      </c>
      <c r="Y62" s="16">
        <f t="shared" si="40"/>
        <v>4067.9166422591625</v>
      </c>
      <c r="Z62" s="17">
        <f t="shared" si="54"/>
        <v>158333.33238333295</v>
      </c>
      <c r="AA62" s="15">
        <f t="shared" si="55"/>
        <v>1713.9583230495791</v>
      </c>
      <c r="AB62" s="16">
        <f t="shared" si="41"/>
        <v>0</v>
      </c>
      <c r="AC62" s="16">
        <f t="shared" si="42"/>
        <v>3797.291643882912</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48</v>
      </c>
      <c r="B63" s="17">
        <f t="shared" si="43"/>
        <v>306249.99816249975</v>
      </c>
      <c r="C63" s="15">
        <f t="shared" si="28"/>
        <v>3315.1562301090598</v>
      </c>
      <c r="D63" s="16">
        <f t="shared" si="29"/>
        <v>0</v>
      </c>
      <c r="E63" s="16">
        <f t="shared" si="30"/>
        <v>5398.4895509423932</v>
      </c>
      <c r="F63" s="17">
        <f t="shared" si="44"/>
        <v>281249.99831249972</v>
      </c>
      <c r="G63" s="15">
        <f t="shared" si="45"/>
        <v>3044.5312317328094</v>
      </c>
      <c r="H63" s="16">
        <f t="shared" si="31"/>
        <v>0</v>
      </c>
      <c r="I63" s="16">
        <f t="shared" si="32"/>
        <v>5127.8645525661423</v>
      </c>
      <c r="J63" s="17">
        <f t="shared" si="46"/>
        <v>256249.9984624997</v>
      </c>
      <c r="K63" s="15">
        <f t="shared" si="47"/>
        <v>2773.9062333565594</v>
      </c>
      <c r="L63" s="16">
        <f t="shared" si="33"/>
        <v>0</v>
      </c>
      <c r="M63" s="16">
        <f t="shared" si="34"/>
        <v>4857.2395541898923</v>
      </c>
      <c r="N63" s="17">
        <f t="shared" si="48"/>
        <v>231249.99861249968</v>
      </c>
      <c r="O63" s="15">
        <f t="shared" si="49"/>
        <v>2503.2812349803089</v>
      </c>
      <c r="P63" s="16">
        <f t="shared" si="35"/>
        <v>0</v>
      </c>
      <c r="Q63" s="16">
        <f t="shared" si="36"/>
        <v>4586.6145558136413</v>
      </c>
      <c r="R63" s="17">
        <f t="shared" si="50"/>
        <v>206249.99876249966</v>
      </c>
      <c r="S63" s="15">
        <f t="shared" si="51"/>
        <v>2232.6562366040589</v>
      </c>
      <c r="T63" s="16">
        <f t="shared" si="37"/>
        <v>0</v>
      </c>
      <c r="U63" s="16">
        <f t="shared" si="38"/>
        <v>4315.9895574373913</v>
      </c>
      <c r="V63" s="17">
        <f t="shared" si="52"/>
        <v>181249.99891249964</v>
      </c>
      <c r="W63" s="15">
        <f t="shared" si="53"/>
        <v>1962.0312382278084</v>
      </c>
      <c r="X63" s="16">
        <f t="shared" si="39"/>
        <v>0</v>
      </c>
      <c r="Y63" s="16">
        <f t="shared" si="40"/>
        <v>4045.3645590611413</v>
      </c>
      <c r="Z63" s="17">
        <f t="shared" si="54"/>
        <v>156249.99906249961</v>
      </c>
      <c r="AA63" s="15">
        <f t="shared" si="55"/>
        <v>1691.4062398515582</v>
      </c>
      <c r="AB63" s="16">
        <f t="shared" si="41"/>
        <v>0</v>
      </c>
      <c r="AC63" s="16">
        <f t="shared" si="42"/>
        <v>3774.7395606848913</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49</v>
      </c>
      <c r="B64" s="17">
        <f t="shared" si="43"/>
        <v>304166.66484166641</v>
      </c>
      <c r="C64" s="15">
        <f t="shared" si="28"/>
        <v>3292.6041469110387</v>
      </c>
      <c r="D64" s="16">
        <f t="shared" si="29"/>
        <v>0</v>
      </c>
      <c r="E64" s="16">
        <f t="shared" si="30"/>
        <v>5375.937467744372</v>
      </c>
      <c r="F64" s="17">
        <f t="shared" si="44"/>
        <v>279166.66499166639</v>
      </c>
      <c r="G64" s="15">
        <f t="shared" si="45"/>
        <v>3021.9791485347887</v>
      </c>
      <c r="H64" s="16">
        <f t="shared" si="31"/>
        <v>0</v>
      </c>
      <c r="I64" s="16">
        <f t="shared" si="32"/>
        <v>5105.312469368122</v>
      </c>
      <c r="J64" s="17">
        <f t="shared" si="46"/>
        <v>254166.66514166637</v>
      </c>
      <c r="K64" s="15">
        <f t="shared" si="47"/>
        <v>2751.3541501585382</v>
      </c>
      <c r="L64" s="16">
        <f t="shared" si="33"/>
        <v>0</v>
      </c>
      <c r="M64" s="16">
        <f t="shared" si="34"/>
        <v>4834.6874709918711</v>
      </c>
      <c r="N64" s="17">
        <f t="shared" si="48"/>
        <v>229166.66529166634</v>
      </c>
      <c r="O64" s="15">
        <f t="shared" si="49"/>
        <v>2480.7291517822882</v>
      </c>
      <c r="P64" s="16">
        <f t="shared" si="35"/>
        <v>0</v>
      </c>
      <c r="Q64" s="16">
        <f t="shared" si="36"/>
        <v>4564.0624726156211</v>
      </c>
      <c r="R64" s="17">
        <f t="shared" si="50"/>
        <v>204166.66544166632</v>
      </c>
      <c r="S64" s="15">
        <f t="shared" si="51"/>
        <v>2210.1041534060378</v>
      </c>
      <c r="T64" s="16">
        <f t="shared" si="37"/>
        <v>0</v>
      </c>
      <c r="U64" s="16">
        <f t="shared" si="38"/>
        <v>4293.4374742393702</v>
      </c>
      <c r="V64" s="17">
        <f t="shared" si="52"/>
        <v>179166.6655916663</v>
      </c>
      <c r="W64" s="15">
        <f t="shared" si="53"/>
        <v>1939.4791550297875</v>
      </c>
      <c r="X64" s="16">
        <f t="shared" si="39"/>
        <v>0</v>
      </c>
      <c r="Y64" s="16">
        <f t="shared" si="40"/>
        <v>4022.8124758631202</v>
      </c>
      <c r="Z64" s="17">
        <f t="shared" si="54"/>
        <v>154166.66574166628</v>
      </c>
      <c r="AA64" s="15">
        <f t="shared" si="55"/>
        <v>1668.8541566535373</v>
      </c>
      <c r="AB64" s="16">
        <f t="shared" si="41"/>
        <v>0</v>
      </c>
      <c r="AC64" s="16">
        <f t="shared" si="42"/>
        <v>3752.1874774868702</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50</v>
      </c>
      <c r="B65" s="17">
        <f t="shared" si="43"/>
        <v>302083.33152083308</v>
      </c>
      <c r="C65" s="15">
        <f t="shared" si="28"/>
        <v>3270.052063713018</v>
      </c>
      <c r="D65" s="16">
        <f t="shared" si="29"/>
        <v>0</v>
      </c>
      <c r="E65" s="16">
        <f t="shared" si="30"/>
        <v>5353.3853845463509</v>
      </c>
      <c r="F65" s="17">
        <f t="shared" si="44"/>
        <v>277083.33167083305</v>
      </c>
      <c r="G65" s="15">
        <f>IF(LEFT($A65,1)*1+LEFT(F$52,1)*12-12&lt;=$J$15,F65*($J$14/12),F65*($J$16/12))</f>
        <v>2999.4270653367676</v>
      </c>
      <c r="H65" s="16">
        <f t="shared" si="31"/>
        <v>0</v>
      </c>
      <c r="I65" s="16">
        <f t="shared" si="32"/>
        <v>5082.7603861701009</v>
      </c>
      <c r="J65" s="17">
        <f t="shared" si="46"/>
        <v>252083.33182083303</v>
      </c>
      <c r="K65" s="15">
        <f t="shared" si="47"/>
        <v>2728.8020669605175</v>
      </c>
      <c r="L65" s="16">
        <f t="shared" si="33"/>
        <v>0</v>
      </c>
      <c r="M65" s="16">
        <f t="shared" si="34"/>
        <v>4812.1353877938509</v>
      </c>
      <c r="N65" s="17">
        <f t="shared" si="48"/>
        <v>227083.33197083301</v>
      </c>
      <c r="O65" s="15">
        <f t="shared" si="49"/>
        <v>2458.1770685842671</v>
      </c>
      <c r="P65" s="16">
        <f t="shared" si="35"/>
        <v>0</v>
      </c>
      <c r="Q65" s="16">
        <f t="shared" si="36"/>
        <v>4541.5103894176</v>
      </c>
      <c r="R65" s="17">
        <f t="shared" si="50"/>
        <v>202083.33212083299</v>
      </c>
      <c r="S65" s="15">
        <f t="shared" si="51"/>
        <v>2187.5520702080171</v>
      </c>
      <c r="T65" s="16">
        <f t="shared" si="37"/>
        <v>0</v>
      </c>
      <c r="U65" s="16">
        <f t="shared" si="38"/>
        <v>4270.88539104135</v>
      </c>
      <c r="V65" s="17">
        <f t="shared" si="52"/>
        <v>177083.33227083297</v>
      </c>
      <c r="W65" s="15">
        <f t="shared" si="53"/>
        <v>1916.9270718317669</v>
      </c>
      <c r="X65" s="16">
        <f t="shared" si="39"/>
        <v>0</v>
      </c>
      <c r="Y65" s="16">
        <f t="shared" si="40"/>
        <v>4000.2603926651</v>
      </c>
      <c r="Z65" s="17">
        <f t="shared" si="54"/>
        <v>152083.33242083294</v>
      </c>
      <c r="AA65" s="15">
        <f t="shared" si="55"/>
        <v>1646.3020734555166</v>
      </c>
      <c r="AB65" s="16">
        <f t="shared" si="41"/>
        <v>0</v>
      </c>
      <c r="AC65" s="16">
        <f t="shared" si="42"/>
        <v>3729.6353942888495</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51</v>
      </c>
      <c r="B66" s="19"/>
      <c r="C66" s="20">
        <f>SUM(C54:C65)</f>
        <v>40729.062255625591</v>
      </c>
      <c r="D66" s="21">
        <f>SUM(D54:D65)</f>
        <v>4482.8571159599978</v>
      </c>
      <c r="E66" s="21">
        <f>SUM(E54:E65)</f>
        <v>70211.919221585587</v>
      </c>
      <c r="F66" s="19"/>
      <c r="G66" s="20">
        <f>SUM(G54:G65)</f>
        <v>37481.562275110598</v>
      </c>
      <c r="H66" s="21">
        <f>SUM(H54:H65)</f>
        <v>4302.8571170399973</v>
      </c>
      <c r="I66" s="21">
        <f>SUM(I54:I65)</f>
        <v>66784.419242150572</v>
      </c>
      <c r="J66" s="19"/>
      <c r="K66" s="20">
        <f>SUM(K54:K65)</f>
        <v>34234.062294595598</v>
      </c>
      <c r="L66" s="21">
        <f>SUM(L54:L65)</f>
        <v>4122.8571181199977</v>
      </c>
      <c r="M66" s="21">
        <f>SUM(M54:M65)</f>
        <v>63356.919262715586</v>
      </c>
      <c r="N66" s="19"/>
      <c r="O66" s="20">
        <f>SUM(O54:O65)</f>
        <v>30986.562314080587</v>
      </c>
      <c r="P66" s="21">
        <f>SUM(P54:P65)</f>
        <v>3942.8571191999977</v>
      </c>
      <c r="Q66" s="21">
        <f>SUM(Q54:Q65)</f>
        <v>59929.419283280578</v>
      </c>
      <c r="R66" s="19"/>
      <c r="S66" s="20">
        <f>SUM(S54:S65)</f>
        <v>27739.062333565584</v>
      </c>
      <c r="T66" s="21">
        <f>SUM(T54:T65)</f>
        <v>3762.8571202799976</v>
      </c>
      <c r="U66" s="21">
        <f>SUM(U54:U65)</f>
        <v>56501.919303845563</v>
      </c>
      <c r="V66" s="19"/>
      <c r="W66" s="20">
        <f>SUM(W54:W65)</f>
        <v>24491.562353050584</v>
      </c>
      <c r="X66" s="21">
        <f>SUM(X54:X65)</f>
        <v>3582.8571213599971</v>
      </c>
      <c r="Y66" s="21">
        <f>SUM(Y54:Y65)</f>
        <v>53074.419324410563</v>
      </c>
      <c r="Z66" s="19"/>
      <c r="AA66" s="20">
        <f>SUM(AA54:AA65)</f>
        <v>21244.062372535576</v>
      </c>
      <c r="AB66" s="21">
        <f>SUM(AB54:AB65)</f>
        <v>3402.8571224399975</v>
      </c>
      <c r="AC66" s="21">
        <f>SUM(AC54:AC65)</f>
        <v>49646.919344975577</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50" t="s">
        <v>27</v>
      </c>
      <c r="B67" s="47" t="s">
        <v>59</v>
      </c>
      <c r="C67" s="48"/>
      <c r="D67" s="48"/>
      <c r="E67" s="49"/>
      <c r="F67" s="47" t="s">
        <v>60</v>
      </c>
      <c r="G67" s="48"/>
      <c r="H67" s="49"/>
      <c r="I67" s="35"/>
      <c r="J67" s="47" t="s">
        <v>61</v>
      </c>
      <c r="K67" s="48"/>
      <c r="L67" s="48"/>
      <c r="M67" s="49"/>
      <c r="N67" s="47" t="s">
        <v>62</v>
      </c>
      <c r="O67" s="48"/>
      <c r="P67" s="48"/>
      <c r="Q67" s="49"/>
      <c r="R67" s="47" t="s">
        <v>63</v>
      </c>
      <c r="S67" s="48"/>
      <c r="T67" s="48"/>
      <c r="U67" s="49"/>
      <c r="V67" s="47" t="s">
        <v>64</v>
      </c>
      <c r="W67" s="48"/>
      <c r="X67" s="48"/>
      <c r="Y67" s="49"/>
      <c r="Z67" s="47" t="s">
        <v>65</v>
      </c>
      <c r="AA67" s="48"/>
      <c r="AB67" s="48"/>
      <c r="AC67" s="49"/>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51"/>
      <c r="B68" s="13" t="s">
        <v>35</v>
      </c>
      <c r="C68" s="13" t="s">
        <v>36</v>
      </c>
      <c r="D68" s="13" t="s">
        <v>37</v>
      </c>
      <c r="E68" s="13" t="s">
        <v>38</v>
      </c>
      <c r="F68" s="13" t="s">
        <v>35</v>
      </c>
      <c r="G68" s="13" t="s">
        <v>36</v>
      </c>
      <c r="H68" s="13" t="s">
        <v>37</v>
      </c>
      <c r="I68" s="13" t="s">
        <v>38</v>
      </c>
      <c r="J68" s="13" t="s">
        <v>35</v>
      </c>
      <c r="K68" s="13" t="s">
        <v>36</v>
      </c>
      <c r="L68" s="13" t="s">
        <v>37</v>
      </c>
      <c r="M68" s="13" t="s">
        <v>38</v>
      </c>
      <c r="N68" s="13" t="s">
        <v>35</v>
      </c>
      <c r="O68" s="13" t="s">
        <v>36</v>
      </c>
      <c r="P68" s="13" t="s">
        <v>37</v>
      </c>
      <c r="Q68" s="13" t="s">
        <v>38</v>
      </c>
      <c r="R68" s="13" t="s">
        <v>35</v>
      </c>
      <c r="S68" s="13" t="s">
        <v>36</v>
      </c>
      <c r="T68" s="13" t="s">
        <v>37</v>
      </c>
      <c r="U68" s="13" t="s">
        <v>38</v>
      </c>
      <c r="V68" s="13" t="s">
        <v>35</v>
      </c>
      <c r="W68" s="13" t="s">
        <v>36</v>
      </c>
      <c r="X68" s="13" t="s">
        <v>37</v>
      </c>
      <c r="Y68" s="13" t="s">
        <v>38</v>
      </c>
      <c r="Z68" s="13" t="s">
        <v>35</v>
      </c>
      <c r="AA68" s="13" t="s">
        <v>36</v>
      </c>
      <c r="AB68" s="13" t="s">
        <v>37</v>
      </c>
      <c r="AC68" s="13" t="s">
        <v>38</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39</v>
      </c>
      <c r="B69" s="17">
        <f>IF(data2=1,IF((Z65-sumproplat2)&gt;1,Z65-sumproplat2,0),IF(Z65-(sumproplat2-AA65-AB65)&gt;0,Z65-(AC65-AA65-AB65),0))</f>
        <v>149999.99909999961</v>
      </c>
      <c r="C69" s="15">
        <f>IF(LEFT($A69,1)*1+LEFT(B$52,2)*12-12&lt;=$J$15,B69*($J$14/12),B69*($J$16/12))</f>
        <v>1623.7499902574957</v>
      </c>
      <c r="D69" s="16">
        <f t="shared" ref="D69:D80" si="56">IF(AND($A69="1 міс.",B69&gt;0),$J$28*$J$6+$J$29*B69,0)+IF(B69-IF(data2=1,IF(C69&gt;0.001,C69+sumproplat2,0),IF(B69&gt;sumproplat2*2,sumproplat2,B69+C69))&lt;0,$J$31,0)</f>
        <v>3222.857123519997</v>
      </c>
      <c r="E69" s="16">
        <f t="shared" ref="E69:E80" si="57">IF(data2=1,IF(C69&gt;0.001,C69+D69+sumproplat2,0),IF(B69&gt;sumproplat2*2,sumproplat2+D69,B69+C69+D69))</f>
        <v>6929.9404346108258</v>
      </c>
      <c r="F69" s="17">
        <f>IF(data2=1,IF((B80-sumproplat2)&gt;1,B80-sumproplat2,0),IF(B80-(sumproplat2-C80-D80)&gt;0,B80-(E80-C80-D80),0))</f>
        <v>124999.99924999959</v>
      </c>
      <c r="G69" s="15">
        <f>IF(LEFT($A69,1)*1+LEFT(F$52,2)*12-12&lt;=$J$15,F69*($J$14/12),F69*($J$16/12))</f>
        <v>1353.1249918812455</v>
      </c>
      <c r="H69" s="16">
        <f t="shared" ref="H69:H80" si="58">IF(AND($A69="1 міс.",F69&gt;0),$J$28*$J$6+$J$29*F69,0)+IF(F69-IF(data2=1,IF(G69&gt;0.001,G69+sumproplat2,0),IF(F69&gt;sumproplat2*2,sumproplat2,F69+G69))&lt;0,$J$31,0)</f>
        <v>3042.857124599997</v>
      </c>
      <c r="I69" s="16">
        <f t="shared" ref="I69:I80" si="59">IF(data2=1,IF(G69&gt;0.001,G69+H69+sumproplat2,0),IF(F69&gt;sumproplat2*2,sumproplat2+H69,F69+G69+H69))</f>
        <v>6479.3154373145753</v>
      </c>
      <c r="J69" s="17">
        <f>IF(data2=1,IF((F80-sumproplat2)&gt;1,F80-sumproplat2,0),IF(F80-(sumproplat2-G80-H80)&gt;0,F80-(I80-G80-H80),0))</f>
        <v>99999.999399999564</v>
      </c>
      <c r="K69" s="15">
        <f>IF(LEFT($A69,1)*1+LEFT(J$52,2)*12-12&lt;=$J$15,J69*($J$14/12),J69*($J$16/12))</f>
        <v>1082.4999935049952</v>
      </c>
      <c r="L69" s="16">
        <f t="shared" ref="L69:L80" si="60">IF(AND($A69="1 міс.",J69&gt;0),$J$28*$J$6+$J$29*J69,0)+IF(J69-IF(data2=1,IF(K69&gt;0.001,K69+sumproplat2,0),IF(J69&gt;sumproplat2*2,sumproplat2,J69+K69))&lt;0,$J$31,0)</f>
        <v>2862.8571256799969</v>
      </c>
      <c r="M69" s="16">
        <f t="shared" ref="M69:M80" si="61">IF(data2=1,IF(K69&gt;0.001,K69+L69+sumproplat2,0),IF(J69&gt;sumproplat2*2,sumproplat2+L69,J69+K69+L69))</f>
        <v>6028.6904400183248</v>
      </c>
      <c r="N69" s="17">
        <f>IF(data2=1,IF((J80-sumproplat2)&gt;1,J80-sumproplat2,0),IF(J80-(sumproplat2-K80-L80)&gt;0,J80-(M80-K80-L80),0))</f>
        <v>74999.999549999542</v>
      </c>
      <c r="O69" s="15">
        <f>IF(LEFT($A69,1)*1+LEFT(N$52,2)*12-12&lt;=$J$15,N69*($J$14/12),N69*($J$16/12))</f>
        <v>811.87499512874501</v>
      </c>
      <c r="P69" s="16">
        <f t="shared" ref="P69:P80" si="62">IF(AND($A69="1 міс.",N69&gt;0),$J$28*$J$6+$J$29*N69,0)+IF(N69-IF(data2=1,IF(O69&gt;0.001,O69+sumproplat2,0),IF(N69&gt;sumproplat2*2,sumproplat2,N69+O69))&lt;0,$J$31,0)</f>
        <v>2682.8571267599964</v>
      </c>
      <c r="Q69" s="16">
        <f t="shared" ref="Q69:Q80" si="63">IF(data2=1,IF(O69&gt;0.001,O69+P69+sumproplat2,0),IF(N69&gt;sumproplat2*2,sumproplat2+P69,N69+O69+P69))</f>
        <v>5578.0654427220743</v>
      </c>
      <c r="R69" s="17">
        <f>IF(data2=1,IF((N80-sumproplat2)&gt;1,N80-sumproplat2,0),IF(N80-(sumproplat2-O80-P80)&gt;0,N80-(Q80-O80-P80),0))</f>
        <v>49999.99969999952</v>
      </c>
      <c r="S69" s="15">
        <f>IF(LEFT($A69,1)*1+LEFT(R$52,2)*12-12&lt;=$J$15,R69*($J$14/12),R69*($J$16/12))</f>
        <v>541.24999675249478</v>
      </c>
      <c r="T69" s="16">
        <f t="shared" ref="T69:T80" si="64">IF(AND($A69="1 міс.",R69&gt;0),$J$28*$J$6+$J$29*R69,0)+IF(R69-IF(data2=1,IF(S69&gt;0.001,S69+sumproplat2,0),IF(R69&gt;sumproplat2*2,sumproplat2,R69+S69))&lt;0,$J$31,0)</f>
        <v>2502.8571278399963</v>
      </c>
      <c r="U69" s="16">
        <f t="shared" ref="U69:U80" si="65">IF(data2=1,IF(S69&gt;0.001,S69+T69+sumproplat2,0),IF(R69&gt;sumproplat2*2,sumproplat2+T69,R69+S69+T69))</f>
        <v>5127.4404454258238</v>
      </c>
      <c r="V69" s="17">
        <f>IF(data2=1,IF((R80-sumproplat2)&gt;1,R80-sumproplat2,0),IF(R80-(sumproplat2-S80-T80)&gt;0,R80-(U80-S80-T80),0))</f>
        <v>24999.999849999513</v>
      </c>
      <c r="W69" s="15">
        <f>IF(LEFT($A69,1)*1+LEFT(V$52,2)*12-12&lt;=$J$15,V69*($J$14/12),V69*($J$16/12))</f>
        <v>270.62499837624472</v>
      </c>
      <c r="X69" s="16">
        <f t="shared" ref="X69:X80" si="66">IF(AND($A69="1 міс.",V69&gt;0),$J$28*$J$6+$J$29*V69,0)+IF(V69-IF(data2=1,IF(W69&gt;0.001,W69+sumproplat2,0),IF(V69&gt;sumproplat2*2,sumproplat2,V69+W69))&lt;0,$J$31,0)</f>
        <v>2322.8571289199963</v>
      </c>
      <c r="Y69" s="16">
        <f t="shared" ref="Y69:Y80" si="67">IF(data2=1,IF(W69&gt;0.001,W69+X69+sumproplat2,0),IF(V69&gt;sumproplat2*2,sumproplat2+X69,V69+W69+X69))</f>
        <v>4676.8154481295733</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40</v>
      </c>
      <c r="B70" s="17">
        <f t="shared" ref="B70:B80" si="70">IF(data2=1,IF((B69-sumproplat2)&gt;1,B69-sumproplat2,0),IF(B69-(sumproplat2-C69-D69)&gt;0,B69-(E69-C69-D69),0))</f>
        <v>147916.66577916627</v>
      </c>
      <c r="C70" s="15">
        <f t="shared" ref="C70:C80" si="71">IF(LEFT($A70,1)*1+LEFT(B$52,2)*12-12&lt;=$J$15,B70*($J$14/12),B70*($J$16/12))</f>
        <v>1601.1979070594748</v>
      </c>
      <c r="D70" s="16">
        <f t="shared" si="56"/>
        <v>0</v>
      </c>
      <c r="E70" s="16">
        <f t="shared" si="57"/>
        <v>3684.5312278928077</v>
      </c>
      <c r="F70" s="17">
        <f t="shared" ref="F70:F80" si="72">IF(data2=1,IF((F69-sumproplat2)&gt;1,F69-sumproplat2,0),IF(F69-(sumproplat2-G69-H69)&gt;0,F69-(I69-G69-H69),0))</f>
        <v>122916.66592916625</v>
      </c>
      <c r="G70" s="15">
        <f t="shared" ref="G70:G80" si="73">IF(LEFT($A70,1)*1+LEFT(F$52,2)*12-12&lt;=$J$15,F70*($J$14/12),F70*($J$16/12))</f>
        <v>1330.5729086832246</v>
      </c>
      <c r="H70" s="16">
        <f t="shared" si="58"/>
        <v>0</v>
      </c>
      <c r="I70" s="16">
        <f t="shared" si="59"/>
        <v>3413.9062295165577</v>
      </c>
      <c r="J70" s="17">
        <f t="shared" ref="J70:J80" si="74">IF(data2=1,IF((J69-sumproplat2)&gt;1,J69-sumproplat2,0),IF(J69-(sumproplat2-K69-L69)&gt;0,J69-(M69-K69-L69),0))</f>
        <v>97916.666079166229</v>
      </c>
      <c r="K70" s="15">
        <f t="shared" ref="K70:K80" si="75">IF(LEFT($A70,1)*1+LEFT(J$52,2)*12-12&lt;=$J$15,J70*($J$14/12),J70*($J$16/12))</f>
        <v>1059.9479103069743</v>
      </c>
      <c r="L70" s="16">
        <f t="shared" si="60"/>
        <v>0</v>
      </c>
      <c r="M70" s="16">
        <f t="shared" si="61"/>
        <v>3143.2812311403072</v>
      </c>
      <c r="N70" s="17">
        <f t="shared" ref="N70:N80" si="76">IF(data2=1,IF((N69-sumproplat2)&gt;1,N69-sumproplat2,0),IF(N69-(sumproplat2-O69-P69)&gt;0,N69-(Q69-O69-P69),0))</f>
        <v>72916.666229166207</v>
      </c>
      <c r="O70" s="15">
        <f t="shared" ref="O70:O80" si="77">IF(LEFT($A70,1)*1+LEFT(N$52,2)*12-12&lt;=$J$15,N70*($J$14/12),N70*($J$16/12))</f>
        <v>789.3229119307241</v>
      </c>
      <c r="P70" s="16">
        <f t="shared" si="62"/>
        <v>0</v>
      </c>
      <c r="Q70" s="16">
        <f t="shared" si="63"/>
        <v>2872.6562327640568</v>
      </c>
      <c r="R70" s="17">
        <f t="shared" ref="R70:R80" si="78">IF(data2=1,IF((R69-sumproplat2)&gt;1,R69-sumproplat2,0),IF(R69-(sumproplat2-S69-T69)&gt;0,R69-(U69-S69-T69),0))</f>
        <v>47916.666379166185</v>
      </c>
      <c r="S70" s="15">
        <f t="shared" ref="S70:S80" si="79">IF(LEFT($A70,1)*1+LEFT(R$52,2)*12-12&lt;=$J$15,R70*($J$14/12),R70*($J$16/12))</f>
        <v>518.69791355447398</v>
      </c>
      <c r="T70" s="16">
        <f t="shared" si="64"/>
        <v>0</v>
      </c>
      <c r="U70" s="16">
        <f t="shared" si="65"/>
        <v>2602.0312343878068</v>
      </c>
      <c r="V70" s="17">
        <f t="shared" ref="V70:V80" si="80">IF(data2=1,IF((V69-sumproplat2)&gt;1,V69-sumproplat2,0),IF(V69-(sumproplat2-W69-X69)&gt;0,V69-(Y69-W69-X69),0))</f>
        <v>22916.666529166181</v>
      </c>
      <c r="W70" s="15">
        <f t="shared" ref="W70:W80" si="81">IF(LEFT($A70,1)*1+LEFT(V$52,2)*12-12&lt;=$J$15,V70*($J$14/12),V70*($J$16/12))</f>
        <v>248.07291517822389</v>
      </c>
      <c r="X70" s="16">
        <f t="shared" si="66"/>
        <v>0</v>
      </c>
      <c r="Y70" s="16">
        <f t="shared" si="67"/>
        <v>2331.4062360115568</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41</v>
      </c>
      <c r="B71" s="17">
        <f t="shared" si="70"/>
        <v>145833.33245833294</v>
      </c>
      <c r="C71" s="15">
        <f t="shared" si="71"/>
        <v>1578.6458238614539</v>
      </c>
      <c r="D71" s="16">
        <f t="shared" si="56"/>
        <v>0</v>
      </c>
      <c r="E71" s="16">
        <f t="shared" si="57"/>
        <v>3661.9791446947866</v>
      </c>
      <c r="F71" s="17">
        <f t="shared" si="72"/>
        <v>120833.33260833292</v>
      </c>
      <c r="G71" s="15">
        <f t="shared" si="73"/>
        <v>1308.0208254852037</v>
      </c>
      <c r="H71" s="16">
        <f t="shared" si="58"/>
        <v>0</v>
      </c>
      <c r="I71" s="16">
        <f t="shared" si="59"/>
        <v>3391.3541463185366</v>
      </c>
      <c r="J71" s="17">
        <f t="shared" si="74"/>
        <v>95833.332758332894</v>
      </c>
      <c r="K71" s="15">
        <f t="shared" si="75"/>
        <v>1037.3958271089534</v>
      </c>
      <c r="L71" s="16">
        <f t="shared" si="60"/>
        <v>0</v>
      </c>
      <c r="M71" s="16">
        <f t="shared" si="61"/>
        <v>3120.7291479422865</v>
      </c>
      <c r="N71" s="17">
        <f t="shared" si="76"/>
        <v>70833.332908332872</v>
      </c>
      <c r="O71" s="15">
        <f t="shared" si="77"/>
        <v>766.77082873270331</v>
      </c>
      <c r="P71" s="16">
        <f t="shared" si="62"/>
        <v>0</v>
      </c>
      <c r="Q71" s="16">
        <f t="shared" si="63"/>
        <v>2850.1041495660361</v>
      </c>
      <c r="R71" s="17">
        <f t="shared" si="78"/>
        <v>45833.33305833285</v>
      </c>
      <c r="S71" s="15">
        <f t="shared" si="79"/>
        <v>496.14583035645308</v>
      </c>
      <c r="T71" s="16">
        <f t="shared" si="64"/>
        <v>0</v>
      </c>
      <c r="U71" s="16">
        <f t="shared" si="65"/>
        <v>2579.4791511897861</v>
      </c>
      <c r="V71" s="17">
        <f t="shared" si="80"/>
        <v>20833.33320833285</v>
      </c>
      <c r="W71" s="15">
        <f t="shared" si="81"/>
        <v>225.5208319802031</v>
      </c>
      <c r="X71" s="16">
        <f t="shared" si="66"/>
        <v>0</v>
      </c>
      <c r="Y71" s="16">
        <f t="shared" si="67"/>
        <v>2308.8541528135361</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42</v>
      </c>
      <c r="B72" s="17">
        <f t="shared" si="70"/>
        <v>143749.9991374996</v>
      </c>
      <c r="C72" s="15">
        <f t="shared" si="71"/>
        <v>1556.0937406634332</v>
      </c>
      <c r="D72" s="16">
        <f t="shared" si="56"/>
        <v>0</v>
      </c>
      <c r="E72" s="16">
        <f t="shared" si="57"/>
        <v>3639.4270614967663</v>
      </c>
      <c r="F72" s="17">
        <f t="shared" si="72"/>
        <v>118749.99928749958</v>
      </c>
      <c r="G72" s="15">
        <f t="shared" si="73"/>
        <v>1285.468742287183</v>
      </c>
      <c r="H72" s="16">
        <f t="shared" si="58"/>
        <v>0</v>
      </c>
      <c r="I72" s="16">
        <f t="shared" si="59"/>
        <v>3368.8020631205159</v>
      </c>
      <c r="J72" s="17">
        <f t="shared" si="74"/>
        <v>93749.999437499559</v>
      </c>
      <c r="K72" s="15">
        <f t="shared" si="75"/>
        <v>1014.8437439109326</v>
      </c>
      <c r="L72" s="16">
        <f t="shared" si="60"/>
        <v>0</v>
      </c>
      <c r="M72" s="16">
        <f t="shared" si="61"/>
        <v>3098.1770647442654</v>
      </c>
      <c r="N72" s="17">
        <f t="shared" si="76"/>
        <v>68749.999587499537</v>
      </c>
      <c r="O72" s="15">
        <f t="shared" si="77"/>
        <v>744.2187455346824</v>
      </c>
      <c r="P72" s="16">
        <f t="shared" si="62"/>
        <v>0</v>
      </c>
      <c r="Q72" s="16">
        <f t="shared" si="63"/>
        <v>2827.5520663680154</v>
      </c>
      <c r="R72" s="17">
        <f t="shared" si="78"/>
        <v>43749.999737499515</v>
      </c>
      <c r="S72" s="15">
        <f t="shared" si="79"/>
        <v>473.59374715843222</v>
      </c>
      <c r="T72" s="16">
        <f t="shared" si="64"/>
        <v>0</v>
      </c>
      <c r="U72" s="16">
        <f t="shared" si="65"/>
        <v>2556.9270679917649</v>
      </c>
      <c r="V72" s="17">
        <f t="shared" si="80"/>
        <v>18749.999887499518</v>
      </c>
      <c r="W72" s="15">
        <f t="shared" si="81"/>
        <v>202.96874878218227</v>
      </c>
      <c r="X72" s="16">
        <f t="shared" si="66"/>
        <v>0</v>
      </c>
      <c r="Y72" s="16">
        <f t="shared" si="67"/>
        <v>2286.3020696155154</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43</v>
      </c>
      <c r="B73" s="17">
        <f t="shared" si="70"/>
        <v>141666.66581666627</v>
      </c>
      <c r="C73" s="15">
        <f t="shared" si="71"/>
        <v>1533.5416574654123</v>
      </c>
      <c r="D73" s="16">
        <f t="shared" si="56"/>
        <v>0</v>
      </c>
      <c r="E73" s="16">
        <f t="shared" si="57"/>
        <v>3616.8749782987452</v>
      </c>
      <c r="F73" s="17">
        <f t="shared" si="72"/>
        <v>116666.66596666625</v>
      </c>
      <c r="G73" s="15">
        <f t="shared" si="73"/>
        <v>1262.9166590891621</v>
      </c>
      <c r="H73" s="16">
        <f t="shared" si="58"/>
        <v>0</v>
      </c>
      <c r="I73" s="16">
        <f t="shared" si="59"/>
        <v>3346.2499799224952</v>
      </c>
      <c r="J73" s="17">
        <f t="shared" si="74"/>
        <v>91666.666116666223</v>
      </c>
      <c r="K73" s="15">
        <f t="shared" si="75"/>
        <v>992.29166071291183</v>
      </c>
      <c r="L73" s="16">
        <f t="shared" si="60"/>
        <v>0</v>
      </c>
      <c r="M73" s="16">
        <f t="shared" si="61"/>
        <v>3075.6249815462447</v>
      </c>
      <c r="N73" s="17">
        <f t="shared" si="76"/>
        <v>66666.666266666201</v>
      </c>
      <c r="O73" s="15">
        <f t="shared" si="77"/>
        <v>721.6666623366616</v>
      </c>
      <c r="P73" s="16">
        <f t="shared" si="62"/>
        <v>0</v>
      </c>
      <c r="Q73" s="16">
        <f t="shared" si="63"/>
        <v>2804.9999831699943</v>
      </c>
      <c r="R73" s="17">
        <f t="shared" si="78"/>
        <v>41666.666416666179</v>
      </c>
      <c r="S73" s="15">
        <f t="shared" si="79"/>
        <v>451.04166396041137</v>
      </c>
      <c r="T73" s="16">
        <f t="shared" si="64"/>
        <v>0</v>
      </c>
      <c r="U73" s="16">
        <f t="shared" si="65"/>
        <v>2534.3749847937443</v>
      </c>
      <c r="V73" s="17">
        <f t="shared" si="80"/>
        <v>16666.666566666187</v>
      </c>
      <c r="W73" s="15">
        <f t="shared" si="81"/>
        <v>180.41666558416145</v>
      </c>
      <c r="X73" s="16">
        <f t="shared" si="66"/>
        <v>0</v>
      </c>
      <c r="Y73" s="16">
        <f t="shared" si="67"/>
        <v>2263.7499864174943</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44</v>
      </c>
      <c r="B74" s="17">
        <f t="shared" si="70"/>
        <v>139583.33249583293</v>
      </c>
      <c r="C74" s="15">
        <f t="shared" si="71"/>
        <v>1510.9895742673914</v>
      </c>
      <c r="D74" s="16">
        <f t="shared" si="56"/>
        <v>0</v>
      </c>
      <c r="E74" s="16">
        <f t="shared" si="57"/>
        <v>3594.3228951007241</v>
      </c>
      <c r="F74" s="17">
        <f t="shared" si="72"/>
        <v>114583.33264583291</v>
      </c>
      <c r="G74" s="15">
        <f t="shared" si="73"/>
        <v>1240.3645758911412</v>
      </c>
      <c r="H74" s="16">
        <f t="shared" si="58"/>
        <v>0</v>
      </c>
      <c r="I74" s="16">
        <f t="shared" si="59"/>
        <v>3323.697896724474</v>
      </c>
      <c r="J74" s="17">
        <f t="shared" si="74"/>
        <v>89583.332795832888</v>
      </c>
      <c r="K74" s="15">
        <f t="shared" si="75"/>
        <v>969.73957751489093</v>
      </c>
      <c r="L74" s="16">
        <f t="shared" si="60"/>
        <v>0</v>
      </c>
      <c r="M74" s="16">
        <f t="shared" si="61"/>
        <v>3053.072898348224</v>
      </c>
      <c r="N74" s="17">
        <f t="shared" si="76"/>
        <v>64583.332945832866</v>
      </c>
      <c r="O74" s="15">
        <f t="shared" si="77"/>
        <v>699.11457913864069</v>
      </c>
      <c r="P74" s="16">
        <f t="shared" si="62"/>
        <v>0</v>
      </c>
      <c r="Q74" s="16">
        <f t="shared" si="63"/>
        <v>2782.4478999719736</v>
      </c>
      <c r="R74" s="17">
        <f t="shared" si="78"/>
        <v>39583.333095832844</v>
      </c>
      <c r="S74" s="15">
        <f t="shared" si="79"/>
        <v>428.48958076239052</v>
      </c>
      <c r="T74" s="16">
        <f t="shared" si="64"/>
        <v>0</v>
      </c>
      <c r="U74" s="16">
        <f t="shared" si="65"/>
        <v>2511.8229015957236</v>
      </c>
      <c r="V74" s="17">
        <f t="shared" si="80"/>
        <v>14583.333245832853</v>
      </c>
      <c r="W74" s="15">
        <f t="shared" si="81"/>
        <v>157.86458238614063</v>
      </c>
      <c r="X74" s="16">
        <f t="shared" si="66"/>
        <v>0</v>
      </c>
      <c r="Y74" s="16">
        <f t="shared" si="67"/>
        <v>2241.1979032194736</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45</v>
      </c>
      <c r="B75" s="17">
        <f t="shared" si="70"/>
        <v>137499.9991749996</v>
      </c>
      <c r="C75" s="15">
        <f t="shared" si="71"/>
        <v>1488.4374910693705</v>
      </c>
      <c r="D75" s="16">
        <f t="shared" si="56"/>
        <v>0</v>
      </c>
      <c r="E75" s="16">
        <f t="shared" si="57"/>
        <v>3571.7708119027034</v>
      </c>
      <c r="F75" s="17">
        <f t="shared" si="72"/>
        <v>112499.99932499958</v>
      </c>
      <c r="G75" s="15">
        <f t="shared" si="73"/>
        <v>1217.8124926931202</v>
      </c>
      <c r="H75" s="16">
        <f t="shared" si="58"/>
        <v>0</v>
      </c>
      <c r="I75" s="16">
        <f t="shared" si="59"/>
        <v>3301.1458135264529</v>
      </c>
      <c r="J75" s="17">
        <f t="shared" si="74"/>
        <v>87499.999474999553</v>
      </c>
      <c r="K75" s="15">
        <f t="shared" si="75"/>
        <v>947.18749431687013</v>
      </c>
      <c r="L75" s="16">
        <f t="shared" si="60"/>
        <v>0</v>
      </c>
      <c r="M75" s="16">
        <f t="shared" si="61"/>
        <v>3030.5208151502029</v>
      </c>
      <c r="N75" s="17">
        <f t="shared" si="76"/>
        <v>62499.999624999531</v>
      </c>
      <c r="O75" s="15">
        <f t="shared" si="77"/>
        <v>676.5624959406199</v>
      </c>
      <c r="P75" s="16">
        <f t="shared" si="62"/>
        <v>0</v>
      </c>
      <c r="Q75" s="16">
        <f t="shared" si="63"/>
        <v>2759.8958167739529</v>
      </c>
      <c r="R75" s="17">
        <f t="shared" si="78"/>
        <v>37499.999774999509</v>
      </c>
      <c r="S75" s="15">
        <f t="shared" si="79"/>
        <v>405.93749756436966</v>
      </c>
      <c r="T75" s="16">
        <f t="shared" si="64"/>
        <v>0</v>
      </c>
      <c r="U75" s="16">
        <f t="shared" si="65"/>
        <v>2489.2708183977024</v>
      </c>
      <c r="V75" s="17">
        <f t="shared" si="80"/>
        <v>12499.99992499952</v>
      </c>
      <c r="W75" s="15">
        <f t="shared" si="81"/>
        <v>135.3124991881198</v>
      </c>
      <c r="X75" s="16">
        <f t="shared" si="66"/>
        <v>0</v>
      </c>
      <c r="Y75" s="16">
        <f t="shared" si="67"/>
        <v>2218.6458200214529</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46</v>
      </c>
      <c r="B76" s="17">
        <f t="shared" si="70"/>
        <v>135416.66585416626</v>
      </c>
      <c r="C76" s="15">
        <f t="shared" si="71"/>
        <v>1465.8854078713498</v>
      </c>
      <c r="D76" s="16">
        <f t="shared" si="56"/>
        <v>0</v>
      </c>
      <c r="E76" s="16">
        <f t="shared" si="57"/>
        <v>3549.2187287046827</v>
      </c>
      <c r="F76" s="17">
        <f t="shared" si="72"/>
        <v>110416.66600416624</v>
      </c>
      <c r="G76" s="15">
        <f t="shared" si="73"/>
        <v>1195.2604094950996</v>
      </c>
      <c r="H76" s="16">
        <f t="shared" si="58"/>
        <v>0</v>
      </c>
      <c r="I76" s="16">
        <f t="shared" si="59"/>
        <v>3278.5937303284327</v>
      </c>
      <c r="J76" s="17">
        <f t="shared" si="74"/>
        <v>85416.666154166218</v>
      </c>
      <c r="K76" s="15">
        <f t="shared" si="75"/>
        <v>924.63541111884922</v>
      </c>
      <c r="L76" s="16">
        <f t="shared" si="60"/>
        <v>0</v>
      </c>
      <c r="M76" s="16">
        <f t="shared" si="61"/>
        <v>3007.9687319521822</v>
      </c>
      <c r="N76" s="17">
        <f t="shared" si="76"/>
        <v>60416.666304166196</v>
      </c>
      <c r="O76" s="15">
        <f t="shared" si="77"/>
        <v>654.01041274259899</v>
      </c>
      <c r="P76" s="16">
        <f t="shared" si="62"/>
        <v>0</v>
      </c>
      <c r="Q76" s="16">
        <f t="shared" si="63"/>
        <v>2737.3437335759318</v>
      </c>
      <c r="R76" s="17">
        <f t="shared" si="78"/>
        <v>35416.666454166174</v>
      </c>
      <c r="S76" s="15">
        <f t="shared" si="79"/>
        <v>383.38541436634881</v>
      </c>
      <c r="T76" s="16">
        <f t="shared" si="64"/>
        <v>0</v>
      </c>
      <c r="U76" s="16">
        <f t="shared" si="65"/>
        <v>2466.7187351996818</v>
      </c>
      <c r="V76" s="17">
        <f t="shared" si="80"/>
        <v>10416.666604166187</v>
      </c>
      <c r="W76" s="15">
        <f t="shared" si="81"/>
        <v>112.76041599009896</v>
      </c>
      <c r="X76" s="16">
        <f t="shared" si="66"/>
        <v>0</v>
      </c>
      <c r="Y76" s="16">
        <f t="shared" si="67"/>
        <v>2196.0937368234318</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47</v>
      </c>
      <c r="B77" s="17">
        <f t="shared" si="70"/>
        <v>133333.33253333293</v>
      </c>
      <c r="C77" s="15">
        <f t="shared" si="71"/>
        <v>1443.3333246733289</v>
      </c>
      <c r="D77" s="16">
        <f t="shared" si="56"/>
        <v>0</v>
      </c>
      <c r="E77" s="16">
        <f t="shared" si="57"/>
        <v>3526.6666455066616</v>
      </c>
      <c r="F77" s="17">
        <f t="shared" si="72"/>
        <v>108333.3326833329</v>
      </c>
      <c r="G77" s="15">
        <f t="shared" si="73"/>
        <v>1172.7083262970787</v>
      </c>
      <c r="H77" s="16">
        <f t="shared" si="58"/>
        <v>0</v>
      </c>
      <c r="I77" s="16">
        <f t="shared" si="59"/>
        <v>3256.0416471304115</v>
      </c>
      <c r="J77" s="17">
        <f t="shared" si="74"/>
        <v>83333.332833332883</v>
      </c>
      <c r="K77" s="15">
        <f t="shared" si="75"/>
        <v>902.08332792082842</v>
      </c>
      <c r="L77" s="16">
        <f t="shared" si="60"/>
        <v>0</v>
      </c>
      <c r="M77" s="16">
        <f t="shared" si="61"/>
        <v>2985.4166487541615</v>
      </c>
      <c r="N77" s="17">
        <f t="shared" si="76"/>
        <v>58333.332983332861</v>
      </c>
      <c r="O77" s="15">
        <f t="shared" si="77"/>
        <v>631.45832954457819</v>
      </c>
      <c r="P77" s="16">
        <f t="shared" si="62"/>
        <v>0</v>
      </c>
      <c r="Q77" s="16">
        <f t="shared" si="63"/>
        <v>2714.7916503779111</v>
      </c>
      <c r="R77" s="17">
        <f t="shared" si="78"/>
        <v>33333.333133332839</v>
      </c>
      <c r="S77" s="15">
        <f t="shared" si="79"/>
        <v>360.83333116832796</v>
      </c>
      <c r="T77" s="16">
        <f t="shared" si="64"/>
        <v>0</v>
      </c>
      <c r="U77" s="16">
        <f t="shared" si="65"/>
        <v>2444.1666520016606</v>
      </c>
      <c r="V77" s="17">
        <f t="shared" si="80"/>
        <v>8333.3332833328532</v>
      </c>
      <c r="W77" s="15">
        <f t="shared" si="81"/>
        <v>90.208332792078139</v>
      </c>
      <c r="X77" s="16">
        <f t="shared" si="66"/>
        <v>0</v>
      </c>
      <c r="Y77" s="16">
        <f t="shared" si="67"/>
        <v>2173.5416536254111</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48</v>
      </c>
      <c r="B78" s="17">
        <f t="shared" si="70"/>
        <v>131249.99921249959</v>
      </c>
      <c r="C78" s="15">
        <f t="shared" si="71"/>
        <v>1420.781241475308</v>
      </c>
      <c r="D78" s="16">
        <f t="shared" si="56"/>
        <v>0</v>
      </c>
      <c r="E78" s="16">
        <f t="shared" si="57"/>
        <v>3504.1145623086409</v>
      </c>
      <c r="F78" s="17">
        <f t="shared" si="72"/>
        <v>106249.99936249957</v>
      </c>
      <c r="G78" s="15">
        <f t="shared" si="73"/>
        <v>1150.1562430990577</v>
      </c>
      <c r="H78" s="16">
        <f t="shared" si="58"/>
        <v>0</v>
      </c>
      <c r="I78" s="16">
        <f t="shared" si="59"/>
        <v>3233.4895639323904</v>
      </c>
      <c r="J78" s="17">
        <f t="shared" si="74"/>
        <v>81249.999512499548</v>
      </c>
      <c r="K78" s="15">
        <f t="shared" si="75"/>
        <v>879.53124472280751</v>
      </c>
      <c r="L78" s="16">
        <f t="shared" si="60"/>
        <v>0</v>
      </c>
      <c r="M78" s="16">
        <f t="shared" si="61"/>
        <v>2962.8645655561404</v>
      </c>
      <c r="N78" s="17">
        <f t="shared" si="76"/>
        <v>56249.999662499526</v>
      </c>
      <c r="O78" s="15">
        <f t="shared" si="77"/>
        <v>608.9062463465574</v>
      </c>
      <c r="P78" s="16">
        <f t="shared" si="62"/>
        <v>0</v>
      </c>
      <c r="Q78" s="16">
        <f t="shared" si="63"/>
        <v>2692.2395671798904</v>
      </c>
      <c r="R78" s="17">
        <f t="shared" si="78"/>
        <v>31249.999812499507</v>
      </c>
      <c r="S78" s="15">
        <f t="shared" si="79"/>
        <v>338.28124797030716</v>
      </c>
      <c r="T78" s="16">
        <f t="shared" si="64"/>
        <v>0</v>
      </c>
      <c r="U78" s="16">
        <f t="shared" si="65"/>
        <v>2421.6145688036399</v>
      </c>
      <c r="V78" s="17">
        <f t="shared" si="80"/>
        <v>6249.9999624995198</v>
      </c>
      <c r="W78" s="15">
        <f t="shared" si="81"/>
        <v>67.6562495940573</v>
      </c>
      <c r="X78" s="16">
        <f t="shared" si="66"/>
        <v>0</v>
      </c>
      <c r="Y78" s="16">
        <f t="shared" si="67"/>
        <v>2150.9895704273904</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49</v>
      </c>
      <c r="B79" s="17">
        <f t="shared" si="70"/>
        <v>129166.66589166626</v>
      </c>
      <c r="C79" s="15">
        <f t="shared" si="71"/>
        <v>1398.2291582772871</v>
      </c>
      <c r="D79" s="16">
        <f t="shared" si="56"/>
        <v>0</v>
      </c>
      <c r="E79" s="16">
        <f t="shared" si="57"/>
        <v>3481.5624791106202</v>
      </c>
      <c r="F79" s="17">
        <f t="shared" si="72"/>
        <v>104166.66604166623</v>
      </c>
      <c r="G79" s="15">
        <f t="shared" si="73"/>
        <v>1127.6041599010368</v>
      </c>
      <c r="H79" s="16">
        <f t="shared" si="58"/>
        <v>0</v>
      </c>
      <c r="I79" s="16">
        <f t="shared" si="59"/>
        <v>3210.9374807343697</v>
      </c>
      <c r="J79" s="17">
        <f t="shared" si="74"/>
        <v>79166.666191666212</v>
      </c>
      <c r="K79" s="15">
        <f t="shared" si="75"/>
        <v>856.97916152478672</v>
      </c>
      <c r="L79" s="16">
        <f t="shared" si="60"/>
        <v>0</v>
      </c>
      <c r="M79" s="16">
        <f t="shared" si="61"/>
        <v>2940.3124823581197</v>
      </c>
      <c r="N79" s="17">
        <f t="shared" si="76"/>
        <v>54166.66634166619</v>
      </c>
      <c r="O79" s="15">
        <f t="shared" si="77"/>
        <v>586.35416314853649</v>
      </c>
      <c r="P79" s="16">
        <f t="shared" si="62"/>
        <v>0</v>
      </c>
      <c r="Q79" s="16">
        <f t="shared" si="63"/>
        <v>2669.6874839818693</v>
      </c>
      <c r="R79" s="17">
        <f t="shared" si="78"/>
        <v>29166.666491666176</v>
      </c>
      <c r="S79" s="15">
        <f t="shared" si="79"/>
        <v>315.72916477228637</v>
      </c>
      <c r="T79" s="16">
        <f t="shared" si="64"/>
        <v>0</v>
      </c>
      <c r="U79" s="16">
        <f t="shared" si="65"/>
        <v>2399.0624856056193</v>
      </c>
      <c r="V79" s="17">
        <f t="shared" si="80"/>
        <v>4166.6666416661865</v>
      </c>
      <c r="W79" s="15">
        <f t="shared" si="81"/>
        <v>45.104166396036469</v>
      </c>
      <c r="X79" s="16">
        <f t="shared" si="66"/>
        <v>0</v>
      </c>
      <c r="Y79" s="16">
        <f t="shared" si="67"/>
        <v>2128.4374872293693</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50</v>
      </c>
      <c r="B80" s="17">
        <f t="shared" si="70"/>
        <v>127083.33257083292</v>
      </c>
      <c r="C80" s="15">
        <f t="shared" si="71"/>
        <v>1375.6770750792664</v>
      </c>
      <c r="D80" s="16">
        <f t="shared" si="56"/>
        <v>0</v>
      </c>
      <c r="E80" s="16">
        <f t="shared" si="57"/>
        <v>3459.0103959125991</v>
      </c>
      <c r="F80" s="17">
        <f t="shared" si="72"/>
        <v>102083.3327208329</v>
      </c>
      <c r="G80" s="15">
        <f t="shared" si="73"/>
        <v>1105.0520767030162</v>
      </c>
      <c r="H80" s="16">
        <f t="shared" si="58"/>
        <v>0</v>
      </c>
      <c r="I80" s="16">
        <f t="shared" si="59"/>
        <v>3188.385397536349</v>
      </c>
      <c r="J80" s="17">
        <f t="shared" si="74"/>
        <v>77083.332870832877</v>
      </c>
      <c r="K80" s="15">
        <f t="shared" si="75"/>
        <v>834.42707832676581</v>
      </c>
      <c r="L80" s="16">
        <f t="shared" si="60"/>
        <v>0</v>
      </c>
      <c r="M80" s="16">
        <f t="shared" si="61"/>
        <v>2917.7603991600986</v>
      </c>
      <c r="N80" s="17">
        <f t="shared" si="76"/>
        <v>52083.333020832855</v>
      </c>
      <c r="O80" s="15">
        <f t="shared" si="77"/>
        <v>563.80207995051569</v>
      </c>
      <c r="P80" s="16">
        <f t="shared" si="62"/>
        <v>0</v>
      </c>
      <c r="Q80" s="16">
        <f t="shared" si="63"/>
        <v>2647.1354007838486</v>
      </c>
      <c r="R80" s="17">
        <f t="shared" si="78"/>
        <v>27083.333170832844</v>
      </c>
      <c r="S80" s="15">
        <f t="shared" si="79"/>
        <v>293.17708157426551</v>
      </c>
      <c r="T80" s="16">
        <f t="shared" si="64"/>
        <v>0</v>
      </c>
      <c r="U80" s="16">
        <f t="shared" si="65"/>
        <v>2376.5104024075986</v>
      </c>
      <c r="V80" s="17">
        <f t="shared" si="80"/>
        <v>2083.3333208328536</v>
      </c>
      <c r="W80" s="15">
        <f t="shared" si="81"/>
        <v>22.552083198015641</v>
      </c>
      <c r="X80" s="16">
        <f t="shared" si="66"/>
        <v>3430</v>
      </c>
      <c r="Y80" s="16">
        <f t="shared" si="67"/>
        <v>5535.885404031349</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51</v>
      </c>
      <c r="B81" s="19"/>
      <c r="C81" s="20">
        <f>SUM(C69:C80)</f>
        <v>17996.562392020573</v>
      </c>
      <c r="D81" s="21">
        <f>SUM(D69:D80)</f>
        <v>3222.857123519997</v>
      </c>
      <c r="E81" s="21">
        <f>SUM(E69:E80)</f>
        <v>46219.419365540569</v>
      </c>
      <c r="F81" s="19"/>
      <c r="G81" s="20">
        <f>SUM(G69:G80)</f>
        <v>14749.062411505569</v>
      </c>
      <c r="H81" s="21">
        <f>SUM(H69:H80)</f>
        <v>3042.857124599997</v>
      </c>
      <c r="I81" s="21">
        <f>SUM(I69:I80)</f>
        <v>42791.919386105554</v>
      </c>
      <c r="J81" s="19"/>
      <c r="K81" s="20">
        <f>SUM(K69:K80)</f>
        <v>11501.562430990567</v>
      </c>
      <c r="L81" s="21">
        <f>SUM(L69:L80)</f>
        <v>2862.8571256799969</v>
      </c>
      <c r="M81" s="21">
        <f>SUM(M69:M80)</f>
        <v>39364.419406670553</v>
      </c>
      <c r="N81" s="19"/>
      <c r="O81" s="20">
        <f>SUM(O69:O80)</f>
        <v>8254.0624504755651</v>
      </c>
      <c r="P81" s="21">
        <f>SUM(P69:P80)</f>
        <v>2682.8571267599964</v>
      </c>
      <c r="Q81" s="21">
        <f>SUM(Q69:Q80)</f>
        <v>35936.919427235545</v>
      </c>
      <c r="R81" s="19"/>
      <c r="S81" s="20">
        <f>SUM(S69:S80)</f>
        <v>5006.5624699605614</v>
      </c>
      <c r="T81" s="21">
        <f>SUM(T69:T80)</f>
        <v>2502.8571278399963</v>
      </c>
      <c r="U81" s="21">
        <f>SUM(U69:U80)</f>
        <v>32509.419447800548</v>
      </c>
      <c r="V81" s="19"/>
      <c r="W81" s="20">
        <f>SUM(W69:W80)</f>
        <v>1759.0624894455623</v>
      </c>
      <c r="X81" s="21">
        <f>SUM(X69:X80)</f>
        <v>5752.8571289199963</v>
      </c>
      <c r="Y81" s="21">
        <f>SUM(Y69:Y80)</f>
        <v>32511.919468365559</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44" t="s">
        <v>85</v>
      </c>
      <c r="B83" s="44"/>
      <c r="C83" s="44"/>
      <c r="D83" s="44"/>
      <c r="E83" s="44"/>
      <c r="F83" s="44"/>
      <c r="G83" s="44"/>
      <c r="H83" s="44"/>
      <c r="I83" s="44"/>
      <c r="J83" s="44"/>
      <c r="K83" s="24">
        <f>K84+K85</f>
        <v>689174.65371446637</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44" t="s">
        <v>86</v>
      </c>
      <c r="B84" s="44"/>
      <c r="C84" s="44"/>
      <c r="D84" s="44"/>
      <c r="E84" s="44"/>
      <c r="F84" s="44"/>
      <c r="G84" s="44"/>
      <c r="H84" s="44"/>
      <c r="I84" s="44"/>
      <c r="J84" s="44"/>
      <c r="K84" s="24">
        <f>C51+G51+K51+O51+S51+W51+AA51+C66+G66+K66+O66+S66+W66+AA66+C81+G81+K81+O81+S81+W81+AA81+$J$21*sumkred2+$J$22+$J$24*sumkred2</f>
        <v>589233.22563126648</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44" t="s">
        <v>87</v>
      </c>
      <c r="B85" s="44"/>
      <c r="C85" s="44"/>
      <c r="D85" s="44"/>
      <c r="E85" s="44"/>
      <c r="F85" s="44"/>
      <c r="G85" s="44"/>
      <c r="H85" s="44"/>
      <c r="I85" s="44"/>
      <c r="J85" s="44"/>
      <c r="K85" s="24">
        <f>D51+H51+L51+P51+T51+X51+AB51+D66+H66+L66+P66+T66+X66+AB66+D81+H81+L81+P81+T81+X81+AB81-($J$21*sumkred2+$J$22+$J$24*sumkred2)</f>
        <v>99941.428083199891</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44" t="s">
        <v>66</v>
      </c>
      <c r="B86" s="44"/>
      <c r="C86" s="44"/>
      <c r="D86" s="44"/>
      <c r="E86" s="44"/>
      <c r="F86" s="44"/>
      <c r="G86" s="44"/>
      <c r="H86" s="44"/>
      <c r="I86" s="44"/>
      <c r="J86" s="44"/>
      <c r="K86" s="24">
        <f>E51+I51+M51+Q51+U51+Y51+AC51+E66+I66+M66+Q66+U66+Y66+AC66+E81+I81+M81+Q81+U81+Y81+AC81</f>
        <v>1189174.650714467</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43" t="s">
        <v>67</v>
      </c>
      <c r="B87" s="43"/>
      <c r="C87" s="43"/>
      <c r="D87" s="43"/>
      <c r="E87" s="43"/>
      <c r="F87" s="43"/>
      <c r="G87" s="43"/>
      <c r="H87" s="43"/>
      <c r="I87" s="43"/>
      <c r="J87" s="43"/>
      <c r="K87" s="25">
        <f ca="1">XIRR(C97:C337,B97:B337)</f>
        <v>0.13485546708106996</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44" t="s">
        <v>68</v>
      </c>
      <c r="B88" s="44"/>
      <c r="C88" s="44"/>
      <c r="D88" s="44"/>
      <c r="E88" s="44"/>
      <c r="F88" s="44"/>
      <c r="G88" s="44"/>
      <c r="H88" s="44"/>
      <c r="I88" s="44"/>
      <c r="J88" s="44"/>
      <c r="K88" s="44"/>
      <c r="L88" s="45"/>
      <c r="M88" s="45"/>
      <c r="N88" s="45"/>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44" t="s">
        <v>69</v>
      </c>
      <c r="B89" s="44"/>
      <c r="C89" s="44"/>
      <c r="D89" s="44"/>
      <c r="E89" s="44"/>
      <c r="F89" s="44"/>
      <c r="G89" s="44"/>
      <c r="H89" s="44"/>
      <c r="I89" s="44"/>
      <c r="J89" s="44"/>
      <c r="K89" s="44"/>
      <c r="L89" s="44"/>
      <c r="M89" s="44"/>
      <c r="N89" s="44"/>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44" t="s">
        <v>70</v>
      </c>
      <c r="B90" s="44"/>
      <c r="C90" s="44"/>
      <c r="D90" s="44"/>
      <c r="E90" s="44"/>
      <c r="F90" s="44"/>
      <c r="G90" s="44"/>
      <c r="H90" s="44"/>
      <c r="I90" s="44"/>
      <c r="J90" s="44"/>
      <c r="K90" s="44"/>
      <c r="L90" s="44"/>
      <c r="M90" s="44"/>
      <c r="N90" s="44"/>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42" t="s">
        <v>71</v>
      </c>
      <c r="B92" s="42"/>
      <c r="C92" s="46">
        <f ca="1">TODAY()</f>
        <v>44403</v>
      </c>
      <c r="D92" s="46"/>
      <c r="E92" s="46"/>
      <c r="F92" s="46"/>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40" t="s">
        <v>72</v>
      </c>
      <c r="B94" s="40"/>
      <c r="C94" s="41"/>
      <c r="D94" s="41"/>
      <c r="E94" s="41"/>
      <c r="F94" s="41"/>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40"/>
      <c r="B95" s="40"/>
      <c r="C95" s="42" t="s">
        <v>73</v>
      </c>
      <c r="D95" s="42"/>
      <c r="E95" s="42"/>
      <c r="F95" s="42"/>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44403</v>
      </c>
      <c r="C97" s="27">
        <f>-sumkred2+D39</f>
        <v>-478402.85418159992</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44434</v>
      </c>
      <c r="C98" s="30">
        <f>E39-D39</f>
        <v>2124.9999872499975</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44465</v>
      </c>
      <c r="C99" s="30">
        <f t="shared" ref="C99:C109" si="84">E40</f>
        <v>2124.8263761399303</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44495</v>
      </c>
      <c r="C100" s="30">
        <f t="shared" si="84"/>
        <v>2124.6527650298608</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44526</v>
      </c>
      <c r="C101" s="30">
        <f t="shared" si="84"/>
        <v>2124.4791539197913</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44556</v>
      </c>
      <c r="C102" s="30">
        <f t="shared" si="84"/>
        <v>2124.3055428097218</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44587</v>
      </c>
      <c r="C103" s="30">
        <f t="shared" si="84"/>
        <v>2124.1319316996523</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44618</v>
      </c>
      <c r="C104" s="30">
        <f t="shared" si="84"/>
        <v>2123.9583205895829</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44646</v>
      </c>
      <c r="C105" s="30">
        <f t="shared" si="84"/>
        <v>2123.7847094795134</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44677</v>
      </c>
      <c r="C106" s="30">
        <f t="shared" si="84"/>
        <v>2123.6110983694439</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44707</v>
      </c>
      <c r="C107" s="30">
        <f t="shared" si="84"/>
        <v>2123.4374872593744</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44738</v>
      </c>
      <c r="C108" s="30">
        <f t="shared" si="84"/>
        <v>2123.2638761493049</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44768</v>
      </c>
      <c r="C109" s="30">
        <f t="shared" si="84"/>
        <v>2123.0902650392359</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44799</v>
      </c>
      <c r="C110" s="27">
        <f t="shared" ref="C110:C121" si="86">I39</f>
        <v>12788.065399462081</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44830</v>
      </c>
      <c r="C111" s="27">
        <f t="shared" si="86"/>
        <v>7202.6562067840605</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44860</v>
      </c>
      <c r="C112" s="27">
        <f t="shared" si="86"/>
        <v>7180.1041235860393</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44891</v>
      </c>
      <c r="C113" s="27">
        <f t="shared" si="86"/>
        <v>7157.5520403880182</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44921</v>
      </c>
      <c r="C114" s="27">
        <f t="shared" si="86"/>
        <v>7134.9999571899989</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44952</v>
      </c>
      <c r="C115" s="27">
        <f t="shared" si="86"/>
        <v>7112.4478739919778</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44983</v>
      </c>
      <c r="C116" s="27">
        <f t="shared" si="86"/>
        <v>7089.8957907939566</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45011</v>
      </c>
      <c r="C117" s="27">
        <f t="shared" si="86"/>
        <v>7067.3437075959355</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45042</v>
      </c>
      <c r="C118" s="27">
        <f t="shared" si="86"/>
        <v>7044.7916243979143</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45072</v>
      </c>
      <c r="C119" s="27">
        <f t="shared" si="86"/>
        <v>7022.2395411998932</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45103</v>
      </c>
      <c r="C120" s="27">
        <f t="shared" si="86"/>
        <v>6999.6874580018739</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45133</v>
      </c>
      <c r="C121" s="27">
        <f t="shared" si="86"/>
        <v>6977.1353748038528</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45164</v>
      </c>
      <c r="C122" s="27">
        <f t="shared" ref="C122:C133" si="87">M39</f>
        <v>12337.44040216583</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45195</v>
      </c>
      <c r="C123" s="27">
        <f t="shared" si="87"/>
        <v>6932.0312084078105</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45225</v>
      </c>
      <c r="C124" s="27">
        <f t="shared" si="87"/>
        <v>6909.4791252097893</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45256</v>
      </c>
      <c r="C125" s="27">
        <f t="shared" si="87"/>
        <v>6886.9270420117682</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45286</v>
      </c>
      <c r="C126" s="27">
        <f t="shared" si="87"/>
        <v>6864.3749588137471</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45317</v>
      </c>
      <c r="C127" s="27">
        <f t="shared" si="87"/>
        <v>6841.8228756157278</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45348</v>
      </c>
      <c r="C128" s="27">
        <f t="shared" si="87"/>
        <v>6819.2707924177066</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45377</v>
      </c>
      <c r="C129" s="27">
        <f t="shared" si="87"/>
        <v>6796.7187092196855</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45408</v>
      </c>
      <c r="C130" s="27">
        <f t="shared" si="87"/>
        <v>6774.1666260216643</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45438</v>
      </c>
      <c r="C131" s="27">
        <f t="shared" si="87"/>
        <v>6751.6145428236432</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45469</v>
      </c>
      <c r="C132" s="27">
        <f t="shared" si="87"/>
        <v>6729.0624596256221</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45499</v>
      </c>
      <c r="C133" s="27">
        <f t="shared" si="87"/>
        <v>6706.5103764276028</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45530</v>
      </c>
      <c r="C134" s="27">
        <f t="shared" ref="C134:C145" si="88">Q39</f>
        <v>11886.81540486958</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45561</v>
      </c>
      <c r="C135" s="27">
        <f t="shared" si="88"/>
        <v>6661.4062100315605</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45591</v>
      </c>
      <c r="C136" s="27">
        <f t="shared" si="88"/>
        <v>6638.8541268335393</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45622</v>
      </c>
      <c r="C137" s="27">
        <f t="shared" si="88"/>
        <v>6616.3020436355182</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45652</v>
      </c>
      <c r="C138" s="27">
        <f t="shared" si="88"/>
        <v>6593.7499604374971</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45683</v>
      </c>
      <c r="C139" s="27">
        <f t="shared" si="88"/>
        <v>6571.1978772394759</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45714</v>
      </c>
      <c r="C140" s="27">
        <f t="shared" si="88"/>
        <v>6548.6457940414566</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45742</v>
      </c>
      <c r="C141" s="27">
        <f t="shared" si="88"/>
        <v>6526.0937108434355</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45773</v>
      </c>
      <c r="C142" s="27">
        <f t="shared" si="88"/>
        <v>6503.5416276454143</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45803</v>
      </c>
      <c r="C143" s="27">
        <f t="shared" si="88"/>
        <v>6480.9895444473932</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45834</v>
      </c>
      <c r="C144" s="27">
        <f t="shared" si="88"/>
        <v>6458.4374612493721</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45864</v>
      </c>
      <c r="C145" s="27">
        <f t="shared" si="88"/>
        <v>6435.8853780513509</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45895</v>
      </c>
      <c r="C146" s="27">
        <f t="shared" ref="C146:C157" si="89">U39</f>
        <v>11436.190407573331</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45926</v>
      </c>
      <c r="C147" s="27">
        <f t="shared" si="89"/>
        <v>6390.7812116553105</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45956</v>
      </c>
      <c r="C148" s="27">
        <f t="shared" si="89"/>
        <v>6368.2291284572893</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45987</v>
      </c>
      <c r="C149" s="27">
        <f t="shared" si="89"/>
        <v>6345.6770452592682</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46017</v>
      </c>
      <c r="C150" s="27">
        <f t="shared" si="89"/>
        <v>6323.1249620612471</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46048</v>
      </c>
      <c r="C151" s="27">
        <f t="shared" si="89"/>
        <v>6300.5728788632259</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46079</v>
      </c>
      <c r="C152" s="27">
        <f t="shared" si="89"/>
        <v>6278.0207956652066</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46107</v>
      </c>
      <c r="C153" s="27">
        <f t="shared" si="89"/>
        <v>6255.4687124671855</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46138</v>
      </c>
      <c r="C154" s="27">
        <f t="shared" si="89"/>
        <v>6232.9166292691643</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46168</v>
      </c>
      <c r="C155" s="27">
        <f t="shared" si="89"/>
        <v>6210.3645460711432</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46199</v>
      </c>
      <c r="C156" s="27">
        <f t="shared" si="89"/>
        <v>6187.8124628731221</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46229</v>
      </c>
      <c r="C157" s="27">
        <f t="shared" si="89"/>
        <v>6165.2603796751009</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46260</v>
      </c>
      <c r="C158" s="27">
        <f t="shared" ref="C158:C169" si="90">Y39</f>
        <v>10985.56541027708</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46291</v>
      </c>
      <c r="C159" s="27">
        <f t="shared" si="90"/>
        <v>6120.1562132790596</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46321</v>
      </c>
      <c r="C160" s="27">
        <f t="shared" si="90"/>
        <v>6097.6041300810393</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46352</v>
      </c>
      <c r="C161" s="27">
        <f t="shared" si="90"/>
        <v>6075.0520468830182</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46382</v>
      </c>
      <c r="C162" s="27">
        <f t="shared" si="90"/>
        <v>6052.4999636849971</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46413</v>
      </c>
      <c r="C163" s="27">
        <f t="shared" si="90"/>
        <v>6029.9478804869759</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46444</v>
      </c>
      <c r="C164" s="27">
        <f t="shared" si="90"/>
        <v>6007.3957972889557</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46472</v>
      </c>
      <c r="C165" s="27">
        <f t="shared" si="90"/>
        <v>5984.8437140909346</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46503</v>
      </c>
      <c r="C166" s="27">
        <f t="shared" si="90"/>
        <v>5962.2916308929143</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46533</v>
      </c>
      <c r="C167" s="27">
        <f t="shared" si="90"/>
        <v>5939.7395476948932</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46564</v>
      </c>
      <c r="C168" s="27">
        <f t="shared" si="90"/>
        <v>5917.1874644968721</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46594</v>
      </c>
      <c r="C169" s="27">
        <f t="shared" si="90"/>
        <v>5894.6353812988509</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46625</v>
      </c>
      <c r="C170" s="27">
        <f t="shared" ref="C170:C181" si="92">AC39</f>
        <v>10534.94041298083</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46656</v>
      </c>
      <c r="C171" s="27">
        <f t="shared" si="92"/>
        <v>5849.5312149028096</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46686</v>
      </c>
      <c r="C172" s="27">
        <f t="shared" si="92"/>
        <v>5826.9791317047893</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46717</v>
      </c>
      <c r="C173" s="27">
        <f t="shared" si="92"/>
        <v>5804.4270485067682</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46747</v>
      </c>
      <c r="C174" s="27">
        <f t="shared" si="92"/>
        <v>5781.8749653087471</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46778</v>
      </c>
      <c r="C175" s="27">
        <f t="shared" si="92"/>
        <v>5759.3228821107259</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46809</v>
      </c>
      <c r="C176" s="27">
        <f t="shared" si="92"/>
        <v>5736.7707989127048</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46838</v>
      </c>
      <c r="C177" s="27">
        <f t="shared" si="92"/>
        <v>5714.2187157146845</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46869</v>
      </c>
      <c r="C178" s="27">
        <f t="shared" si="92"/>
        <v>5691.6666325166634</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46899</v>
      </c>
      <c r="C179" s="27">
        <f t="shared" si="92"/>
        <v>5669.1145493186432</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46930</v>
      </c>
      <c r="C180" s="27">
        <f t="shared" si="92"/>
        <v>5646.562466120622</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46960</v>
      </c>
      <c r="C181" s="27">
        <f t="shared" si="92"/>
        <v>5624.0103829226009</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46991</v>
      </c>
      <c r="C182" s="27">
        <f t="shared" ref="C182:C193" si="93">E54</f>
        <v>10084.315415684578</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47022</v>
      </c>
      <c r="C183" s="27">
        <f t="shared" si="93"/>
        <v>5578.9062165265586</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47052</v>
      </c>
      <c r="C184" s="27">
        <f t="shared" si="93"/>
        <v>5556.3541333285384</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47083</v>
      </c>
      <c r="C185" s="27">
        <f t="shared" si="93"/>
        <v>5533.8020501305182</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47113</v>
      </c>
      <c r="C186" s="27">
        <f t="shared" si="93"/>
        <v>5511.249966932497</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47144</v>
      </c>
      <c r="C187" s="27">
        <f t="shared" si="93"/>
        <v>5488.6978837344759</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47175</v>
      </c>
      <c r="C188" s="27">
        <f t="shared" si="93"/>
        <v>5466.1458005364548</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47203</v>
      </c>
      <c r="C189" s="27">
        <f t="shared" si="93"/>
        <v>5443.5937173384336</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47234</v>
      </c>
      <c r="C190" s="27">
        <f t="shared" si="93"/>
        <v>5421.0416341404134</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47264</v>
      </c>
      <c r="C191" s="27">
        <f t="shared" si="93"/>
        <v>5398.4895509423932</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47295</v>
      </c>
      <c r="C192" s="27">
        <f t="shared" si="93"/>
        <v>5375.937467744372</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47325</v>
      </c>
      <c r="C193" s="27">
        <f t="shared" si="93"/>
        <v>5353.3853845463509</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47356</v>
      </c>
      <c r="C194" s="27">
        <f t="shared" ref="C194:C205" si="94">I54</f>
        <v>9633.6904183883271</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47387</v>
      </c>
      <c r="C195" s="27">
        <f t="shared" si="94"/>
        <v>5308.2812181503086</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47417</v>
      </c>
      <c r="C196" s="27">
        <f t="shared" si="94"/>
        <v>5285.7291349522884</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47448</v>
      </c>
      <c r="C197" s="27">
        <f t="shared" si="94"/>
        <v>5263.1770517542673</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47478</v>
      </c>
      <c r="C198" s="27">
        <f t="shared" si="94"/>
        <v>5240.624968556247</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47509</v>
      </c>
      <c r="C199" s="27">
        <f t="shared" si="94"/>
        <v>5218.0728853582259</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47540</v>
      </c>
      <c r="C200" s="27">
        <f t="shared" si="94"/>
        <v>5195.5208021602048</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47568</v>
      </c>
      <c r="C201" s="27">
        <f t="shared" si="94"/>
        <v>5172.9687189621836</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47599</v>
      </c>
      <c r="C202" s="27">
        <f t="shared" si="94"/>
        <v>5150.4166357641625</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47629</v>
      </c>
      <c r="C203" s="27">
        <f t="shared" si="94"/>
        <v>5127.8645525661423</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47660</v>
      </c>
      <c r="C204" s="27">
        <f t="shared" si="94"/>
        <v>5105.312469368122</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47690</v>
      </c>
      <c r="C205" s="27">
        <f t="shared" si="94"/>
        <v>5082.7603861701009</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47721</v>
      </c>
      <c r="C206" s="27">
        <f t="shared" ref="C206:C217" si="95">M54</f>
        <v>9183.0654210920784</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47752</v>
      </c>
      <c r="C207" s="27">
        <f t="shared" si="95"/>
        <v>5037.6562197740586</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47782</v>
      </c>
      <c r="C208" s="27">
        <f t="shared" si="95"/>
        <v>5015.1041365760375</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47813</v>
      </c>
      <c r="C209" s="27">
        <f t="shared" si="95"/>
        <v>4992.5520533780173</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47843</v>
      </c>
      <c r="C210" s="27">
        <f t="shared" si="95"/>
        <v>4969.9999701799961</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47874</v>
      </c>
      <c r="C211" s="27">
        <f t="shared" si="95"/>
        <v>4947.4478869819759</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47905</v>
      </c>
      <c r="C212" s="27">
        <f t="shared" si="95"/>
        <v>4924.8958037839548</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47933</v>
      </c>
      <c r="C213" s="27">
        <f t="shared" si="95"/>
        <v>4902.3437205859336</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47964</v>
      </c>
      <c r="C214" s="27">
        <f t="shared" si="95"/>
        <v>4879.7916373879125</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47994</v>
      </c>
      <c r="C215" s="27">
        <f t="shared" si="95"/>
        <v>4857.2395541898923</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48025</v>
      </c>
      <c r="C216" s="27">
        <f t="shared" si="95"/>
        <v>4834.6874709918711</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48055</v>
      </c>
      <c r="C217" s="27">
        <f t="shared" si="95"/>
        <v>4812.1353877938509</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48086</v>
      </c>
      <c r="C218" s="16">
        <f t="shared" ref="C218:C229" si="96">Q54</f>
        <v>8732.4404237958279</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48117</v>
      </c>
      <c r="C219" s="16">
        <f t="shared" si="96"/>
        <v>4767.0312213978086</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48147</v>
      </c>
      <c r="C220" s="16">
        <f t="shared" si="96"/>
        <v>4744.4791381997875</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48178</v>
      </c>
      <c r="C221" s="16">
        <f t="shared" si="96"/>
        <v>4721.9270550017663</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48208</v>
      </c>
      <c r="C222" s="16">
        <f t="shared" si="96"/>
        <v>4699.3749718037461</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48239</v>
      </c>
      <c r="C223" s="16">
        <f t="shared" si="96"/>
        <v>4676.8228886057259</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48270</v>
      </c>
      <c r="C224" s="16">
        <f t="shared" si="96"/>
        <v>4654.2708054077048</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48299</v>
      </c>
      <c r="C225" s="16">
        <f t="shared" si="96"/>
        <v>4631.7187222096836</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48330</v>
      </c>
      <c r="C226" s="16">
        <f t="shared" si="96"/>
        <v>4609.1666390116625</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48360</v>
      </c>
      <c r="C227" s="16">
        <f t="shared" si="96"/>
        <v>4586.6145558136413</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48391</v>
      </c>
      <c r="C228" s="16">
        <f t="shared" si="96"/>
        <v>4564.0624726156211</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48421</v>
      </c>
      <c r="C229" s="16">
        <f t="shared" si="96"/>
        <v>4541.5103894176</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48452</v>
      </c>
      <c r="C230" s="16">
        <f t="shared" ref="C230:C241" si="98">U54</f>
        <v>8281.8154264995774</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48483</v>
      </c>
      <c r="C231" s="16">
        <f t="shared" si="98"/>
        <v>4496.4062230215586</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48513</v>
      </c>
      <c r="C232" s="16">
        <f t="shared" si="98"/>
        <v>4473.8541398235375</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48544</v>
      </c>
      <c r="C233" s="16">
        <f t="shared" si="98"/>
        <v>4451.3020566255163</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48574</v>
      </c>
      <c r="C234" s="16">
        <f t="shared" si="98"/>
        <v>4428.7499734274952</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48605</v>
      </c>
      <c r="C235" s="16">
        <f t="shared" si="98"/>
        <v>4406.197890229475</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48636</v>
      </c>
      <c r="C236" s="16">
        <f t="shared" si="98"/>
        <v>4383.6458070314548</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48664</v>
      </c>
      <c r="C237" s="16">
        <f t="shared" si="98"/>
        <v>4361.0937238334336</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48695</v>
      </c>
      <c r="C238" s="16">
        <f t="shared" si="98"/>
        <v>4338.5416406354125</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48725</v>
      </c>
      <c r="C239" s="16">
        <f t="shared" si="98"/>
        <v>4315.9895574373913</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48756</v>
      </c>
      <c r="C240" s="16">
        <f t="shared" si="98"/>
        <v>4293.4374742393702</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48786</v>
      </c>
      <c r="C241" s="16">
        <f t="shared" si="98"/>
        <v>4270.88539104135</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48817</v>
      </c>
      <c r="C242" s="16">
        <f t="shared" ref="C242:C253" si="99">Y54</f>
        <v>7831.1904292033269</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48848</v>
      </c>
      <c r="C243" s="16">
        <f t="shared" si="99"/>
        <v>4225.7812246453086</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48878</v>
      </c>
      <c r="C244" s="16">
        <f t="shared" si="99"/>
        <v>4203.2291414472875</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48909</v>
      </c>
      <c r="C245" s="16">
        <f t="shared" si="99"/>
        <v>4180.6770582492663</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48939</v>
      </c>
      <c r="C246" s="16">
        <f t="shared" si="99"/>
        <v>4158.1249750512452</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48970</v>
      </c>
      <c r="C247" s="16">
        <f t="shared" si="99"/>
        <v>4135.572891853225</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49001</v>
      </c>
      <c r="C248" s="16">
        <f t="shared" si="99"/>
        <v>4113.0208086552038</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49029</v>
      </c>
      <c r="C249" s="16">
        <f t="shared" si="99"/>
        <v>4090.4687254571832</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49060</v>
      </c>
      <c r="C250" s="16">
        <f t="shared" si="99"/>
        <v>4067.9166422591625</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49090</v>
      </c>
      <c r="C251" s="16">
        <f t="shared" si="99"/>
        <v>4045.3645590611413</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49121</v>
      </c>
      <c r="C252" s="16">
        <f t="shared" si="99"/>
        <v>4022.8124758631202</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49151</v>
      </c>
      <c r="C253" s="16">
        <f t="shared" si="99"/>
        <v>4000.2603926651</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49182</v>
      </c>
      <c r="C254" s="16">
        <f t="shared" ref="C254:C265" si="100">AC54</f>
        <v>7380.5654319070763</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49213</v>
      </c>
      <c r="C255" s="16">
        <f t="shared" si="100"/>
        <v>3955.1562262690577</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49243</v>
      </c>
      <c r="C256" s="16">
        <f t="shared" si="100"/>
        <v>3932.604143071037</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49274</v>
      </c>
      <c r="C257" s="16">
        <f t="shared" si="100"/>
        <v>3910.0520598730163</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49304</v>
      </c>
      <c r="C258" s="16">
        <f t="shared" si="100"/>
        <v>3887.4999766749952</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49335</v>
      </c>
      <c r="C259" s="16">
        <f t="shared" si="100"/>
        <v>3864.9478934769745</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49366</v>
      </c>
      <c r="C260" s="16">
        <f t="shared" si="100"/>
        <v>3842.3958102789538</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49394</v>
      </c>
      <c r="C261" s="16">
        <f t="shared" si="100"/>
        <v>3819.8437270809327</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49425</v>
      </c>
      <c r="C262" s="16">
        <f t="shared" si="100"/>
        <v>3797.291643882912</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49455</v>
      </c>
      <c r="C263" s="16">
        <f t="shared" si="100"/>
        <v>3774.7395606848913</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49486</v>
      </c>
      <c r="C264" s="16">
        <f t="shared" si="100"/>
        <v>3752.1874774868702</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49516</v>
      </c>
      <c r="C265" s="16">
        <f t="shared" si="100"/>
        <v>3729.6353942888495</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49547</v>
      </c>
      <c r="C266" s="16">
        <f t="shared" ref="C266:C277" si="101">E69</f>
        <v>6929.9404346108258</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49578</v>
      </c>
      <c r="C267" s="16">
        <f t="shared" si="101"/>
        <v>3684.5312278928077</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49608</v>
      </c>
      <c r="C268" s="16">
        <f t="shared" si="101"/>
        <v>3661.9791446947866</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49639</v>
      </c>
      <c r="C269" s="16">
        <f t="shared" si="101"/>
        <v>3639.4270614967663</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49669</v>
      </c>
      <c r="C270" s="16">
        <f t="shared" si="101"/>
        <v>3616.8749782987452</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49700</v>
      </c>
      <c r="C271" s="16">
        <f t="shared" si="101"/>
        <v>3594.3228951007241</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49731</v>
      </c>
      <c r="C272" s="16">
        <f t="shared" si="101"/>
        <v>3571.7708119027034</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49760</v>
      </c>
      <c r="C273" s="16">
        <f t="shared" si="101"/>
        <v>3549.2187287046827</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49791</v>
      </c>
      <c r="C274" s="16">
        <f t="shared" si="101"/>
        <v>3526.6666455066616</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49821</v>
      </c>
      <c r="C275" s="16">
        <f t="shared" si="101"/>
        <v>3504.1145623086409</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49852</v>
      </c>
      <c r="C276" s="16">
        <f t="shared" si="101"/>
        <v>3481.5624791106202</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49882</v>
      </c>
      <c r="C277" s="16">
        <f t="shared" si="101"/>
        <v>3459.0103959125991</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49913</v>
      </c>
      <c r="C278" s="16">
        <f t="shared" ref="C278:C289" si="102">I69</f>
        <v>6479.3154373145753</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49944</v>
      </c>
      <c r="C279" s="16">
        <f t="shared" si="102"/>
        <v>3413.9062295165577</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49974</v>
      </c>
      <c r="C280" s="16">
        <f t="shared" si="102"/>
        <v>3391.3541463185366</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50005</v>
      </c>
      <c r="C281" s="16">
        <f t="shared" si="102"/>
        <v>3368.8020631205159</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50035</v>
      </c>
      <c r="C282" s="16">
        <f t="shared" si="102"/>
        <v>3346.2499799224952</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50066</v>
      </c>
      <c r="C283" s="16">
        <f t="shared" si="102"/>
        <v>3323.697896724474</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50097</v>
      </c>
      <c r="C284" s="16">
        <f t="shared" si="102"/>
        <v>3301.1458135264529</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50125</v>
      </c>
      <c r="C285" s="16">
        <f t="shared" si="102"/>
        <v>3278.5937303284327</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50156</v>
      </c>
      <c r="C286" s="16">
        <f t="shared" si="102"/>
        <v>3256.0416471304115</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50186</v>
      </c>
      <c r="C287" s="16">
        <f t="shared" si="102"/>
        <v>3233.4895639323904</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50217</v>
      </c>
      <c r="C288" s="16">
        <f t="shared" si="102"/>
        <v>3210.9374807343697</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50247</v>
      </c>
      <c r="C289" s="16">
        <f t="shared" si="102"/>
        <v>3188.385397536349</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50278</v>
      </c>
      <c r="C290" s="16">
        <f t="shared" ref="C290:C301" si="103">M69</f>
        <v>6028.6904400183248</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50309</v>
      </c>
      <c r="C291" s="16">
        <f t="shared" si="103"/>
        <v>3143.2812311403072</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50339</v>
      </c>
      <c r="C292" s="16">
        <f t="shared" si="103"/>
        <v>3120.7291479422865</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50370</v>
      </c>
      <c r="C293" s="16">
        <f t="shared" si="103"/>
        <v>3098.1770647442654</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50400</v>
      </c>
      <c r="C294" s="16">
        <f t="shared" si="103"/>
        <v>3075.6249815462447</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50431</v>
      </c>
      <c r="C295" s="16">
        <f t="shared" si="103"/>
        <v>3053.072898348224</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50462</v>
      </c>
      <c r="C296" s="16">
        <f t="shared" si="103"/>
        <v>3030.5208151502029</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50490</v>
      </c>
      <c r="C297" s="16">
        <f t="shared" si="103"/>
        <v>3007.9687319521822</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50521</v>
      </c>
      <c r="C298" s="16">
        <f t="shared" si="103"/>
        <v>2985.4166487541615</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50551</v>
      </c>
      <c r="C299" s="16">
        <f t="shared" si="103"/>
        <v>2962.8645655561404</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50582</v>
      </c>
      <c r="C300" s="16">
        <f t="shared" si="103"/>
        <v>2940.3124823581197</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50612</v>
      </c>
      <c r="C301" s="16">
        <f t="shared" si="103"/>
        <v>2917.7603991600986</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50643</v>
      </c>
      <c r="C302" s="16">
        <f t="shared" ref="C302:C313" si="105">Q69</f>
        <v>5578.0654427220743</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50674</v>
      </c>
      <c r="C303" s="16">
        <f t="shared" si="105"/>
        <v>2872.6562327640568</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50704</v>
      </c>
      <c r="C304" s="16">
        <f t="shared" si="105"/>
        <v>2850.1041495660361</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50735</v>
      </c>
      <c r="C305" s="16">
        <f t="shared" si="105"/>
        <v>2827.5520663680154</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50765</v>
      </c>
      <c r="C306" s="16">
        <f t="shared" si="105"/>
        <v>2804.9999831699943</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50796</v>
      </c>
      <c r="C307" s="16">
        <f t="shared" si="105"/>
        <v>2782.4478999719736</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50827</v>
      </c>
      <c r="C308" s="16">
        <f t="shared" si="105"/>
        <v>2759.8958167739529</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50855</v>
      </c>
      <c r="C309" s="16">
        <f t="shared" si="105"/>
        <v>2737.3437335759318</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50886</v>
      </c>
      <c r="C310" s="16">
        <f t="shared" si="105"/>
        <v>2714.7916503779111</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50916</v>
      </c>
      <c r="C311" s="16">
        <f t="shared" si="105"/>
        <v>2692.2395671798904</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50947</v>
      </c>
      <c r="C312" s="16">
        <f t="shared" si="105"/>
        <v>2669.6874839818693</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50977</v>
      </c>
      <c r="C313" s="16">
        <f t="shared" si="105"/>
        <v>2647.1354007838486</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51008</v>
      </c>
      <c r="C314" s="27">
        <f t="shared" ref="C314:C325" si="106">U69</f>
        <v>5127.4404454258238</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51039</v>
      </c>
      <c r="C315" s="27">
        <f t="shared" si="106"/>
        <v>2602.0312343878068</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51069</v>
      </c>
      <c r="C316" s="27">
        <f t="shared" si="106"/>
        <v>2579.4791511897861</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51100</v>
      </c>
      <c r="C317" s="27">
        <f t="shared" si="106"/>
        <v>2556.9270679917649</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51130</v>
      </c>
      <c r="C318" s="27">
        <f t="shared" si="106"/>
        <v>2534.3749847937443</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51161</v>
      </c>
      <c r="C319" s="27">
        <f t="shared" si="106"/>
        <v>2511.8229015957236</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51192</v>
      </c>
      <c r="C320" s="27">
        <f t="shared" si="106"/>
        <v>2489.2708183977024</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51221</v>
      </c>
      <c r="C321" s="27">
        <f t="shared" si="106"/>
        <v>2466.7187351996818</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51252</v>
      </c>
      <c r="C322" s="27">
        <f t="shared" si="106"/>
        <v>2444.1666520016606</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51282</v>
      </c>
      <c r="C323" s="27">
        <f t="shared" si="106"/>
        <v>2421.6145688036399</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51313</v>
      </c>
      <c r="C324" s="27">
        <f t="shared" si="106"/>
        <v>2399.0624856056193</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51343</v>
      </c>
      <c r="C325" s="27">
        <f t="shared" si="106"/>
        <v>2376.5104024075986</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51374</v>
      </c>
      <c r="C326" s="27">
        <f t="shared" ref="C326:C337" si="107">Y69</f>
        <v>4676.8154481295733</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51405</v>
      </c>
      <c r="C327" s="27">
        <f t="shared" si="107"/>
        <v>2331.4062360115568</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51435</v>
      </c>
      <c r="C328" s="27">
        <f t="shared" si="107"/>
        <v>2308.8541528135361</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51466</v>
      </c>
      <c r="C329" s="27">
        <f t="shared" si="107"/>
        <v>2286.3020696155154</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51496</v>
      </c>
      <c r="C330" s="27">
        <f t="shared" si="107"/>
        <v>2263.7499864174943</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51527</v>
      </c>
      <c r="C331" s="27">
        <f t="shared" si="107"/>
        <v>2241.1979032194736</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51558</v>
      </c>
      <c r="C332" s="27">
        <f t="shared" si="107"/>
        <v>2218.6458200214529</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51586</v>
      </c>
      <c r="C333" s="27">
        <f t="shared" si="107"/>
        <v>2196.0937368234318</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51617</v>
      </c>
      <c r="C334" s="27">
        <f t="shared" si="107"/>
        <v>2173.5416536254111</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51647</v>
      </c>
      <c r="C335" s="27">
        <f t="shared" si="107"/>
        <v>2150.9895704273904</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51678</v>
      </c>
      <c r="C336" s="27">
        <f t="shared" si="107"/>
        <v>2128.4374872293693</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51708</v>
      </c>
      <c r="C337" s="27">
        <f t="shared" si="107"/>
        <v>5535.885404031349</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5Siye3/4Updq2plISQm2b2vqLEi6X/HZrb4qYAQir8duEB9L6za8nVeKnjOeJuHgcPevr/7nQZpC/W5KDygtSg==" saltValue="LHp+NnbAp5r3BjYkHCYB/Q==" spinCount="100000" sheet="1" objects="1" scenarios="1"/>
  <mergeCells count="100">
    <mergeCell ref="A1:K1"/>
    <mergeCell ref="A2:K2"/>
    <mergeCell ref="A3:K3"/>
    <mergeCell ref="A4:K4"/>
    <mergeCell ref="A5:I5"/>
    <mergeCell ref="J5:K5"/>
    <mergeCell ref="A6:I6"/>
    <mergeCell ref="J6:K6"/>
    <mergeCell ref="A7:I7"/>
    <mergeCell ref="J7:K7"/>
    <mergeCell ref="A8:I8"/>
    <mergeCell ref="J8:K8"/>
    <mergeCell ref="A9:H9"/>
    <mergeCell ref="J9:K9"/>
    <mergeCell ref="A10:H10"/>
    <mergeCell ref="J10:K10"/>
    <mergeCell ref="A11:H11"/>
    <mergeCell ref="J11:K11"/>
    <mergeCell ref="A12:H12"/>
    <mergeCell ref="J12:K12"/>
    <mergeCell ref="A13:I13"/>
    <mergeCell ref="J13:K13"/>
    <mergeCell ref="A14:I14"/>
    <mergeCell ref="J14:K14"/>
    <mergeCell ref="A21:I21"/>
    <mergeCell ref="J21:K21"/>
    <mergeCell ref="A15:I15"/>
    <mergeCell ref="J15:K15"/>
    <mergeCell ref="A16:I16"/>
    <mergeCell ref="J16:K16"/>
    <mergeCell ref="A17:I17"/>
    <mergeCell ref="J17:K17"/>
    <mergeCell ref="A18:I18"/>
    <mergeCell ref="J18:K18"/>
    <mergeCell ref="A19:G19"/>
    <mergeCell ref="J19:K19"/>
    <mergeCell ref="A20:K20"/>
    <mergeCell ref="A28:I28"/>
    <mergeCell ref="J28:K28"/>
    <mergeCell ref="A22:I22"/>
    <mergeCell ref="J22:K22"/>
    <mergeCell ref="A23:I23"/>
    <mergeCell ref="J23:K23"/>
    <mergeCell ref="A24:I24"/>
    <mergeCell ref="J24:K24"/>
    <mergeCell ref="A25:K25"/>
    <mergeCell ref="A26:I26"/>
    <mergeCell ref="J26:K26"/>
    <mergeCell ref="A27:I27"/>
    <mergeCell ref="J27:K27"/>
    <mergeCell ref="A35:I35"/>
    <mergeCell ref="J35:K35"/>
    <mergeCell ref="A29:I29"/>
    <mergeCell ref="J29:K29"/>
    <mergeCell ref="A30:I30"/>
    <mergeCell ref="J30:K30"/>
    <mergeCell ref="A31:I31"/>
    <mergeCell ref="J31:K31"/>
    <mergeCell ref="A32:I32"/>
    <mergeCell ref="A33:I33"/>
    <mergeCell ref="J33:K33"/>
    <mergeCell ref="A34:I34"/>
    <mergeCell ref="J34:K34"/>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86:J86"/>
    <mergeCell ref="A67:A68"/>
    <mergeCell ref="B67:E67"/>
    <mergeCell ref="F67:H67"/>
    <mergeCell ref="J67:M67"/>
    <mergeCell ref="V67:Y67"/>
    <mergeCell ref="Z67:AC67"/>
    <mergeCell ref="A83:J83"/>
    <mergeCell ref="A84:J84"/>
    <mergeCell ref="A85:J85"/>
    <mergeCell ref="N67:Q67"/>
    <mergeCell ref="R67:U67"/>
    <mergeCell ref="A94:B95"/>
    <mergeCell ref="C94:F94"/>
    <mergeCell ref="C95:F95"/>
    <mergeCell ref="A87:J87"/>
    <mergeCell ref="A88:N88"/>
    <mergeCell ref="A89:N89"/>
    <mergeCell ref="A90:N90"/>
    <mergeCell ref="A92:B92"/>
    <mergeCell ref="C92:F92"/>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8</xdr:col>
                    <xdr:colOff>885825</xdr:colOff>
                    <xdr:row>16</xdr:row>
                    <xdr:rowOff>190500</xdr:rowOff>
                  </from>
                  <to>
                    <xdr:col>10</xdr:col>
                    <xdr:colOff>1009650</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Інтергалбуд </vt:lpstr>
      <vt:lpstr>'Калькулятор Інтергалбуд '!avans2</vt:lpstr>
      <vt:lpstr>'Калькулятор Інтергалбуд '!data2</vt:lpstr>
      <vt:lpstr>'Калькулятор Інтергалбуд '!strok</vt:lpstr>
      <vt:lpstr>'Калькулятор Інтергалбуд '!strok2</vt:lpstr>
      <vt:lpstr>'Калькулятор Інтергалбуд '!sumkred2</vt:lpstr>
      <vt:lpstr>'Калькулятор Інтергалбуд '!sumproplat2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cp:lastPrinted>2020-08-05T11:29:05Z</cp:lastPrinted>
  <dcterms:created xsi:type="dcterms:W3CDTF">2020-07-30T13:50:45Z</dcterms:created>
  <dcterms:modified xsi:type="dcterms:W3CDTF">2021-07-26T09:43:24Z</dcterms:modified>
</cp:coreProperties>
</file>