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domina\Desktop\Ковальська\"/>
    </mc:Choice>
  </mc:AlternateContent>
  <bookViews>
    <workbookView xWindow="0" yWindow="0" windowWidth="19200" windowHeight="5700"/>
  </bookViews>
  <sheets>
    <sheet name="Калькулятор Ковальська" sheetId="3" r:id="rId1"/>
  </sheets>
  <definedNames>
    <definedName name="avans2" localSheetId="0">'Калькулятор Ковальська'!$J$7</definedName>
    <definedName name="avans2">#REF!</definedName>
    <definedName name="data2" localSheetId="0">'Калькулятор Ковальська'!$J$18</definedName>
    <definedName name="data2">#REF!</definedName>
    <definedName name="PROC2" localSheetId="0">'Калькулятор Ковальська'!#REF!</definedName>
    <definedName name="proc2">#REF!</definedName>
    <definedName name="stoimost2" localSheetId="0">#REF!</definedName>
    <definedName name="stoimost2">#REF!</definedName>
    <definedName name="strok" localSheetId="0">'Калькулятор Ковальська'!$H$8</definedName>
    <definedName name="strok2" localSheetId="0">'Калькулятор Ковальська'!$J$13</definedName>
    <definedName name="strok2">#REF!</definedName>
    <definedName name="sumkred2" localSheetId="0">'Калькулятор Ковальська'!$J$8</definedName>
    <definedName name="sumkred2">#REF!</definedName>
    <definedName name="sumproplat2" localSheetId="0">'Калькулятор Ковальська'!$J$19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3" l="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D39" i="3" l="1"/>
  <c r="C97" i="3" s="1"/>
  <c r="J19" i="3"/>
  <c r="B40" i="3" s="1"/>
  <c r="C40" i="3" l="1"/>
  <c r="B41" i="3"/>
  <c r="E39" i="3"/>
  <c r="C98" i="3" l="1"/>
  <c r="B42" i="3"/>
  <c r="C41" i="3"/>
  <c r="D40" i="3"/>
  <c r="B43" i="3" l="1"/>
  <c r="C42" i="3"/>
  <c r="D42" i="3" s="1"/>
  <c r="D41" i="3"/>
  <c r="E41" i="3" s="1"/>
  <c r="C100" i="3" s="1"/>
  <c r="E40" i="3"/>
  <c r="C99" i="3" l="1"/>
  <c r="B44" i="3"/>
  <c r="C43" i="3"/>
  <c r="E42" i="3"/>
  <c r="C101" i="3" s="1"/>
  <c r="C44" i="3" l="1"/>
  <c r="B45" i="3"/>
  <c r="D43" i="3"/>
  <c r="E43" i="3" s="1"/>
  <c r="C102" i="3" l="1"/>
  <c r="B46" i="3"/>
  <c r="C45" i="3"/>
  <c r="D45" i="3" s="1"/>
  <c r="D44" i="3"/>
  <c r="E44" i="3" s="1"/>
  <c r="C103" i="3" l="1"/>
  <c r="C46" i="3"/>
  <c r="B47" i="3"/>
  <c r="E45" i="3"/>
  <c r="C104" i="3" s="1"/>
  <c r="D46" i="3" l="1"/>
  <c r="E46" i="3" s="1"/>
  <c r="C105" i="3" s="1"/>
  <c r="C47" i="3"/>
  <c r="B48" i="3"/>
  <c r="D47" i="3" l="1"/>
  <c r="E47" i="3" s="1"/>
  <c r="C106" i="3" s="1"/>
  <c r="C48" i="3"/>
  <c r="B49" i="3"/>
  <c r="D48" i="3" l="1"/>
  <c r="E48" i="3" s="1"/>
  <c r="C107" i="3" s="1"/>
  <c r="C49" i="3"/>
  <c r="B50" i="3"/>
  <c r="D49" i="3" l="1"/>
  <c r="E49" i="3" s="1"/>
  <c r="C108" i="3" s="1"/>
  <c r="C50" i="3"/>
  <c r="F39" i="3"/>
  <c r="C51" i="3" l="1"/>
  <c r="D50" i="3"/>
  <c r="D51" i="3" s="1"/>
  <c r="G39" i="3"/>
  <c r="H39" i="3" s="1"/>
  <c r="F40" i="3"/>
  <c r="G40" i="3" l="1"/>
  <c r="F41" i="3"/>
  <c r="I39" i="3"/>
  <c r="E50" i="3"/>
  <c r="H40" i="3" l="1"/>
  <c r="C110" i="3"/>
  <c r="C109" i="3"/>
  <c r="E51" i="3"/>
  <c r="G41" i="3"/>
  <c r="H41" i="3" s="1"/>
  <c r="F42" i="3"/>
  <c r="F43" i="3" l="1"/>
  <c r="G42" i="3"/>
  <c r="I41" i="3"/>
  <c r="C112" i="3" s="1"/>
  <c r="I40" i="3"/>
  <c r="H42" i="3" l="1"/>
  <c r="I42" i="3" s="1"/>
  <c r="C113" i="3" s="1"/>
  <c r="C111" i="3"/>
  <c r="F44" i="3"/>
  <c r="G43" i="3"/>
  <c r="H43" i="3" s="1"/>
  <c r="F45" i="3" l="1"/>
  <c r="G44" i="3"/>
  <c r="I43" i="3"/>
  <c r="G45" i="3" l="1"/>
  <c r="F46" i="3"/>
  <c r="C114" i="3"/>
  <c r="H44" i="3"/>
  <c r="I44" i="3" s="1"/>
  <c r="C115" i="3" l="1"/>
  <c r="F47" i="3"/>
  <c r="G46" i="3"/>
  <c r="H46" i="3" s="1"/>
  <c r="H45" i="3"/>
  <c r="I45" i="3" s="1"/>
  <c r="C116" i="3" l="1"/>
  <c r="G47" i="3"/>
  <c r="H47" i="3" s="1"/>
  <c r="F48" i="3"/>
  <c r="I46" i="3"/>
  <c r="C117" i="3" s="1"/>
  <c r="I47" i="3" l="1"/>
  <c r="C118" i="3" s="1"/>
  <c r="G48" i="3"/>
  <c r="H48" i="3" s="1"/>
  <c r="F49" i="3"/>
  <c r="I48" i="3" l="1"/>
  <c r="C119" i="3" s="1"/>
  <c r="G49" i="3"/>
  <c r="F50" i="3"/>
  <c r="G50" i="3" l="1"/>
  <c r="J39" i="3"/>
  <c r="H49" i="3"/>
  <c r="I49" i="3" s="1"/>
  <c r="C120" i="3" s="1"/>
  <c r="G51" i="3" l="1"/>
  <c r="K39" i="3"/>
  <c r="L39" i="3" s="1"/>
  <c r="J40" i="3"/>
  <c r="H50" i="3"/>
  <c r="H51" i="3" s="1"/>
  <c r="M39" i="3" l="1"/>
  <c r="K40" i="3"/>
  <c r="J41" i="3"/>
  <c r="I50" i="3"/>
  <c r="J42" i="3" l="1"/>
  <c r="K41" i="3"/>
  <c r="C122" i="3"/>
  <c r="L40" i="3"/>
  <c r="C121" i="3"/>
  <c r="I51" i="3"/>
  <c r="L41" i="3" l="1"/>
  <c r="M41" i="3" s="1"/>
  <c r="C124" i="3" s="1"/>
  <c r="M40" i="3"/>
  <c r="J43" i="3"/>
  <c r="K42" i="3"/>
  <c r="L42" i="3" s="1"/>
  <c r="J44" i="3" l="1"/>
  <c r="K43" i="3"/>
  <c r="L43" i="3" s="1"/>
  <c r="C123" i="3"/>
  <c r="M42" i="3"/>
  <c r="C125" i="3" s="1"/>
  <c r="M43" i="3" l="1"/>
  <c r="J45" i="3"/>
  <c r="K44" i="3"/>
  <c r="J46" i="3" l="1"/>
  <c r="K45" i="3"/>
  <c r="L45" i="3" s="1"/>
  <c r="L44" i="3"/>
  <c r="M44" i="3" s="1"/>
  <c r="C126" i="3"/>
  <c r="C127" i="3" l="1"/>
  <c r="K46" i="3"/>
  <c r="L46" i="3" s="1"/>
  <c r="J47" i="3"/>
  <c r="M45" i="3"/>
  <c r="C128" i="3" s="1"/>
  <c r="M46" i="3" l="1"/>
  <c r="C129" i="3" s="1"/>
  <c r="K47" i="3"/>
  <c r="L47" i="3" s="1"/>
  <c r="J48" i="3"/>
  <c r="M47" i="3" l="1"/>
  <c r="C130" i="3" s="1"/>
  <c r="K48" i="3"/>
  <c r="L48" i="3" s="1"/>
  <c r="J49" i="3"/>
  <c r="K49" i="3" l="1"/>
  <c r="L49" i="3" s="1"/>
  <c r="J50" i="3"/>
  <c r="M48" i="3"/>
  <c r="C131" i="3" s="1"/>
  <c r="K50" i="3" l="1"/>
  <c r="L50" i="3" s="1"/>
  <c r="L51" i="3" s="1"/>
  <c r="N39" i="3"/>
  <c r="M49" i="3"/>
  <c r="C132" i="3" s="1"/>
  <c r="O39" i="3" l="1"/>
  <c r="N40" i="3"/>
  <c r="M50" i="3"/>
  <c r="K51" i="3"/>
  <c r="C133" i="3" l="1"/>
  <c r="M51" i="3"/>
  <c r="O40" i="3"/>
  <c r="N41" i="3"/>
  <c r="P39" i="3"/>
  <c r="Q39" i="3" s="1"/>
  <c r="P40" i="3" l="1"/>
  <c r="Q40" i="3" s="1"/>
  <c r="C134" i="3"/>
  <c r="N42" i="3"/>
  <c r="O41" i="3"/>
  <c r="C135" i="3" l="1"/>
  <c r="N43" i="3"/>
  <c r="O42" i="3"/>
  <c r="P42" i="3" s="1"/>
  <c r="P41" i="3"/>
  <c r="N44" i="3" l="1"/>
  <c r="O43" i="3"/>
  <c r="Q41" i="3"/>
  <c r="Q42" i="3"/>
  <c r="C137" i="3" s="1"/>
  <c r="N45" i="3" l="1"/>
  <c r="O44" i="3"/>
  <c r="C136" i="3"/>
  <c r="P43" i="3"/>
  <c r="O45" i="3" l="1"/>
  <c r="N46" i="3"/>
  <c r="P44" i="3"/>
  <c r="Q44" i="3" s="1"/>
  <c r="C139" i="3" s="1"/>
  <c r="Q43" i="3"/>
  <c r="P45" i="3" l="1"/>
  <c r="Q45" i="3" s="1"/>
  <c r="C138" i="3"/>
  <c r="O46" i="3"/>
  <c r="N47" i="3"/>
  <c r="C140" i="3" l="1"/>
  <c r="O47" i="3"/>
  <c r="N48" i="3"/>
  <c r="P46" i="3"/>
  <c r="Q46" i="3" s="1"/>
  <c r="C141" i="3" s="1"/>
  <c r="P47" i="3" l="1"/>
  <c r="Q47" i="3" s="1"/>
  <c r="C142" i="3" s="1"/>
  <c r="O48" i="3"/>
  <c r="P48" i="3" s="1"/>
  <c r="N49" i="3"/>
  <c r="Q48" i="3" l="1"/>
  <c r="C143" i="3" s="1"/>
  <c r="O49" i="3"/>
  <c r="N50" i="3"/>
  <c r="O50" i="3" l="1"/>
  <c r="R39" i="3"/>
  <c r="P49" i="3"/>
  <c r="Q49" i="3" s="1"/>
  <c r="C144" i="3" s="1"/>
  <c r="S39" i="3" l="1"/>
  <c r="R40" i="3"/>
  <c r="O51" i="3"/>
  <c r="P50" i="3"/>
  <c r="P51" i="3" s="1"/>
  <c r="Q50" i="3" l="1"/>
  <c r="S40" i="3"/>
  <c r="R41" i="3"/>
  <c r="T39" i="3"/>
  <c r="U39" i="3" s="1"/>
  <c r="C146" i="3" l="1"/>
  <c r="R42" i="3"/>
  <c r="S41" i="3"/>
  <c r="T41" i="3" s="1"/>
  <c r="T40" i="3"/>
  <c r="C145" i="3"/>
  <c r="Q51" i="3"/>
  <c r="R43" i="3" l="1"/>
  <c r="S42" i="3"/>
  <c r="U40" i="3"/>
  <c r="U41" i="3"/>
  <c r="C148" i="3" s="1"/>
  <c r="R44" i="3" l="1"/>
  <c r="S43" i="3"/>
  <c r="T43" i="3" s="1"/>
  <c r="C147" i="3"/>
  <c r="T42" i="3"/>
  <c r="R45" i="3" l="1"/>
  <c r="S44" i="3"/>
  <c r="T44" i="3" s="1"/>
  <c r="U43" i="3"/>
  <c r="C150" i="3" s="1"/>
  <c r="U42" i="3"/>
  <c r="R46" i="3" l="1"/>
  <c r="S45" i="3"/>
  <c r="C149" i="3"/>
  <c r="U44" i="3"/>
  <c r="C151" i="3" s="1"/>
  <c r="S46" i="3" l="1"/>
  <c r="R47" i="3"/>
  <c r="T45" i="3"/>
  <c r="U45" i="3" s="1"/>
  <c r="C152" i="3" l="1"/>
  <c r="S47" i="3"/>
  <c r="R48" i="3"/>
  <c r="T46" i="3"/>
  <c r="U46" i="3" s="1"/>
  <c r="C153" i="3" s="1"/>
  <c r="T47" i="3" l="1"/>
  <c r="U47" i="3" s="1"/>
  <c r="C154" i="3" s="1"/>
  <c r="S48" i="3"/>
  <c r="R49" i="3"/>
  <c r="T48" i="3" l="1"/>
  <c r="U48" i="3" s="1"/>
  <c r="C155" i="3" s="1"/>
  <c r="S49" i="3"/>
  <c r="R50" i="3"/>
  <c r="T49" i="3" l="1"/>
  <c r="U49" i="3" s="1"/>
  <c r="C156" i="3" s="1"/>
  <c r="S50" i="3"/>
  <c r="V39" i="3"/>
  <c r="S51" i="3" l="1"/>
  <c r="T50" i="3"/>
  <c r="T51" i="3" s="1"/>
  <c r="W39" i="3"/>
  <c r="X39" i="3" s="1"/>
  <c r="V40" i="3"/>
  <c r="V41" i="3" l="1"/>
  <c r="W40" i="3"/>
  <c r="X40" i="3" s="1"/>
  <c r="Y39" i="3"/>
  <c r="U50" i="3"/>
  <c r="C158" i="3" l="1"/>
  <c r="V42" i="3"/>
  <c r="W41" i="3"/>
  <c r="X41" i="3" s="1"/>
  <c r="C157" i="3"/>
  <c r="U51" i="3"/>
  <c r="Y40" i="3"/>
  <c r="C159" i="3" s="1"/>
  <c r="Y41" i="3" l="1"/>
  <c r="V43" i="3"/>
  <c r="W42" i="3"/>
  <c r="V44" i="3" l="1"/>
  <c r="W43" i="3"/>
  <c r="C160" i="3"/>
  <c r="X42" i="3"/>
  <c r="Y42" i="3" s="1"/>
  <c r="C161" i="3" l="1"/>
  <c r="V45" i="3"/>
  <c r="W44" i="3"/>
  <c r="X44" i="3" s="1"/>
  <c r="X43" i="3"/>
  <c r="Y43" i="3" s="1"/>
  <c r="C162" i="3" l="1"/>
  <c r="Y44" i="3"/>
  <c r="C163" i="3" s="1"/>
  <c r="V46" i="3"/>
  <c r="W45" i="3"/>
  <c r="X45" i="3" s="1"/>
  <c r="Y45" i="3" l="1"/>
  <c r="C164" i="3" s="1"/>
  <c r="W46" i="3"/>
  <c r="V47" i="3"/>
  <c r="X46" i="3" l="1"/>
  <c r="Y46" i="3" s="1"/>
  <c r="C165" i="3" s="1"/>
  <c r="W47" i="3"/>
  <c r="V48" i="3"/>
  <c r="X47" i="3" l="1"/>
  <c r="Y47" i="3" s="1"/>
  <c r="C166" i="3" s="1"/>
  <c r="W48" i="3"/>
  <c r="V49" i="3"/>
  <c r="X48" i="3" l="1"/>
  <c r="Y48" i="3" s="1"/>
  <c r="C167" i="3" s="1"/>
  <c r="W49" i="3"/>
  <c r="V50" i="3"/>
  <c r="X49" i="3" l="1"/>
  <c r="Y49" i="3" s="1"/>
  <c r="C168" i="3" s="1"/>
  <c r="W50" i="3"/>
  <c r="Z39" i="3"/>
  <c r="W51" i="3" l="1"/>
  <c r="X50" i="3"/>
  <c r="X51" i="3" s="1"/>
  <c r="AA39" i="3"/>
  <c r="AB39" i="3" s="1"/>
  <c r="Z40" i="3"/>
  <c r="Z41" i="3" l="1"/>
  <c r="AA40" i="3"/>
  <c r="AB40" i="3" s="1"/>
  <c r="AC39" i="3"/>
  <c r="Y50" i="3"/>
  <c r="C170" i="3" l="1"/>
  <c r="Z42" i="3"/>
  <c r="AA41" i="3"/>
  <c r="C169" i="3"/>
  <c r="Y51" i="3"/>
  <c r="AC40" i="3"/>
  <c r="C171" i="3" s="1"/>
  <c r="Z43" i="3" l="1"/>
  <c r="AA42" i="3"/>
  <c r="AB42" i="3" s="1"/>
  <c r="AB41" i="3"/>
  <c r="Z44" i="3" l="1"/>
  <c r="AA43" i="3"/>
  <c r="AC41" i="3"/>
  <c r="AC42" i="3"/>
  <c r="C173" i="3" s="1"/>
  <c r="Z45" i="3" l="1"/>
  <c r="AA44" i="3"/>
  <c r="AB44" i="3" s="1"/>
  <c r="C172" i="3"/>
  <c r="AB43" i="3"/>
  <c r="AC43" i="3" s="1"/>
  <c r="C174" i="3" l="1"/>
  <c r="Z46" i="3"/>
  <c r="AA45" i="3"/>
  <c r="AB45" i="3" s="1"/>
  <c r="AC44" i="3"/>
  <c r="C175" i="3" s="1"/>
  <c r="AA46" i="3" l="1"/>
  <c r="Z47" i="3"/>
  <c r="AC45" i="3"/>
  <c r="C176" i="3" s="1"/>
  <c r="AA47" i="3" l="1"/>
  <c r="Z48" i="3"/>
  <c r="AB46" i="3"/>
  <c r="AC46" i="3" s="1"/>
  <c r="C177" i="3" s="1"/>
  <c r="AA48" i="3" l="1"/>
  <c r="Z49" i="3"/>
  <c r="AB47" i="3"/>
  <c r="AC47" i="3" s="1"/>
  <c r="C178" i="3" s="1"/>
  <c r="AA49" i="3" l="1"/>
  <c r="Z50" i="3"/>
  <c r="AB48" i="3"/>
  <c r="AC48" i="3" s="1"/>
  <c r="C179" i="3" s="1"/>
  <c r="B54" i="3" l="1"/>
  <c r="AA50" i="3"/>
  <c r="AB49" i="3"/>
  <c r="AC49" i="3" s="1"/>
  <c r="C180" i="3" s="1"/>
  <c r="AA51" i="3" l="1"/>
  <c r="C54" i="3"/>
  <c r="B55" i="3"/>
  <c r="AB50" i="3"/>
  <c r="AB51" i="3" s="1"/>
  <c r="C55" i="3" l="1"/>
  <c r="D55" i="3" s="1"/>
  <c r="B56" i="3"/>
  <c r="D54" i="3"/>
  <c r="AC50" i="3"/>
  <c r="C56" i="3" l="1"/>
  <c r="D56" i="3" s="1"/>
  <c r="B57" i="3"/>
  <c r="C181" i="3"/>
  <c r="AC51" i="3"/>
  <c r="E54" i="3"/>
  <c r="E55" i="3"/>
  <c r="C183" i="3" s="1"/>
  <c r="C182" i="3" l="1"/>
  <c r="C57" i="3"/>
  <c r="B58" i="3"/>
  <c r="E56" i="3"/>
  <c r="C184" i="3" s="1"/>
  <c r="D57" i="3" l="1"/>
  <c r="C58" i="3"/>
  <c r="D58" i="3" s="1"/>
  <c r="B59" i="3"/>
  <c r="C59" i="3" l="1"/>
  <c r="B60" i="3"/>
  <c r="E58" i="3"/>
  <c r="C186" i="3" s="1"/>
  <c r="E57" i="3"/>
  <c r="C185" i="3" l="1"/>
  <c r="C60" i="3"/>
  <c r="B61" i="3"/>
  <c r="D59" i="3"/>
  <c r="E59" i="3" s="1"/>
  <c r="C187" i="3" l="1"/>
  <c r="C61" i="3"/>
  <c r="B62" i="3"/>
  <c r="D60" i="3"/>
  <c r="E60" i="3" s="1"/>
  <c r="C188" i="3" l="1"/>
  <c r="C62" i="3"/>
  <c r="B63" i="3"/>
  <c r="D61" i="3"/>
  <c r="E61" i="3" s="1"/>
  <c r="C189" i="3" s="1"/>
  <c r="B64" i="3" l="1"/>
  <c r="C63" i="3"/>
  <c r="D62" i="3"/>
  <c r="E62" i="3" s="1"/>
  <c r="C190" i="3" s="1"/>
  <c r="C64" i="3" l="1"/>
  <c r="B65" i="3"/>
  <c r="D63" i="3"/>
  <c r="E63" i="3" s="1"/>
  <c r="C191" i="3" s="1"/>
  <c r="C65" i="3" l="1"/>
  <c r="F54" i="3"/>
  <c r="D64" i="3"/>
  <c r="E64" i="3" s="1"/>
  <c r="C192" i="3" s="1"/>
  <c r="G54" i="3" l="1"/>
  <c r="H54" i="3" s="1"/>
  <c r="F55" i="3"/>
  <c r="C66" i="3"/>
  <c r="D65" i="3"/>
  <c r="D66" i="3" s="1"/>
  <c r="E65" i="3" l="1"/>
  <c r="G55" i="3"/>
  <c r="F56" i="3"/>
  <c r="I54" i="3"/>
  <c r="H55" i="3" l="1"/>
  <c r="C194" i="3"/>
  <c r="G56" i="3"/>
  <c r="H56" i="3" s="1"/>
  <c r="F57" i="3"/>
  <c r="C193" i="3"/>
  <c r="E66" i="3"/>
  <c r="G57" i="3" l="1"/>
  <c r="H57" i="3" s="1"/>
  <c r="F58" i="3"/>
  <c r="I56" i="3"/>
  <c r="C196" i="3" s="1"/>
  <c r="I55" i="3"/>
  <c r="C195" i="3" l="1"/>
  <c r="G58" i="3"/>
  <c r="F59" i="3"/>
  <c r="I57" i="3"/>
  <c r="C197" i="3" s="1"/>
  <c r="H58" i="3" l="1"/>
  <c r="I58" i="3" s="1"/>
  <c r="G59" i="3"/>
  <c r="H59" i="3" s="1"/>
  <c r="F60" i="3"/>
  <c r="C198" i="3" l="1"/>
  <c r="G60" i="3"/>
  <c r="F61" i="3"/>
  <c r="I59" i="3"/>
  <c r="C199" i="3" s="1"/>
  <c r="H60" i="3" l="1"/>
  <c r="I60" i="3" s="1"/>
  <c r="C200" i="3" s="1"/>
  <c r="G61" i="3"/>
  <c r="F62" i="3"/>
  <c r="H61" i="3" l="1"/>
  <c r="I61" i="3" s="1"/>
  <c r="C201" i="3" s="1"/>
  <c r="F63" i="3"/>
  <c r="G62" i="3"/>
  <c r="H62" i="3" s="1"/>
  <c r="F64" i="3" l="1"/>
  <c r="G63" i="3"/>
  <c r="I62" i="3"/>
  <c r="C202" i="3" s="1"/>
  <c r="F65" i="3" l="1"/>
  <c r="G64" i="3"/>
  <c r="H63" i="3"/>
  <c r="I63" i="3" s="1"/>
  <c r="C203" i="3" s="1"/>
  <c r="J54" i="3" l="1"/>
  <c r="G65" i="3"/>
  <c r="H64" i="3"/>
  <c r="I64" i="3" s="1"/>
  <c r="C204" i="3" s="1"/>
  <c r="G66" i="3" l="1"/>
  <c r="K54" i="3"/>
  <c r="J55" i="3"/>
  <c r="H65" i="3"/>
  <c r="H66" i="3" s="1"/>
  <c r="K55" i="3" l="1"/>
  <c r="L55" i="3" s="1"/>
  <c r="J56" i="3"/>
  <c r="L54" i="3"/>
  <c r="I65" i="3"/>
  <c r="K56" i="3" l="1"/>
  <c r="J57" i="3"/>
  <c r="C205" i="3"/>
  <c r="I66" i="3"/>
  <c r="M54" i="3"/>
  <c r="M55" i="3"/>
  <c r="C207" i="3" s="1"/>
  <c r="C206" i="3" l="1"/>
  <c r="K57" i="3"/>
  <c r="J58" i="3"/>
  <c r="L56" i="3"/>
  <c r="K58" i="3" l="1"/>
  <c r="L58" i="3" s="1"/>
  <c r="J59" i="3"/>
  <c r="M56" i="3"/>
  <c r="L57" i="3"/>
  <c r="K59" i="3" l="1"/>
  <c r="L59" i="3" s="1"/>
  <c r="J60" i="3"/>
  <c r="M58" i="3"/>
  <c r="C210" i="3" s="1"/>
  <c r="C208" i="3"/>
  <c r="M57" i="3"/>
  <c r="C209" i="3" s="1"/>
  <c r="K60" i="3" l="1"/>
  <c r="L60" i="3" s="1"/>
  <c r="J61" i="3"/>
  <c r="M59" i="3"/>
  <c r="C211" i="3" s="1"/>
  <c r="J62" i="3" l="1"/>
  <c r="K61" i="3"/>
  <c r="L61" i="3" s="1"/>
  <c r="M60" i="3"/>
  <c r="C212" i="3" s="1"/>
  <c r="M61" i="3" l="1"/>
  <c r="C213" i="3" s="1"/>
  <c r="K62" i="3"/>
  <c r="J63" i="3"/>
  <c r="L62" i="3" l="1"/>
  <c r="M62" i="3" s="1"/>
  <c r="C214" i="3" s="1"/>
  <c r="J64" i="3"/>
  <c r="K63" i="3"/>
  <c r="L63" i="3" s="1"/>
  <c r="J65" i="3" l="1"/>
  <c r="K64" i="3"/>
  <c r="M63" i="3"/>
  <c r="C215" i="3" s="1"/>
  <c r="K65" i="3" l="1"/>
  <c r="N54" i="3"/>
  <c r="L64" i="3"/>
  <c r="M64" i="3" s="1"/>
  <c r="C216" i="3" s="1"/>
  <c r="O54" i="3" l="1"/>
  <c r="P54" i="3" s="1"/>
  <c r="N55" i="3"/>
  <c r="K66" i="3"/>
  <c r="L65" i="3"/>
  <c r="L66" i="3" s="1"/>
  <c r="M65" i="3" l="1"/>
  <c r="O55" i="3"/>
  <c r="N56" i="3"/>
  <c r="Q54" i="3"/>
  <c r="P55" i="3" l="1"/>
  <c r="C218" i="3"/>
  <c r="O56" i="3"/>
  <c r="P56" i="3" s="1"/>
  <c r="N57" i="3"/>
  <c r="C217" i="3"/>
  <c r="M66" i="3"/>
  <c r="O57" i="3" l="1"/>
  <c r="P57" i="3" s="1"/>
  <c r="N58" i="3"/>
  <c r="Q56" i="3"/>
  <c r="C220" i="3" s="1"/>
  <c r="Q55" i="3"/>
  <c r="C219" i="3" l="1"/>
  <c r="O58" i="3"/>
  <c r="N59" i="3"/>
  <c r="Q57" i="3"/>
  <c r="C221" i="3" s="1"/>
  <c r="P58" i="3" l="1"/>
  <c r="Q58" i="3" s="1"/>
  <c r="O59" i="3"/>
  <c r="P59" i="3" s="1"/>
  <c r="N60" i="3"/>
  <c r="C222" i="3" l="1"/>
  <c r="O60" i="3"/>
  <c r="N61" i="3"/>
  <c r="Q59" i="3"/>
  <c r="C223" i="3" s="1"/>
  <c r="P60" i="3" l="1"/>
  <c r="Q60" i="3" s="1"/>
  <c r="C224" i="3" s="1"/>
  <c r="O61" i="3"/>
  <c r="N62" i="3"/>
  <c r="P61" i="3" l="1"/>
  <c r="Q61" i="3" s="1"/>
  <c r="C225" i="3" s="1"/>
  <c r="N63" i="3"/>
  <c r="O62" i="3"/>
  <c r="P62" i="3" s="1"/>
  <c r="O63" i="3" l="1"/>
  <c r="N64" i="3"/>
  <c r="Q62" i="3"/>
  <c r="C226" i="3" s="1"/>
  <c r="N65" i="3" l="1"/>
  <c r="O64" i="3"/>
  <c r="P63" i="3"/>
  <c r="Q63" i="3" s="1"/>
  <c r="C227" i="3" s="1"/>
  <c r="R54" i="3" l="1"/>
  <c r="O65" i="3"/>
  <c r="P64" i="3"/>
  <c r="Q64" i="3" s="1"/>
  <c r="C228" i="3" s="1"/>
  <c r="O66" i="3" l="1"/>
  <c r="S54" i="3"/>
  <c r="R55" i="3"/>
  <c r="P65" i="3"/>
  <c r="P66" i="3" s="1"/>
  <c r="S55" i="3" l="1"/>
  <c r="T55" i="3" s="1"/>
  <c r="R56" i="3"/>
  <c r="T54" i="3"/>
  <c r="Q65" i="3"/>
  <c r="S56" i="3" l="1"/>
  <c r="T56" i="3" s="1"/>
  <c r="R57" i="3"/>
  <c r="C229" i="3"/>
  <c r="Q66" i="3"/>
  <c r="U54" i="3"/>
  <c r="U55" i="3"/>
  <c r="C231" i="3" s="1"/>
  <c r="C230" i="3" l="1"/>
  <c r="S57" i="3"/>
  <c r="R58" i="3"/>
  <c r="U56" i="3"/>
  <c r="C232" i="3" s="1"/>
  <c r="T57" i="3" l="1"/>
  <c r="S58" i="3"/>
  <c r="T58" i="3" s="1"/>
  <c r="R59" i="3"/>
  <c r="S59" i="3" l="1"/>
  <c r="R60" i="3"/>
  <c r="U58" i="3"/>
  <c r="C234" i="3" s="1"/>
  <c r="U57" i="3"/>
  <c r="S60" i="3" l="1"/>
  <c r="T60" i="3" s="1"/>
  <c r="R61" i="3"/>
  <c r="C233" i="3"/>
  <c r="T59" i="3"/>
  <c r="U59" i="3" s="1"/>
  <c r="C235" i="3" l="1"/>
  <c r="R62" i="3"/>
  <c r="S61" i="3"/>
  <c r="U60" i="3"/>
  <c r="C236" i="3" s="1"/>
  <c r="R63" i="3" l="1"/>
  <c r="S62" i="3"/>
  <c r="T61" i="3"/>
  <c r="U61" i="3" s="1"/>
  <c r="C237" i="3" s="1"/>
  <c r="R64" i="3" l="1"/>
  <c r="S63" i="3"/>
  <c r="T62" i="3"/>
  <c r="U62" i="3" s="1"/>
  <c r="C238" i="3" s="1"/>
  <c r="S64" i="3" l="1"/>
  <c r="R65" i="3"/>
  <c r="T63" i="3"/>
  <c r="U63" i="3" s="1"/>
  <c r="C239" i="3" s="1"/>
  <c r="S65" i="3" l="1"/>
  <c r="V54" i="3"/>
  <c r="T64" i="3"/>
  <c r="U64" i="3" s="1"/>
  <c r="C240" i="3" s="1"/>
  <c r="W54" i="3" l="1"/>
  <c r="X54" i="3" s="1"/>
  <c r="V55" i="3"/>
  <c r="S66" i="3"/>
  <c r="T65" i="3"/>
  <c r="T66" i="3" s="1"/>
  <c r="U65" i="3" l="1"/>
  <c r="W55" i="3"/>
  <c r="V56" i="3"/>
  <c r="Y54" i="3"/>
  <c r="X55" i="3" l="1"/>
  <c r="C242" i="3"/>
  <c r="W56" i="3"/>
  <c r="X56" i="3" s="1"/>
  <c r="V57" i="3"/>
  <c r="C241" i="3"/>
  <c r="U66" i="3"/>
  <c r="Y56" i="3" l="1"/>
  <c r="C244" i="3" s="1"/>
  <c r="W57" i="3"/>
  <c r="V58" i="3"/>
  <c r="Y55" i="3"/>
  <c r="C243" i="3" l="1"/>
  <c r="X57" i="3"/>
  <c r="W58" i="3"/>
  <c r="X58" i="3" s="1"/>
  <c r="V59" i="3"/>
  <c r="W59" i="3" l="1"/>
  <c r="X59" i="3" s="1"/>
  <c r="V60" i="3"/>
  <c r="Y58" i="3"/>
  <c r="C246" i="3" s="1"/>
  <c r="Y57" i="3"/>
  <c r="C245" i="3" l="1"/>
  <c r="W60" i="3"/>
  <c r="V61" i="3"/>
  <c r="Y59" i="3"/>
  <c r="C247" i="3" s="1"/>
  <c r="W61" i="3" l="1"/>
  <c r="X61" i="3" s="1"/>
  <c r="V62" i="3"/>
  <c r="X60" i="3"/>
  <c r="Y60" i="3" s="1"/>
  <c r="C248" i="3" l="1"/>
  <c r="V63" i="3"/>
  <c r="W62" i="3"/>
  <c r="X62" i="3" s="1"/>
  <c r="Y61" i="3"/>
  <c r="C249" i="3" s="1"/>
  <c r="V64" i="3" l="1"/>
  <c r="W63" i="3"/>
  <c r="Y62" i="3"/>
  <c r="C250" i="3" s="1"/>
  <c r="V65" i="3" l="1"/>
  <c r="W64" i="3"/>
  <c r="X63" i="3"/>
  <c r="Y63" i="3" s="1"/>
  <c r="C251" i="3" s="1"/>
  <c r="Z54" i="3" l="1"/>
  <c r="W65" i="3"/>
  <c r="X64" i="3"/>
  <c r="Y64" i="3" s="1"/>
  <c r="C252" i="3" s="1"/>
  <c r="W66" i="3" l="1"/>
  <c r="AA54" i="3"/>
  <c r="Z55" i="3"/>
  <c r="X65" i="3"/>
  <c r="X66" i="3" s="1"/>
  <c r="AA55" i="3" l="1"/>
  <c r="AB55" i="3" s="1"/>
  <c r="Z56" i="3"/>
  <c r="AB54" i="3"/>
  <c r="Y65" i="3"/>
  <c r="AA56" i="3" l="1"/>
  <c r="AB56" i="3" s="1"/>
  <c r="Z57" i="3"/>
  <c r="C253" i="3"/>
  <c r="Y66" i="3"/>
  <c r="AC54" i="3"/>
  <c r="AC55" i="3"/>
  <c r="C255" i="3" s="1"/>
  <c r="AA57" i="3" l="1"/>
  <c r="AB57" i="3" s="1"/>
  <c r="Z58" i="3"/>
  <c r="AC56" i="3"/>
  <c r="C256" i="3" s="1"/>
  <c r="C254" i="3"/>
  <c r="AA58" i="3" l="1"/>
  <c r="AB58" i="3" s="1"/>
  <c r="Z59" i="3"/>
  <c r="AC57" i="3"/>
  <c r="AA59" i="3" l="1"/>
  <c r="AB59" i="3" s="1"/>
  <c r="Z60" i="3"/>
  <c r="AC58" i="3"/>
  <c r="C258" i="3" s="1"/>
  <c r="C257" i="3"/>
  <c r="AA60" i="3" l="1"/>
  <c r="AB60" i="3" s="1"/>
  <c r="Z61" i="3"/>
  <c r="AC59" i="3"/>
  <c r="C259" i="3" s="1"/>
  <c r="Z62" i="3" l="1"/>
  <c r="AA61" i="3"/>
  <c r="AB61" i="3" s="1"/>
  <c r="AC60" i="3"/>
  <c r="C260" i="3" s="1"/>
  <c r="AC61" i="3" l="1"/>
  <c r="C261" i="3" s="1"/>
  <c r="AA62" i="3"/>
  <c r="Z63" i="3"/>
  <c r="AB62" i="3" l="1"/>
  <c r="AC62" i="3" s="1"/>
  <c r="C262" i="3" s="1"/>
  <c r="Z64" i="3"/>
  <c r="AA63" i="3"/>
  <c r="AB63" i="3" s="1"/>
  <c r="Z65" i="3" l="1"/>
  <c r="AA64" i="3"/>
  <c r="AC63" i="3"/>
  <c r="C263" i="3" s="1"/>
  <c r="B69" i="3" l="1"/>
  <c r="AA65" i="3"/>
  <c r="AB64" i="3"/>
  <c r="AC64" i="3" s="1"/>
  <c r="C264" i="3" s="1"/>
  <c r="AA66" i="3" l="1"/>
  <c r="B70" i="3"/>
  <c r="C69" i="3"/>
  <c r="D69" i="3" s="1"/>
  <c r="AB65" i="3"/>
  <c r="AB66" i="3" s="1"/>
  <c r="B71" i="3" l="1"/>
  <c r="C70" i="3"/>
  <c r="E69" i="3"/>
  <c r="AC65" i="3"/>
  <c r="D70" i="3" l="1"/>
  <c r="C266" i="3"/>
  <c r="B72" i="3"/>
  <c r="C71" i="3"/>
  <c r="C265" i="3"/>
  <c r="AC66" i="3"/>
  <c r="D71" i="3" l="1"/>
  <c r="E71" i="3" s="1"/>
  <c r="C268" i="3" s="1"/>
  <c r="B73" i="3"/>
  <c r="C72" i="3"/>
  <c r="D72" i="3" s="1"/>
  <c r="E70" i="3"/>
  <c r="E72" i="3" l="1"/>
  <c r="C269" i="3" s="1"/>
  <c r="B74" i="3"/>
  <c r="C73" i="3"/>
  <c r="C267" i="3"/>
  <c r="B75" i="3" l="1"/>
  <c r="C74" i="3"/>
  <c r="D73" i="3"/>
  <c r="E73" i="3" s="1"/>
  <c r="C270" i="3" l="1"/>
  <c r="D74" i="3"/>
  <c r="E74" i="3" s="1"/>
  <c r="B76" i="3"/>
  <c r="C75" i="3"/>
  <c r="C271" i="3" l="1"/>
  <c r="D75" i="3"/>
  <c r="E75" i="3" s="1"/>
  <c r="B77" i="3"/>
  <c r="C76" i="3"/>
  <c r="C272" i="3" l="1"/>
  <c r="D76" i="3"/>
  <c r="E76" i="3" s="1"/>
  <c r="C273" i="3" s="1"/>
  <c r="B78" i="3"/>
  <c r="C77" i="3"/>
  <c r="D77" i="3" l="1"/>
  <c r="E77" i="3" s="1"/>
  <c r="C274" i="3" s="1"/>
  <c r="B79" i="3"/>
  <c r="C78" i="3"/>
  <c r="B80" i="3" l="1"/>
  <c r="C79" i="3"/>
  <c r="D79" i="3" s="1"/>
  <c r="D78" i="3"/>
  <c r="E78" i="3" s="1"/>
  <c r="C275" i="3" s="1"/>
  <c r="E79" i="3" l="1"/>
  <c r="C276" i="3" s="1"/>
  <c r="F69" i="3"/>
  <c r="C80" i="3"/>
  <c r="C81" i="3" l="1"/>
  <c r="F70" i="3"/>
  <c r="G69" i="3"/>
  <c r="H69" i="3" s="1"/>
  <c r="D80" i="3"/>
  <c r="D81" i="3" s="1"/>
  <c r="F71" i="3" l="1"/>
  <c r="G70" i="3"/>
  <c r="I69" i="3"/>
  <c r="E80" i="3"/>
  <c r="H70" i="3" l="1"/>
  <c r="I70" i="3" s="1"/>
  <c r="C279" i="3" s="1"/>
  <c r="C278" i="3"/>
  <c r="F72" i="3"/>
  <c r="G71" i="3"/>
  <c r="C277" i="3"/>
  <c r="E81" i="3"/>
  <c r="H71" i="3" l="1"/>
  <c r="I71" i="3" s="1"/>
  <c r="C280" i="3" s="1"/>
  <c r="F73" i="3"/>
  <c r="G72" i="3"/>
  <c r="H72" i="3" l="1"/>
  <c r="I72" i="3" s="1"/>
  <c r="C281" i="3" s="1"/>
  <c r="F74" i="3"/>
  <c r="G73" i="3"/>
  <c r="H73" i="3" l="1"/>
  <c r="I73" i="3" s="1"/>
  <c r="C282" i="3" s="1"/>
  <c r="F75" i="3"/>
  <c r="G74" i="3"/>
  <c r="H74" i="3" l="1"/>
  <c r="I74" i="3" s="1"/>
  <c r="C283" i="3" s="1"/>
  <c r="F76" i="3"/>
  <c r="G75" i="3"/>
  <c r="F77" i="3" l="1"/>
  <c r="G76" i="3"/>
  <c r="H75" i="3"/>
  <c r="I75" i="3" s="1"/>
  <c r="C284" i="3" s="1"/>
  <c r="H76" i="3" l="1"/>
  <c r="I76" i="3" s="1"/>
  <c r="C285" i="3" s="1"/>
  <c r="F78" i="3"/>
  <c r="G77" i="3"/>
  <c r="F79" i="3" l="1"/>
  <c r="G78" i="3"/>
  <c r="H77" i="3"/>
  <c r="I77" i="3" s="1"/>
  <c r="C286" i="3" s="1"/>
  <c r="H78" i="3" l="1"/>
  <c r="I78" i="3" s="1"/>
  <c r="C287" i="3" s="1"/>
  <c r="F80" i="3"/>
  <c r="G79" i="3"/>
  <c r="H79" i="3" l="1"/>
  <c r="I79" i="3" s="1"/>
  <c r="C288" i="3" s="1"/>
  <c r="G80" i="3"/>
  <c r="J69" i="3"/>
  <c r="G81" i="3" l="1"/>
  <c r="J70" i="3"/>
  <c r="K69" i="3"/>
  <c r="L69" i="3" s="1"/>
  <c r="H80" i="3"/>
  <c r="H81" i="3" s="1"/>
  <c r="I80" i="3" l="1"/>
  <c r="I81" i="3" s="1"/>
  <c r="J71" i="3"/>
  <c r="K70" i="3"/>
  <c r="L70" i="3" s="1"/>
  <c r="M69" i="3"/>
  <c r="C289" i="3"/>
  <c r="M70" i="3" l="1"/>
  <c r="C291" i="3" s="1"/>
  <c r="C290" i="3"/>
  <c r="J72" i="3"/>
  <c r="K71" i="3"/>
  <c r="L71" i="3" l="1"/>
  <c r="M71" i="3" s="1"/>
  <c r="J73" i="3"/>
  <c r="K72" i="3"/>
  <c r="J74" i="3" l="1"/>
  <c r="K73" i="3"/>
  <c r="L72" i="3"/>
  <c r="M72" i="3" s="1"/>
  <c r="C293" i="3" s="1"/>
  <c r="C292" i="3"/>
  <c r="J75" i="3" l="1"/>
  <c r="K74" i="3"/>
  <c r="L73" i="3"/>
  <c r="M73" i="3" s="1"/>
  <c r="C294" i="3" s="1"/>
  <c r="L74" i="3" l="1"/>
  <c r="M74" i="3" s="1"/>
  <c r="C295" i="3" s="1"/>
  <c r="J76" i="3"/>
  <c r="K75" i="3"/>
  <c r="L75" i="3" l="1"/>
  <c r="M75" i="3" s="1"/>
  <c r="C296" i="3" s="1"/>
  <c r="J77" i="3"/>
  <c r="K76" i="3"/>
  <c r="L76" i="3" l="1"/>
  <c r="M76" i="3" s="1"/>
  <c r="C297" i="3" s="1"/>
  <c r="J78" i="3"/>
  <c r="K77" i="3"/>
  <c r="L77" i="3" l="1"/>
  <c r="M77" i="3" s="1"/>
  <c r="C298" i="3" s="1"/>
  <c r="J79" i="3"/>
  <c r="K78" i="3"/>
  <c r="J80" i="3" l="1"/>
  <c r="K79" i="3"/>
  <c r="L78" i="3"/>
  <c r="M78" i="3" s="1"/>
  <c r="C299" i="3" s="1"/>
  <c r="L79" i="3" l="1"/>
  <c r="M79" i="3" s="1"/>
  <c r="C300" i="3" s="1"/>
  <c r="K80" i="3"/>
  <c r="N69" i="3"/>
  <c r="N70" i="3" l="1"/>
  <c r="O69" i="3"/>
  <c r="P69" i="3" s="1"/>
  <c r="K81" i="3"/>
  <c r="L80" i="3"/>
  <c r="L81" i="3" s="1"/>
  <c r="M80" i="3" l="1"/>
  <c r="C301" i="3" s="1"/>
  <c r="Q69" i="3"/>
  <c r="N71" i="3"/>
  <c r="O70" i="3"/>
  <c r="M81" i="3" l="1"/>
  <c r="C302" i="3"/>
  <c r="N72" i="3"/>
  <c r="O71" i="3"/>
  <c r="P70" i="3"/>
  <c r="Q70" i="3" s="1"/>
  <c r="C303" i="3" s="1"/>
  <c r="N73" i="3" l="1"/>
  <c r="O72" i="3"/>
  <c r="P71" i="3"/>
  <c r="Q71" i="3" s="1"/>
  <c r="P72" i="3" l="1"/>
  <c r="Q72" i="3" s="1"/>
  <c r="C305" i="3" s="1"/>
  <c r="N74" i="3"/>
  <c r="O73" i="3"/>
  <c r="C304" i="3"/>
  <c r="N75" i="3" l="1"/>
  <c r="O74" i="3"/>
  <c r="P73" i="3"/>
  <c r="Q73" i="3" s="1"/>
  <c r="C306" i="3" s="1"/>
  <c r="P74" i="3" l="1"/>
  <c r="Q74" i="3" s="1"/>
  <c r="C307" i="3" s="1"/>
  <c r="N76" i="3"/>
  <c r="O75" i="3"/>
  <c r="P75" i="3" l="1"/>
  <c r="Q75" i="3" s="1"/>
  <c r="C308" i="3" s="1"/>
  <c r="N77" i="3"/>
  <c r="O76" i="3"/>
  <c r="P76" i="3" l="1"/>
  <c r="Q76" i="3" s="1"/>
  <c r="C309" i="3" s="1"/>
  <c r="N78" i="3"/>
  <c r="O77" i="3"/>
  <c r="P77" i="3" l="1"/>
  <c r="Q77" i="3" s="1"/>
  <c r="C310" i="3" s="1"/>
  <c r="N79" i="3"/>
  <c r="O78" i="3"/>
  <c r="N80" i="3" l="1"/>
  <c r="O79" i="3"/>
  <c r="P78" i="3"/>
  <c r="Q78" i="3" s="1"/>
  <c r="C311" i="3" s="1"/>
  <c r="P79" i="3" l="1"/>
  <c r="Q79" i="3" s="1"/>
  <c r="C312" i="3" s="1"/>
  <c r="O80" i="3"/>
  <c r="R69" i="3"/>
  <c r="O81" i="3" l="1"/>
  <c r="P80" i="3"/>
  <c r="P81" i="3" s="1"/>
  <c r="R70" i="3"/>
  <c r="S69" i="3"/>
  <c r="Q80" i="3" l="1"/>
  <c r="Q81" i="3" s="1"/>
  <c r="R71" i="3"/>
  <c r="S70" i="3"/>
  <c r="T69" i="3"/>
  <c r="U69" i="3" s="1"/>
  <c r="C313" i="3"/>
  <c r="C314" i="3" l="1"/>
  <c r="T70" i="3"/>
  <c r="U70" i="3" s="1"/>
  <c r="C315" i="3" s="1"/>
  <c r="R72" i="3"/>
  <c r="S71" i="3"/>
  <c r="T71" i="3" l="1"/>
  <c r="U71" i="3" s="1"/>
  <c r="C316" i="3" s="1"/>
  <c r="R73" i="3"/>
  <c r="S72" i="3"/>
  <c r="R74" i="3" l="1"/>
  <c r="S73" i="3"/>
  <c r="T72" i="3"/>
  <c r="U72" i="3" s="1"/>
  <c r="C317" i="3" s="1"/>
  <c r="T73" i="3" l="1"/>
  <c r="U73" i="3" s="1"/>
  <c r="R75" i="3"/>
  <c r="S74" i="3"/>
  <c r="R76" i="3" l="1"/>
  <c r="S75" i="3"/>
  <c r="T74" i="3"/>
  <c r="U74" i="3" s="1"/>
  <c r="C319" i="3" s="1"/>
  <c r="C318" i="3"/>
  <c r="R77" i="3" l="1"/>
  <c r="S76" i="3"/>
  <c r="T75" i="3"/>
  <c r="U75" i="3" s="1"/>
  <c r="C320" i="3" s="1"/>
  <c r="T76" i="3" l="1"/>
  <c r="U76" i="3" s="1"/>
  <c r="C321" i="3" s="1"/>
  <c r="R78" i="3"/>
  <c r="S77" i="3"/>
  <c r="T77" i="3" l="1"/>
  <c r="U77" i="3" s="1"/>
  <c r="C322" i="3" s="1"/>
  <c r="R79" i="3"/>
  <c r="S78" i="3"/>
  <c r="T78" i="3" l="1"/>
  <c r="U78" i="3" s="1"/>
  <c r="C323" i="3" s="1"/>
  <c r="R80" i="3"/>
  <c r="S79" i="3"/>
  <c r="T79" i="3" l="1"/>
  <c r="U79" i="3" s="1"/>
  <c r="C324" i="3" s="1"/>
  <c r="S80" i="3"/>
  <c r="T80" i="3" s="1"/>
  <c r="T81" i="3" s="1"/>
  <c r="V69" i="3"/>
  <c r="V70" i="3" l="1"/>
  <c r="W69" i="3"/>
  <c r="U80" i="3"/>
  <c r="S81" i="3"/>
  <c r="V71" i="3" l="1"/>
  <c r="W70" i="3"/>
  <c r="X69" i="3"/>
  <c r="Y69" i="3" s="1"/>
  <c r="C325" i="3"/>
  <c r="U81" i="3"/>
  <c r="V72" i="3" l="1"/>
  <c r="W71" i="3"/>
  <c r="C326" i="3"/>
  <c r="X70" i="3"/>
  <c r="Y70" i="3" s="1"/>
  <c r="C327" i="3" s="1"/>
  <c r="X71" i="3" l="1"/>
  <c r="Y71" i="3" s="1"/>
  <c r="C328" i="3" s="1"/>
  <c r="V73" i="3"/>
  <c r="W72" i="3"/>
  <c r="X72" i="3" l="1"/>
  <c r="Y72" i="3" s="1"/>
  <c r="C329" i="3" s="1"/>
  <c r="V74" i="3"/>
  <c r="W73" i="3"/>
  <c r="X73" i="3" l="1"/>
  <c r="Y73" i="3" s="1"/>
  <c r="C330" i="3" s="1"/>
  <c r="V75" i="3"/>
  <c r="W74" i="3"/>
  <c r="X74" i="3" s="1"/>
  <c r="Y74" i="3" l="1"/>
  <c r="C331" i="3" s="1"/>
  <c r="V76" i="3"/>
  <c r="W75" i="3"/>
  <c r="X75" i="3" l="1"/>
  <c r="Y75" i="3" s="1"/>
  <c r="C332" i="3" s="1"/>
  <c r="V77" i="3"/>
  <c r="W76" i="3"/>
  <c r="X76" i="3" l="1"/>
  <c r="Y76" i="3" s="1"/>
  <c r="C333" i="3" s="1"/>
  <c r="V78" i="3"/>
  <c r="W77" i="3"/>
  <c r="X77" i="3" l="1"/>
  <c r="Y77" i="3" s="1"/>
  <c r="C334" i="3" s="1"/>
  <c r="V79" i="3"/>
  <c r="W78" i="3"/>
  <c r="X78" i="3" l="1"/>
  <c r="Y78" i="3" s="1"/>
  <c r="C335" i="3" s="1"/>
  <c r="V80" i="3"/>
  <c r="W79" i="3"/>
  <c r="X79" i="3" l="1"/>
  <c r="Y79" i="3" s="1"/>
  <c r="C336" i="3" s="1"/>
  <c r="W80" i="3"/>
  <c r="Z69" i="3"/>
  <c r="Z70" i="3" l="1"/>
  <c r="AA69" i="3"/>
  <c r="W81" i="3"/>
  <c r="X80" i="3"/>
  <c r="X81" i="3" s="1"/>
  <c r="Y80" i="3" l="1"/>
  <c r="C337" i="3" s="1"/>
  <c r="K87" i="3" s="1"/>
  <c r="Y81" i="3"/>
  <c r="AC69" i="3"/>
  <c r="AB69" i="3"/>
  <c r="Z71" i="3"/>
  <c r="AA70" i="3"/>
  <c r="AC70" i="3" s="1"/>
  <c r="Z72" i="3" l="1"/>
  <c r="AA71" i="3"/>
  <c r="AC71" i="3" s="1"/>
  <c r="AB70" i="3"/>
  <c r="AB71" i="3" l="1"/>
  <c r="Z73" i="3"/>
  <c r="AA72" i="3"/>
  <c r="Z74" i="3" l="1"/>
  <c r="AA73" i="3"/>
  <c r="AC73" i="3" s="1"/>
  <c r="AC72" i="3"/>
  <c r="AB72" i="3"/>
  <c r="AB73" i="3" l="1"/>
  <c r="Z75" i="3"/>
  <c r="AA74" i="3"/>
  <c r="AC74" i="3" s="1"/>
  <c r="Z76" i="3" l="1"/>
  <c r="AA75" i="3"/>
  <c r="AC75" i="3" s="1"/>
  <c r="AB74" i="3"/>
  <c r="AB75" i="3" l="1"/>
  <c r="Z77" i="3"/>
  <c r="AA76" i="3"/>
  <c r="AC76" i="3" s="1"/>
  <c r="AB76" i="3" l="1"/>
  <c r="Z78" i="3"/>
  <c r="AA77" i="3"/>
  <c r="AC77" i="3" s="1"/>
  <c r="AB77" i="3" l="1"/>
  <c r="Z79" i="3"/>
  <c r="AA78" i="3"/>
  <c r="AC78" i="3" s="1"/>
  <c r="AB78" i="3" l="1"/>
  <c r="Z80" i="3"/>
  <c r="AA79" i="3"/>
  <c r="AC79" i="3" s="1"/>
  <c r="AB79" i="3" l="1"/>
  <c r="AA80" i="3"/>
  <c r="AC80" i="3" l="1"/>
  <c r="AC81" i="3" s="1"/>
  <c r="K86" i="3" s="1"/>
  <c r="AA81" i="3"/>
  <c r="K84" i="3" s="1"/>
  <c r="AB80" i="3"/>
  <c r="AB81" i="3" s="1"/>
  <c r="K85" i="3" s="1"/>
  <c r="K83" i="3" l="1"/>
</calcChain>
</file>

<file path=xl/sharedStrings.xml><?xml version="1.0" encoding="utf-8"?>
<sst xmlns="http://schemas.openxmlformats.org/spreadsheetml/2006/main" count="199" uniqueCount="88">
  <si>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</si>
  <si>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</si>
  <si>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</si>
  <si>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</si>
  <si>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</si>
  <si>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</si>
  <si>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</si>
  <si>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</si>
  <si>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</si>
  <si>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</si>
  <si>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</si>
  <si>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</si>
  <si>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</si>
  <si>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</si>
  <si>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</si>
  <si>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</si>
  <si>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</si>
  <si>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</si>
  <si>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</si>
  <si>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Платежі за додаткові та супутні послуги кредитодавця, обов'язкові для укладання договору  (оплачується в грн.):</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</si>
  <si>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</si>
  <si>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</si>
  <si>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</si>
  <si>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</si>
  <si>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</si>
  <si>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</si>
  <si>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</si>
  <si>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</si>
  <si>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</si>
  <si>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</si>
  <si>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</si>
  <si>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</si>
  <si>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</si>
  <si>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</si>
  <si>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</si>
  <si>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</si>
  <si>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</si>
  <si>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</si>
  <si>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</si>
  <si>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</si>
  <si>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</si>
  <si>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</si>
  <si>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</si>
  <si>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</si>
  <si>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</si>
  <si>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</si>
  <si>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</si>
  <si>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</si>
  <si>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</si>
  <si>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</si>
  <si>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</si>
  <si>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</si>
  <si>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</si>
  <si>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</si>
  <si>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</si>
  <si>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</si>
  <si>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</si>
  <si>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</si>
  <si>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</si>
  <si>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</si>
  <si>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</si>
  <si>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</si>
  <si>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</si>
  <si>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</si>
  <si>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</si>
  <si>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</si>
  <si>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</si>
  <si>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</si>
  <si>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</si>
  <si>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</si>
  <si>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</si>
  <si>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</si>
  <si>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</si>
  <si>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</si>
  <si>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</si>
  <si>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</si>
  <si>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</si>
  <si>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</si>
  <si>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</si>
  <si>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</si>
  <si>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</si>
  <si>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</si>
  <si>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</si>
  <si>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</si>
  <si>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</si>
  <si>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</si>
  <si>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співпраці з ПБГ «Ковальська»</t>
  </si>
  <si>
    <t xml:space="preserve">заповнюється Кліентом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</si>
</sst>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6">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4" fontId="3" fillId="3"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4" xfId="2" applyNumberFormat="1" applyFont="1" applyFill="1" applyBorder="1" applyAlignment="1" applyProtection="1">
      <alignment horizontal="right"/>
      <protection hidden="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3" borderId="23" xfId="2" applyNumberFormat="1" applyFont="1" applyFill="1" applyBorder="1" applyAlignment="1" applyProtection="1">
      <alignment horizontal="right"/>
      <protection locked="0"/>
    </xf>
    <xf numFmtId="10" fontId="3" fillId="3" borderId="25"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10" fontId="3" fillId="0" borderId="4" xfId="3" applyNumberFormat="1" applyFont="1" applyFill="1" applyBorder="1" applyAlignment="1" applyProtection="1">
      <alignment horizontal="right"/>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left" vertical="center" wrapText="1"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0" fontId="3"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2" borderId="4" xfId="4" applyFont="1" applyFill="1" applyBorder="1" applyAlignment="1">
      <alignment horizontal="left" vertical="center" wrapText="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xf numFmtId="1" fontId="3" fillId="3" borderId="8" xfId="2" quotePrefix="1" applyNumberFormat="1" applyFont="1" applyFill="1" applyBorder="1" applyAlignment="1" applyProtection="1">
      <alignment horizontal="right"/>
      <protection locked="0"/>
    </xf>
    <xf numFmtId="1" fontId="3" fillId="3" borderId="6" xfId="2" quotePrefix="1" applyNumberFormat="1" applyFont="1" applyFill="1" applyBorder="1" applyAlignment="1" applyProtection="1">
      <alignment horizontal="right"/>
      <protection locked="0"/>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819150</xdr:colOff>
          <xdr:row>16</xdr:row>
          <xdr:rowOff>190500</xdr:rowOff>
        </xdr:from>
        <xdr:to>
          <xdr:col>11</xdr:col>
          <xdr:colOff>19050</xdr:colOff>
          <xdr:row>18</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26</xdr:col>
      <xdr:colOff>272143</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60" zoomScaleNormal="70" workbookViewId="0">
      <selection activeCell="J15" sqref="J15:K15"/>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4.42578125"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6.1406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40" t="s">
        <v>0</v>
      </c>
      <c r="B1" s="40"/>
      <c r="C1" s="40"/>
      <c r="D1" s="40"/>
      <c r="E1" s="40"/>
      <c r="F1" s="40"/>
      <c r="G1" s="40"/>
      <c r="H1" s="40"/>
      <c r="I1" s="40"/>
      <c r="J1" s="40"/>
      <c r="K1" s="4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41" t="s">
        <v>1</v>
      </c>
      <c r="B2" s="41"/>
      <c r="C2" s="41"/>
      <c r="D2" s="41"/>
      <c r="E2" s="41"/>
      <c r="F2" s="41"/>
      <c r="G2" s="41"/>
      <c r="H2" s="41"/>
      <c r="I2" s="41"/>
      <c r="J2" s="41"/>
      <c r="K2" s="41"/>
      <c r="L2" s="1"/>
      <c r="M2" s="1"/>
      <c r="N2" s="1"/>
      <c r="O2" s="1"/>
      <c r="P2" s="1"/>
      <c r="Q2" s="1"/>
      <c r="R2" s="1"/>
      <c r="S2" s="3"/>
      <c r="T2" s="3"/>
      <c r="U2" s="3"/>
      <c r="V2" s="3"/>
      <c r="W2" s="2"/>
      <c r="X2" s="2"/>
      <c r="Y2" s="2"/>
      <c r="Z2" s="2"/>
      <c r="AA2" s="2"/>
      <c r="AB2" s="2"/>
      <c r="AC2" s="2"/>
      <c r="AD2" s="2"/>
      <c r="AE2" s="2"/>
      <c r="AF2" s="2"/>
      <c r="AG2" s="2"/>
      <c r="AH2" s="2"/>
    </row>
    <row r="3" spans="1:247" ht="45" customHeight="1" x14ac:dyDescent="0.25">
      <c r="A3" s="42" t="s">
        <v>86</v>
      </c>
      <c r="B3" s="42"/>
      <c r="C3" s="42"/>
      <c r="D3" s="42"/>
      <c r="E3" s="42"/>
      <c r="F3" s="42"/>
      <c r="G3" s="42"/>
      <c r="H3" s="42"/>
      <c r="I3" s="42"/>
      <c r="J3" s="42"/>
      <c r="K3" s="42"/>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43" t="s">
        <v>2</v>
      </c>
      <c r="B4" s="43"/>
      <c r="C4" s="43"/>
      <c r="D4" s="43"/>
      <c r="E4" s="43"/>
      <c r="F4" s="43"/>
      <c r="G4" s="43"/>
      <c r="H4" s="43"/>
      <c r="I4" s="43"/>
      <c r="J4" s="43"/>
      <c r="K4" s="43"/>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44" t="s">
        <v>3</v>
      </c>
      <c r="B5" s="45"/>
      <c r="C5" s="45"/>
      <c r="D5" s="45"/>
      <c r="E5" s="45"/>
      <c r="F5" s="45"/>
      <c r="G5" s="45"/>
      <c r="H5" s="45"/>
      <c r="I5" s="46"/>
      <c r="J5" s="47" t="s">
        <v>4</v>
      </c>
      <c r="K5" s="48"/>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49" t="s">
        <v>5</v>
      </c>
      <c r="B6" s="50"/>
      <c r="C6" s="50"/>
      <c r="D6" s="50"/>
      <c r="E6" s="50"/>
      <c r="F6" s="50"/>
      <c r="G6" s="50"/>
      <c r="H6" s="50"/>
      <c r="I6" s="51"/>
      <c r="J6" s="52">
        <v>7142858</v>
      </c>
      <c r="K6" s="52"/>
      <c r="L6" s="5"/>
      <c r="M6" s="38"/>
      <c r="N6" s="39" t="s">
        <v>87</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53" t="s">
        <v>7</v>
      </c>
      <c r="B7" s="54"/>
      <c r="C7" s="54"/>
      <c r="D7" s="54"/>
      <c r="E7" s="54"/>
      <c r="F7" s="54"/>
      <c r="G7" s="54"/>
      <c r="H7" s="54"/>
      <c r="I7" s="55"/>
      <c r="J7" s="56">
        <v>0.3</v>
      </c>
      <c r="K7" s="56"/>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57" t="s">
        <v>10</v>
      </c>
      <c r="B8" s="58"/>
      <c r="C8" s="58"/>
      <c r="D8" s="58"/>
      <c r="E8" s="58"/>
      <c r="F8" s="58"/>
      <c r="G8" s="58"/>
      <c r="H8" s="58"/>
      <c r="I8" s="59"/>
      <c r="J8" s="60">
        <f>J6*(1-avans2)</f>
        <v>5000000.5999999996</v>
      </c>
      <c r="K8" s="60"/>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61" t="s">
        <v>13</v>
      </c>
      <c r="B9" s="62"/>
      <c r="C9" s="62"/>
      <c r="D9" s="62"/>
      <c r="E9" s="62"/>
      <c r="F9" s="62"/>
      <c r="G9" s="62"/>
      <c r="H9" s="63"/>
      <c r="I9" s="31"/>
      <c r="J9" s="52">
        <v>100000</v>
      </c>
      <c r="K9" s="52"/>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61" t="s">
        <v>14</v>
      </c>
      <c r="B10" s="62"/>
      <c r="C10" s="62"/>
      <c r="D10" s="62"/>
      <c r="E10" s="62"/>
      <c r="F10" s="62"/>
      <c r="G10" s="62"/>
      <c r="H10" s="63"/>
      <c r="I10" s="31"/>
      <c r="J10" s="52">
        <f>J9*J25</f>
        <v>0</v>
      </c>
      <c r="K10" s="52"/>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64" t="s">
        <v>15</v>
      </c>
      <c r="B11" s="65"/>
      <c r="C11" s="65"/>
      <c r="D11" s="65"/>
      <c r="E11" s="65"/>
      <c r="F11" s="65"/>
      <c r="G11" s="65"/>
      <c r="H11" s="66"/>
      <c r="I11" s="32"/>
      <c r="J11" s="52">
        <v>0</v>
      </c>
      <c r="K11" s="52"/>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64" t="s">
        <v>16</v>
      </c>
      <c r="B12" s="65"/>
      <c r="C12" s="65"/>
      <c r="D12" s="65"/>
      <c r="E12" s="65"/>
      <c r="F12" s="65"/>
      <c r="G12" s="65"/>
      <c r="H12" s="66"/>
      <c r="I12" s="32"/>
      <c r="J12" s="52">
        <v>0</v>
      </c>
      <c r="K12" s="52"/>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67" t="s">
        <v>17</v>
      </c>
      <c r="B13" s="68"/>
      <c r="C13" s="68"/>
      <c r="D13" s="68"/>
      <c r="E13" s="68"/>
      <c r="F13" s="68"/>
      <c r="G13" s="68"/>
      <c r="H13" s="68"/>
      <c r="I13" s="69"/>
      <c r="J13" s="70">
        <v>240</v>
      </c>
      <c r="K13" s="71"/>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72" t="s">
        <v>83</v>
      </c>
      <c r="B14" s="73"/>
      <c r="C14" s="73"/>
      <c r="D14" s="73"/>
      <c r="E14" s="73"/>
      <c r="F14" s="73"/>
      <c r="G14" s="73"/>
      <c r="H14" s="73"/>
      <c r="I14" s="74"/>
      <c r="J14" s="75">
        <v>6.5000000000000002E-2</v>
      </c>
      <c r="K14" s="76"/>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1" t="s">
        <v>84</v>
      </c>
      <c r="B15" s="82"/>
      <c r="C15" s="82"/>
      <c r="D15" s="82"/>
      <c r="E15" s="82"/>
      <c r="F15" s="82"/>
      <c r="G15" s="82"/>
      <c r="H15" s="82"/>
      <c r="I15" s="83"/>
      <c r="J15" s="134">
        <v>60</v>
      </c>
      <c r="K15" s="135"/>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72" t="s">
        <v>83</v>
      </c>
      <c r="B16" s="73"/>
      <c r="C16" s="73"/>
      <c r="D16" s="73"/>
      <c r="E16" s="73"/>
      <c r="F16" s="73"/>
      <c r="G16" s="73"/>
      <c r="H16" s="73"/>
      <c r="I16" s="74"/>
      <c r="J16" s="84">
        <v>0.12989999999999999</v>
      </c>
      <c r="K16" s="85"/>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1" t="s">
        <v>84</v>
      </c>
      <c r="B17" s="82"/>
      <c r="C17" s="82"/>
      <c r="D17" s="82"/>
      <c r="E17" s="82"/>
      <c r="F17" s="82"/>
      <c r="G17" s="82"/>
      <c r="H17" s="82"/>
      <c r="I17" s="83"/>
      <c r="J17" s="86">
        <f>strok2-J15</f>
        <v>180</v>
      </c>
      <c r="K17" s="87"/>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57" t="s">
        <v>18</v>
      </c>
      <c r="B18" s="58"/>
      <c r="C18" s="58"/>
      <c r="D18" s="58"/>
      <c r="E18" s="58"/>
      <c r="F18" s="58"/>
      <c r="G18" s="58"/>
      <c r="H18" s="58"/>
      <c r="I18" s="59"/>
      <c r="J18" s="88">
        <v>1</v>
      </c>
      <c r="K18" s="8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77" t="str">
        <f>CONCATENATE("Месячный платеж по кредиту, ",O36)</f>
        <v xml:space="preserve">Месячный платеж по кредиту, </v>
      </c>
      <c r="B19" s="78"/>
      <c r="C19" s="78"/>
      <c r="D19" s="78"/>
      <c r="E19" s="78"/>
      <c r="F19" s="78"/>
      <c r="G19" s="78"/>
      <c r="H19" s="10"/>
      <c r="I19" s="11"/>
      <c r="J19" s="90">
        <f>IF(data2=1,sumkred2/strok2,sumkred2*J14/100/((1-POWER(1+J14/1200,-strok2))*12))</f>
        <v>20833.335833333331</v>
      </c>
      <c r="K19" s="9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92" t="s">
        <v>19</v>
      </c>
      <c r="B20" s="93"/>
      <c r="C20" s="93"/>
      <c r="D20" s="93"/>
      <c r="E20" s="93"/>
      <c r="F20" s="93"/>
      <c r="G20" s="93"/>
      <c r="H20" s="93"/>
      <c r="I20" s="93"/>
      <c r="J20" s="93"/>
      <c r="K20" s="9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7" t="s">
        <v>85</v>
      </c>
      <c r="B21" s="78"/>
      <c r="C21" s="78"/>
      <c r="D21" s="78"/>
      <c r="E21" s="78"/>
      <c r="F21" s="78"/>
      <c r="G21" s="78"/>
      <c r="H21" s="78"/>
      <c r="I21" s="79"/>
      <c r="J21" s="80">
        <v>0</v>
      </c>
      <c r="K21" s="80"/>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7" t="s">
        <v>20</v>
      </c>
      <c r="B22" s="78"/>
      <c r="C22" s="78"/>
      <c r="D22" s="78"/>
      <c r="E22" s="78"/>
      <c r="F22" s="78"/>
      <c r="G22" s="78"/>
      <c r="H22" s="78"/>
      <c r="I22" s="79"/>
      <c r="J22" s="98">
        <v>0</v>
      </c>
      <c r="K22" s="99"/>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7" t="s">
        <v>22</v>
      </c>
      <c r="B23" s="78"/>
      <c r="C23" s="78"/>
      <c r="D23" s="78"/>
      <c r="E23" s="78"/>
      <c r="F23" s="78"/>
      <c r="G23" s="78"/>
      <c r="H23" s="78"/>
      <c r="I23" s="79"/>
      <c r="J23" s="100" t="s">
        <v>23</v>
      </c>
      <c r="K23" s="101"/>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7" t="s">
        <v>21</v>
      </c>
      <c r="B24" s="78"/>
      <c r="C24" s="78"/>
      <c r="D24" s="78"/>
      <c r="E24" s="78"/>
      <c r="F24" s="78"/>
      <c r="G24" s="78"/>
      <c r="H24" s="78"/>
      <c r="I24" s="79"/>
      <c r="J24" s="102">
        <v>0</v>
      </c>
      <c r="K24" s="103"/>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04" t="s">
        <v>30</v>
      </c>
      <c r="B25" s="105"/>
      <c r="C25" s="105"/>
      <c r="D25" s="105"/>
      <c r="E25" s="105"/>
      <c r="F25" s="105"/>
      <c r="G25" s="105"/>
      <c r="H25" s="105"/>
      <c r="I25" s="105"/>
      <c r="J25" s="105"/>
      <c r="K25" s="106"/>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07" t="s">
        <v>24</v>
      </c>
      <c r="B26" s="108"/>
      <c r="C26" s="108"/>
      <c r="D26" s="108"/>
      <c r="E26" s="108"/>
      <c r="F26" s="108"/>
      <c r="G26" s="108"/>
      <c r="H26" s="108"/>
      <c r="I26" s="109"/>
      <c r="J26" s="60">
        <v>12270</v>
      </c>
      <c r="K26" s="60"/>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07" t="s">
        <v>25</v>
      </c>
      <c r="B27" s="96"/>
      <c r="C27" s="96"/>
      <c r="D27" s="96"/>
      <c r="E27" s="96"/>
      <c r="F27" s="96"/>
      <c r="G27" s="96"/>
      <c r="H27" s="96"/>
      <c r="I27" s="97"/>
      <c r="J27" s="80">
        <v>1E-3</v>
      </c>
      <c r="K27" s="80"/>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95" t="s">
        <v>26</v>
      </c>
      <c r="B28" s="96"/>
      <c r="C28" s="96"/>
      <c r="D28" s="96"/>
      <c r="E28" s="96"/>
      <c r="F28" s="96"/>
      <c r="G28" s="96"/>
      <c r="H28" s="96"/>
      <c r="I28" s="97"/>
      <c r="J28" s="80">
        <v>3.0000000000000001E-3</v>
      </c>
      <c r="K28" s="80"/>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07" t="s">
        <v>27</v>
      </c>
      <c r="B29" s="96"/>
      <c r="C29" s="96"/>
      <c r="D29" s="96"/>
      <c r="E29" s="96"/>
      <c r="F29" s="96"/>
      <c r="G29" s="96"/>
      <c r="H29" s="96"/>
      <c r="I29" s="97"/>
      <c r="J29" s="80">
        <v>7.0000000000000001E-3</v>
      </c>
      <c r="K29" s="80"/>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07" t="s">
        <v>28</v>
      </c>
      <c r="B30" s="96"/>
      <c r="C30" s="96"/>
      <c r="D30" s="96"/>
      <c r="E30" s="96"/>
      <c r="F30" s="96"/>
      <c r="G30" s="96"/>
      <c r="H30" s="96"/>
      <c r="I30" s="97"/>
      <c r="J30" s="60">
        <v>2000</v>
      </c>
      <c r="K30" s="60"/>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07" t="s">
        <v>29</v>
      </c>
      <c r="B31" s="96"/>
      <c r="C31" s="96"/>
      <c r="D31" s="96"/>
      <c r="E31" s="96"/>
      <c r="F31" s="96"/>
      <c r="G31" s="96"/>
      <c r="H31" s="96"/>
      <c r="I31" s="97"/>
      <c r="J31" s="60">
        <v>3086</v>
      </c>
      <c r="K31" s="60"/>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07"/>
      <c r="B32" s="96"/>
      <c r="C32" s="96"/>
      <c r="D32" s="96"/>
      <c r="E32" s="96"/>
      <c r="F32" s="96"/>
      <c r="G32" s="96"/>
      <c r="H32" s="96"/>
      <c r="I32" s="97"/>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15" t="s">
        <v>30</v>
      </c>
      <c r="B33" s="116"/>
      <c r="C33" s="116"/>
      <c r="D33" s="116"/>
      <c r="E33" s="116"/>
      <c r="F33" s="116"/>
      <c r="G33" s="116"/>
      <c r="H33" s="116"/>
      <c r="I33" s="117"/>
      <c r="J33" s="118">
        <v>0</v>
      </c>
      <c r="K33" s="11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19" t="s">
        <v>31</v>
      </c>
      <c r="B34" s="108"/>
      <c r="C34" s="108"/>
      <c r="D34" s="108"/>
      <c r="E34" s="108"/>
      <c r="F34" s="108"/>
      <c r="G34" s="108"/>
      <c r="H34" s="108"/>
      <c r="I34" s="109"/>
      <c r="J34" s="120">
        <v>0</v>
      </c>
      <c r="K34" s="12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10"/>
      <c r="B35" s="111"/>
      <c r="C35" s="111"/>
      <c r="D35" s="111"/>
      <c r="E35" s="111"/>
      <c r="F35" s="111"/>
      <c r="G35" s="111"/>
      <c r="H35" s="111"/>
      <c r="I35" s="112"/>
      <c r="J35" s="113"/>
      <c r="K35" s="114"/>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32</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25" t="s">
        <v>33</v>
      </c>
      <c r="B37" s="122" t="s">
        <v>34</v>
      </c>
      <c r="C37" s="123"/>
      <c r="D37" s="123"/>
      <c r="E37" s="124"/>
      <c r="F37" s="122" t="s">
        <v>35</v>
      </c>
      <c r="G37" s="123"/>
      <c r="H37" s="123"/>
      <c r="I37" s="124"/>
      <c r="J37" s="122" t="s">
        <v>36</v>
      </c>
      <c r="K37" s="123"/>
      <c r="L37" s="123"/>
      <c r="M37" s="124"/>
      <c r="N37" s="122" t="s">
        <v>37</v>
      </c>
      <c r="O37" s="123"/>
      <c r="P37" s="123"/>
      <c r="Q37" s="124"/>
      <c r="R37" s="122" t="s">
        <v>38</v>
      </c>
      <c r="S37" s="123"/>
      <c r="T37" s="123"/>
      <c r="U37" s="124"/>
      <c r="V37" s="122" t="s">
        <v>39</v>
      </c>
      <c r="W37" s="123"/>
      <c r="X37" s="123"/>
      <c r="Y37" s="124"/>
      <c r="Z37" s="122" t="s">
        <v>40</v>
      </c>
      <c r="AA37" s="123"/>
      <c r="AB37" s="123"/>
      <c r="AC37" s="12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26"/>
      <c r="B38" s="13" t="s">
        <v>41</v>
      </c>
      <c r="C38" s="13" t="s">
        <v>42</v>
      </c>
      <c r="D38" s="13" t="s">
        <v>43</v>
      </c>
      <c r="E38" s="13" t="s">
        <v>44</v>
      </c>
      <c r="F38" s="13" t="s">
        <v>41</v>
      </c>
      <c r="G38" s="13" t="s">
        <v>42</v>
      </c>
      <c r="H38" s="13" t="s">
        <v>43</v>
      </c>
      <c r="I38" s="13" t="s">
        <v>44</v>
      </c>
      <c r="J38" s="13" t="s">
        <v>41</v>
      </c>
      <c r="K38" s="13" t="s">
        <v>42</v>
      </c>
      <c r="L38" s="13" t="s">
        <v>43</v>
      </c>
      <c r="M38" s="13" t="s">
        <v>44</v>
      </c>
      <c r="N38" s="13" t="s">
        <v>41</v>
      </c>
      <c r="O38" s="13" t="s">
        <v>42</v>
      </c>
      <c r="P38" s="13" t="s">
        <v>43</v>
      </c>
      <c r="Q38" s="13" t="s">
        <v>44</v>
      </c>
      <c r="R38" s="13" t="s">
        <v>41</v>
      </c>
      <c r="S38" s="13" t="s">
        <v>42</v>
      </c>
      <c r="T38" s="13" t="s">
        <v>43</v>
      </c>
      <c r="U38" s="13" t="s">
        <v>44</v>
      </c>
      <c r="V38" s="13" t="s">
        <v>41</v>
      </c>
      <c r="W38" s="13" t="s">
        <v>42</v>
      </c>
      <c r="X38" s="13" t="s">
        <v>43</v>
      </c>
      <c r="Y38" s="13" t="s">
        <v>44</v>
      </c>
      <c r="Z38" s="13" t="s">
        <v>41</v>
      </c>
      <c r="AA38" s="13" t="s">
        <v>42</v>
      </c>
      <c r="AB38" s="13" t="s">
        <v>43</v>
      </c>
      <c r="AC38" s="13" t="s">
        <v>44</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45</v>
      </c>
      <c r="B39" s="15">
        <f>sumkred2</f>
        <v>5000000.5999999996</v>
      </c>
      <c r="C39" s="15">
        <f t="shared" ref="C39:C50" si="0">IF(LEFT($A39,1)*1+LEFT(B$37,1)*12-12&lt;=$J$15,B39*($J$14/12),B39*($J$16/12))</f>
        <v>27083.336583333334</v>
      </c>
      <c r="D39" s="16">
        <f>IF($A39="1 міс.",$J$28*$J$6+$J$29*B39,0)+$J$21*sumkred2+$J$22+$J$24*sumkred2+$J$26+$J$30+J27*J6</f>
        <v>77841.436199999996</v>
      </c>
      <c r="E39" s="16">
        <f>IF(data2=2,C39+D39,IF(data2=1,IF(C39&gt;0,C39+D39+sumproplat2,0),IF(B39&gt;sumproplat2*2,sumproplat2,B39+C39+D39)))</f>
        <v>125758.10861666666</v>
      </c>
      <c r="F39" s="17">
        <f>IF(data2=1,IF((B50-sumproplat2)&gt;1,B50-sumproplat2,0),IF(B50-(sumproplat2-C50-D50)&gt;0,B50-(E50-C50-D50),0))</f>
        <v>4750000.5699999984</v>
      </c>
      <c r="G39" s="15">
        <f t="shared" ref="G39:G50" si="1">IF(LEFT($A39,1)*1+LEFT(F$37,1)*12-12&lt;=$J$15,F39*($J$14/12),F39*($J$16/12))</f>
        <v>25729.169754166658</v>
      </c>
      <c r="H39" s="16">
        <f t="shared" ref="H39:H50" si="2">IF(AND($A39="1 міс.",F39&gt;0),$J$28*$J$6+$J$29*F39,0)+IF(F39-IF(data2=1,IF(G39&gt;0.001,G39+sumproplat2,0),IF(F39&gt;sumproplat2*2,sumproplat2,F39+G39))&lt;0,$J$31,0)</f>
        <v>54678.577989999991</v>
      </c>
      <c r="I39" s="16">
        <f t="shared" ref="I39:I50" si="3">IF(data2=1,IF(G39&gt;0.001,G39+H39+sumproplat2,0),IF(F39&gt;sumproplat2*2,sumproplat2+H39,F39+G39+H39))</f>
        <v>101241.08357749997</v>
      </c>
      <c r="J39" s="17">
        <f>IF(data2=1,IF((F50-sumproplat2)&gt;1,F50-sumproplat2,0),IF(F50-(sumproplat2-G50-H50)&gt;0,F50-(I50-G50-H50),0))</f>
        <v>4500000.5399999972</v>
      </c>
      <c r="K39" s="15">
        <f t="shared" ref="K39:K50" si="4">IF(LEFT($A39,1)*1+LEFT(J$37,1)*12-12&lt;=$J$15,J39*($J$14/12),J39*($J$16/12))</f>
        <v>24375.002924999986</v>
      </c>
      <c r="L39" s="16">
        <f t="shared" ref="L39:L50" si="5">IF(AND($A39="1 міс.",J39&gt;0),$J$28*$J$6+$J$29*J39,0)+IF(J39-IF(data2=1,IF(K39&gt;0.001,K39+sumproplat2,0),IF(J39&gt;sumproplat2*2,sumproplat2,J39+K39))&lt;0,$J$31,0)</f>
        <v>52928.577779999978</v>
      </c>
      <c r="M39" s="16">
        <f t="shared" ref="M39:M50" si="6">IF(data2=1,IF(K39&gt;0.001,K39+L39+sumproplat2,0),IF(J39&gt;sumproplat2*2,sumproplat2+L39,J39+K39+L39))</f>
        <v>98136.916538333302</v>
      </c>
      <c r="N39" s="17">
        <f>IF(data2=1,IF((J50-sumproplat2)&gt;1,J50-sumproplat2,0),IF(J50-(sumproplat2-K50-L50)&gt;0,J50-(M50-K50-L50),0))</f>
        <v>4250000.5099999961</v>
      </c>
      <c r="O39" s="15">
        <f t="shared" ref="O39:O50" si="7">IF(LEFT($A39,1)*1+LEFT(N$37,1)*12-12&lt;=$J$15,N39*($J$14/12),N39*($J$16/12))</f>
        <v>23020.836095833314</v>
      </c>
      <c r="P39" s="16">
        <f t="shared" ref="P39:P50" si="8">IF(AND($A39="1 міс.",N39&gt;0),$J$28*$J$6+$J$29*N39,0)+IF(N39-IF(data2=1,IF(O39&gt;0.001,O39+sumproplat2,0),IF(N39&gt;sumproplat2*2,sumproplat2,N39+O39))&lt;0,$J$31,0)</f>
        <v>51178.577569999972</v>
      </c>
      <c r="Q39" s="16">
        <f t="shared" ref="Q39:Q50" si="9">IF(data2=1,IF(O39&gt;0.001,O39+P39+sumproplat2,0),IF(N39&gt;sumproplat2*2,sumproplat2+P39,N39+O39+P39))</f>
        <v>95032.749499166617</v>
      </c>
      <c r="R39" s="17">
        <f>IF(data2=1,IF((N50-sumproplat2)&gt;1,N50-sumproplat2,0),IF(N50-(sumproplat2-O50-P50)&gt;0,N50-(Q50-O50-P50),0))</f>
        <v>4000000.4799999949</v>
      </c>
      <c r="S39" s="15">
        <f t="shared" ref="S39:S50" si="10">IF(LEFT($A39,1)*1+LEFT(R$37,1)*12-12&lt;=$J$15,R39*($J$14/12),R39*($J$16/12))</f>
        <v>21666.669266666639</v>
      </c>
      <c r="T39" s="16">
        <f t="shared" ref="T39:T50" si="11">IF(AND($A39="1 міс.",R39&gt;0),$J$28*$J$6+$J$29*R39,0)+IF(R39-IF(data2=1,IF(S39&gt;0.001,S39+sumproplat2,0),IF(R39&gt;sumproplat2*2,sumproplat2,R39+S39))&lt;0,$J$31,0)</f>
        <v>49428.577359999967</v>
      </c>
      <c r="U39" s="16">
        <f t="shared" ref="U39:U50" si="12">IF(data2=1,IF(S39&gt;0.001,S39+T39+sumproplat2,0),IF(R39&gt;sumproplat2*2,sumproplat2+T39,R39+S39+T39))</f>
        <v>91928.582459999932</v>
      </c>
      <c r="V39" s="17">
        <f>IF(data2=1,IF((R50-sumproplat2)&gt;1,R50-sumproplat2,0),IF(R50-(sumproplat2-S50-T50)&gt;0,R50-(U50-S50-T50),0))</f>
        <v>3750000.4499999937</v>
      </c>
      <c r="W39" s="15">
        <f t="shared" ref="W39:W50" si="13">IF(LEFT($A39,1)*1+LEFT(V$37,1)*12-12&lt;=$J$15,V39*($J$14/12),V39*($J$16/12))</f>
        <v>40593.754871249927</v>
      </c>
      <c r="X39" s="16">
        <f t="shared" ref="X39:X50" si="14">IF(AND($A39="1 міс.",V39&gt;0),$J$28*$J$6+$J$29*V39,0)+IF(V39-IF(data2=1,IF(W39&gt;0.001,W39+sumproplat2,0),IF(V39&gt;sumproplat2*2,sumproplat2,V39+W39))&lt;0,$J$31,0)</f>
        <v>47678.577149999954</v>
      </c>
      <c r="Y39" s="16">
        <f t="shared" ref="Y39:Y50" si="15">IF(data2=1,IF(W39&gt;0.001,W39+X39+sumproplat2,0),IF(V39&gt;sumproplat2*2,sumproplat2+X39,V39+W39+X39))</f>
        <v>109105.66785458321</v>
      </c>
      <c r="Z39" s="17">
        <f>IF(data2=1,IF((V50-sumproplat2)&gt;1,V50-sumproplat2,0),IF(V50-(sumproplat2-W50-X50)&gt;0,V50-(Y50-W50-X50),0))</f>
        <v>3500000.4199999925</v>
      </c>
      <c r="AA39" s="15">
        <f t="shared" ref="AA39:AA50" si="16">IF(LEFT($A39,1)*1+LEFT(Z$37,1)*12-12&lt;=$J$15,Z39*($J$14/12),Z39*($J$16/12))</f>
        <v>37887.50454649992</v>
      </c>
      <c r="AB39" s="16">
        <f t="shared" ref="AB39:AB50" si="17">IF(AND($A39="1 міс.",Z39&gt;0),$J$28*$J$6+$J$29*Z39,0)+IF(Z39-IF(data2=1,IF(AA39&gt;0.001,AA39+sumproplat2,0),IF(Z39&gt;sumproplat2*2,sumproplat2,Z39+AA39))&lt;0,$J$31,0)</f>
        <v>45928.576939999948</v>
      </c>
      <c r="AC39" s="16">
        <f t="shared" ref="AC39:AC50" si="18">IF(data2=1,IF(AA39&gt;0.001,AA39+AB39+sumproplat2,0),IF(Z39&gt;sumproplat2*2,sumproplat2+AB39,Z39+AA39+AB39))</f>
        <v>104649.4173198332</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46</v>
      </c>
      <c r="B40" s="17">
        <f t="shared" ref="B40:B50" si="19">IF(data2=1,IF((B39-sumproplat2)&gt;1,B39-sumproplat2,0),IF(B39-(sumproplat2-C39-D39)&gt;0,B39-(E39-C39-D39),0))</f>
        <v>4979167.2641666662</v>
      </c>
      <c r="C40" s="15">
        <f t="shared" si="0"/>
        <v>26970.489347569444</v>
      </c>
      <c r="D40" s="16">
        <f t="shared" ref="D40:D50" si="20">IF($A40="1 міс.",$J$28*$J$6+$J$29*B40,0)+IF(B40-IF(data2=1,IF(C40&gt;0.001,C40+sumproplat2,0),IF(B40&gt;sumproplat2*2,sumproplat2,B40+C40))&lt;0,$J$31,0)</f>
        <v>0</v>
      </c>
      <c r="E40" s="16">
        <f t="shared" ref="E40:E50" si="21">IF(data2=1,IF(C40&gt;0.001,C40+D40+sumproplat2,0),IF(B40&gt;sumproplat2*2,sumproplat2+D40,B40+C40+D40))</f>
        <v>47803.825180902772</v>
      </c>
      <c r="F40" s="17">
        <f t="shared" ref="F40:F50" si="22">IF(data2=1,IF((F39-sumproplat2)&gt;1,F39-sumproplat2,0),IF(F39-(sumproplat2-G39-H39)&gt;0,F39-(I39-G39-H39),0))</f>
        <v>4729167.234166665</v>
      </c>
      <c r="G40" s="15">
        <f t="shared" si="1"/>
        <v>25616.322518402769</v>
      </c>
      <c r="H40" s="16">
        <f t="shared" si="2"/>
        <v>0</v>
      </c>
      <c r="I40" s="16">
        <f t="shared" si="3"/>
        <v>46449.6583517361</v>
      </c>
      <c r="J40" s="17">
        <f t="shared" ref="J40:J50" si="23">IF(data2=1,IF((J39-sumproplat2)&gt;1,J39-sumproplat2,0),IF(J39-(sumproplat2-K39-L39)&gt;0,J39-(M39-K39-L39),0))</f>
        <v>4479167.2041666638</v>
      </c>
      <c r="K40" s="15">
        <f t="shared" si="4"/>
        <v>24262.155689236097</v>
      </c>
      <c r="L40" s="16">
        <f t="shared" si="5"/>
        <v>0</v>
      </c>
      <c r="M40" s="16">
        <f t="shared" si="6"/>
        <v>45095.491522569428</v>
      </c>
      <c r="N40" s="17">
        <f t="shared" ref="N40:N50" si="24">IF(data2=1,IF((N39-sumproplat2)&gt;1,N39-sumproplat2,0),IF(N39-(sumproplat2-O39-P39)&gt;0,N39-(Q39-O39-P39),0))</f>
        <v>4229167.1741666626</v>
      </c>
      <c r="O40" s="15">
        <f t="shared" si="7"/>
        <v>22907.988860069425</v>
      </c>
      <c r="P40" s="16">
        <f t="shared" si="8"/>
        <v>0</v>
      </c>
      <c r="Q40" s="16">
        <f t="shared" si="9"/>
        <v>43741.324693402756</v>
      </c>
      <c r="R40" s="17">
        <f t="shared" ref="R40:R50" si="25">IF(data2=1,IF((R39-sumproplat2)&gt;1,R39-sumproplat2,0),IF(R39-(sumproplat2-S39-T39)&gt;0,R39-(U39-S39-T39),0))</f>
        <v>3979167.1441666614</v>
      </c>
      <c r="S40" s="15">
        <f t="shared" si="10"/>
        <v>21553.822030902749</v>
      </c>
      <c r="T40" s="16">
        <f t="shared" si="11"/>
        <v>0</v>
      </c>
      <c r="U40" s="16">
        <f t="shared" si="12"/>
        <v>42387.157864236084</v>
      </c>
      <c r="V40" s="17">
        <f t="shared" ref="V40:V50" si="26">IF(data2=1,IF((V39-sumproplat2)&gt;1,V39-sumproplat2,0),IF(V39-(sumproplat2-W39-X39)&gt;0,V39-(Y39-W39-X39),0))</f>
        <v>3729167.1141666602</v>
      </c>
      <c r="W40" s="15">
        <f t="shared" si="13"/>
        <v>40368.234010854096</v>
      </c>
      <c r="X40" s="16">
        <f t="shared" si="14"/>
        <v>0</v>
      </c>
      <c r="Y40" s="16">
        <f t="shared" si="15"/>
        <v>61201.569844187426</v>
      </c>
      <c r="Z40" s="17">
        <f t="shared" ref="Z40:Z50" si="27">IF(data2=1,IF((Z39-sumproplat2)&gt;1,Z39-sumproplat2,0),IF(Z39-(sumproplat2-AA39-AB39)&gt;0,Z39-(AC39-AA39-AB39),0))</f>
        <v>3479167.084166659</v>
      </c>
      <c r="AA40" s="15">
        <f t="shared" si="16"/>
        <v>37661.983686104082</v>
      </c>
      <c r="AB40" s="16">
        <f t="shared" si="17"/>
        <v>0</v>
      </c>
      <c r="AC40" s="16">
        <f t="shared" si="18"/>
        <v>58495.319519437413</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47</v>
      </c>
      <c r="B41" s="17">
        <f t="shared" si="19"/>
        <v>4958333.9283333328</v>
      </c>
      <c r="C41" s="15">
        <f t="shared" si="0"/>
        <v>26857.642111805555</v>
      </c>
      <c r="D41" s="16">
        <f t="shared" si="20"/>
        <v>0</v>
      </c>
      <c r="E41" s="16">
        <f t="shared" si="21"/>
        <v>47690.977945138889</v>
      </c>
      <c r="F41" s="17">
        <f t="shared" si="22"/>
        <v>4708333.8983333316</v>
      </c>
      <c r="G41" s="15">
        <f t="shared" si="1"/>
        <v>25503.475282638879</v>
      </c>
      <c r="H41" s="16">
        <f t="shared" si="2"/>
        <v>0</v>
      </c>
      <c r="I41" s="16">
        <f t="shared" si="3"/>
        <v>46336.81111597221</v>
      </c>
      <c r="J41" s="17">
        <f t="shared" si="23"/>
        <v>4458333.8683333304</v>
      </c>
      <c r="K41" s="15">
        <f t="shared" si="4"/>
        <v>24149.308453472207</v>
      </c>
      <c r="L41" s="16">
        <f t="shared" si="5"/>
        <v>0</v>
      </c>
      <c r="M41" s="16">
        <f t="shared" si="6"/>
        <v>44982.644286805538</v>
      </c>
      <c r="N41" s="17">
        <f t="shared" si="24"/>
        <v>4208333.8383333292</v>
      </c>
      <c r="O41" s="15">
        <f t="shared" si="7"/>
        <v>22795.141624305536</v>
      </c>
      <c r="P41" s="16">
        <f t="shared" si="8"/>
        <v>0</v>
      </c>
      <c r="Q41" s="16">
        <f t="shared" si="9"/>
        <v>43628.477457638866</v>
      </c>
      <c r="R41" s="17">
        <f t="shared" si="25"/>
        <v>3958333.808333328</v>
      </c>
      <c r="S41" s="15">
        <f t="shared" si="10"/>
        <v>21440.97479513886</v>
      </c>
      <c r="T41" s="16">
        <f t="shared" si="11"/>
        <v>0</v>
      </c>
      <c r="U41" s="16">
        <f t="shared" si="12"/>
        <v>42274.310628472187</v>
      </c>
      <c r="V41" s="17">
        <f t="shared" si="26"/>
        <v>3708333.7783333268</v>
      </c>
      <c r="W41" s="15">
        <f t="shared" si="13"/>
        <v>40142.713150458258</v>
      </c>
      <c r="X41" s="16">
        <f t="shared" si="14"/>
        <v>0</v>
      </c>
      <c r="Y41" s="16">
        <f t="shared" si="15"/>
        <v>60976.048983791588</v>
      </c>
      <c r="Z41" s="17">
        <f t="shared" si="27"/>
        <v>3458333.7483333256</v>
      </c>
      <c r="AA41" s="15">
        <f t="shared" si="16"/>
        <v>37436.462825708251</v>
      </c>
      <c r="AB41" s="16">
        <f t="shared" si="17"/>
        <v>0</v>
      </c>
      <c r="AC41" s="16">
        <f t="shared" si="18"/>
        <v>58269.798659041582</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48</v>
      </c>
      <c r="B42" s="17">
        <f t="shared" si="19"/>
        <v>4937500.5924999993</v>
      </c>
      <c r="C42" s="15">
        <f t="shared" si="0"/>
        <v>26744.794876041666</v>
      </c>
      <c r="D42" s="16">
        <f t="shared" si="20"/>
        <v>0</v>
      </c>
      <c r="E42" s="16">
        <f t="shared" si="21"/>
        <v>47578.130709374993</v>
      </c>
      <c r="F42" s="17">
        <f t="shared" si="22"/>
        <v>4687500.5624999981</v>
      </c>
      <c r="G42" s="15">
        <f t="shared" si="1"/>
        <v>25390.62804687499</v>
      </c>
      <c r="H42" s="16">
        <f t="shared" si="2"/>
        <v>0</v>
      </c>
      <c r="I42" s="16">
        <f t="shared" si="3"/>
        <v>46223.963880208321</v>
      </c>
      <c r="J42" s="17">
        <f t="shared" si="23"/>
        <v>4437500.5324999969</v>
      </c>
      <c r="K42" s="15">
        <f t="shared" si="4"/>
        <v>24036.461217708318</v>
      </c>
      <c r="L42" s="16">
        <f t="shared" si="5"/>
        <v>0</v>
      </c>
      <c r="M42" s="16">
        <f t="shared" si="6"/>
        <v>44869.797051041649</v>
      </c>
      <c r="N42" s="17">
        <f t="shared" si="24"/>
        <v>4187500.5024999958</v>
      </c>
      <c r="O42" s="15">
        <f t="shared" si="7"/>
        <v>22682.294388541646</v>
      </c>
      <c r="P42" s="16">
        <f t="shared" si="8"/>
        <v>0</v>
      </c>
      <c r="Q42" s="16">
        <f t="shared" si="9"/>
        <v>43515.630221874977</v>
      </c>
      <c r="R42" s="17">
        <f t="shared" si="25"/>
        <v>3937500.4724999946</v>
      </c>
      <c r="S42" s="15">
        <f t="shared" si="10"/>
        <v>21328.127559374971</v>
      </c>
      <c r="T42" s="16">
        <f t="shared" si="11"/>
        <v>0</v>
      </c>
      <c r="U42" s="16">
        <f t="shared" si="12"/>
        <v>42161.463392708305</v>
      </c>
      <c r="V42" s="17">
        <f t="shared" si="26"/>
        <v>3687500.4424999934</v>
      </c>
      <c r="W42" s="15">
        <f t="shared" si="13"/>
        <v>39917.192290062427</v>
      </c>
      <c r="X42" s="16">
        <f t="shared" si="14"/>
        <v>0</v>
      </c>
      <c r="Y42" s="16">
        <f t="shared" si="15"/>
        <v>60750.528123395758</v>
      </c>
      <c r="Z42" s="17">
        <f t="shared" si="27"/>
        <v>3437500.4124999922</v>
      </c>
      <c r="AA42" s="15">
        <f t="shared" si="16"/>
        <v>37210.941965312413</v>
      </c>
      <c r="AB42" s="16">
        <f t="shared" si="17"/>
        <v>0</v>
      </c>
      <c r="AC42" s="16">
        <f t="shared" si="18"/>
        <v>58044.277798645744</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49</v>
      </c>
      <c r="B43" s="17">
        <f t="shared" si="19"/>
        <v>4916667.2566666659</v>
      </c>
      <c r="C43" s="15">
        <f>IF(LEFT($A43,1)*1+LEFT(B$37,1)*12-12&lt;=$J$15,B43*($J$14/12),B43*($J$16/12))</f>
        <v>26631.947640277773</v>
      </c>
      <c r="D43" s="16">
        <f t="shared" si="20"/>
        <v>0</v>
      </c>
      <c r="E43" s="16">
        <f t="shared" si="21"/>
        <v>47465.283473611104</v>
      </c>
      <c r="F43" s="17">
        <f t="shared" si="22"/>
        <v>4666667.2266666647</v>
      </c>
      <c r="G43" s="15">
        <f t="shared" si="1"/>
        <v>25277.780811111101</v>
      </c>
      <c r="H43" s="16">
        <f t="shared" si="2"/>
        <v>0</v>
      </c>
      <c r="I43" s="16">
        <f t="shared" si="3"/>
        <v>46111.116644444432</v>
      </c>
      <c r="J43" s="17">
        <f t="shared" si="23"/>
        <v>4416667.1966666635</v>
      </c>
      <c r="K43" s="15">
        <f t="shared" si="4"/>
        <v>23923.613981944429</v>
      </c>
      <c r="L43" s="16">
        <f t="shared" si="5"/>
        <v>0</v>
      </c>
      <c r="M43" s="16">
        <f t="shared" si="6"/>
        <v>44756.94981527776</v>
      </c>
      <c r="N43" s="17">
        <f t="shared" si="24"/>
        <v>4166667.1666666623</v>
      </c>
      <c r="O43" s="15">
        <f t="shared" si="7"/>
        <v>22569.447152777753</v>
      </c>
      <c r="P43" s="16">
        <f t="shared" si="8"/>
        <v>0</v>
      </c>
      <c r="Q43" s="16">
        <f t="shared" si="9"/>
        <v>43402.78298611108</v>
      </c>
      <c r="R43" s="17">
        <f t="shared" si="25"/>
        <v>3916667.1366666611</v>
      </c>
      <c r="S43" s="15">
        <f t="shared" si="10"/>
        <v>21215.280323611081</v>
      </c>
      <c r="T43" s="16">
        <f t="shared" si="11"/>
        <v>0</v>
      </c>
      <c r="U43" s="16">
        <f t="shared" si="12"/>
        <v>42048.616156944408</v>
      </c>
      <c r="V43" s="17">
        <f t="shared" si="26"/>
        <v>3666667.1066666599</v>
      </c>
      <c r="W43" s="15">
        <f t="shared" si="13"/>
        <v>39691.671429666589</v>
      </c>
      <c r="X43" s="16">
        <f t="shared" si="14"/>
        <v>0</v>
      </c>
      <c r="Y43" s="16">
        <f t="shared" si="15"/>
        <v>60525.007262999919</v>
      </c>
      <c r="Z43" s="17">
        <f t="shared" si="27"/>
        <v>3416667.0766666587</v>
      </c>
      <c r="AA43" s="15">
        <f t="shared" si="16"/>
        <v>36985.421104916582</v>
      </c>
      <c r="AB43" s="16">
        <f t="shared" si="17"/>
        <v>0</v>
      </c>
      <c r="AC43" s="16">
        <f t="shared" si="18"/>
        <v>57818.756938249913</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50</v>
      </c>
      <c r="B44" s="17">
        <f t="shared" si="19"/>
        <v>4895833.9208333325</v>
      </c>
      <c r="C44" s="15">
        <f t="shared" si="0"/>
        <v>26519.100404513883</v>
      </c>
      <c r="D44" s="16">
        <f t="shared" si="20"/>
        <v>0</v>
      </c>
      <c r="E44" s="16">
        <f t="shared" si="21"/>
        <v>47352.436237847214</v>
      </c>
      <c r="F44" s="17">
        <f t="shared" si="22"/>
        <v>4645833.8908333313</v>
      </c>
      <c r="G44" s="15">
        <f t="shared" si="1"/>
        <v>25164.933575347211</v>
      </c>
      <c r="H44" s="16">
        <f t="shared" si="2"/>
        <v>0</v>
      </c>
      <c r="I44" s="16">
        <f t="shared" si="3"/>
        <v>45998.269408680542</v>
      </c>
      <c r="J44" s="17">
        <f t="shared" si="23"/>
        <v>4395833.8608333301</v>
      </c>
      <c r="K44" s="15">
        <f t="shared" si="4"/>
        <v>23810.766746180539</v>
      </c>
      <c r="L44" s="16">
        <f t="shared" si="5"/>
        <v>0</v>
      </c>
      <c r="M44" s="16">
        <f t="shared" si="6"/>
        <v>44644.10257951387</v>
      </c>
      <c r="N44" s="17">
        <f t="shared" si="24"/>
        <v>4145833.8308333289</v>
      </c>
      <c r="O44" s="15">
        <f t="shared" si="7"/>
        <v>22456.599917013864</v>
      </c>
      <c r="P44" s="16">
        <f t="shared" si="8"/>
        <v>0</v>
      </c>
      <c r="Q44" s="16">
        <f t="shared" si="9"/>
        <v>43289.935750347198</v>
      </c>
      <c r="R44" s="17">
        <f t="shared" si="25"/>
        <v>3895833.8008333277</v>
      </c>
      <c r="S44" s="15">
        <f t="shared" si="10"/>
        <v>21102.433087847192</v>
      </c>
      <c r="T44" s="16">
        <f t="shared" si="11"/>
        <v>0</v>
      </c>
      <c r="U44" s="16">
        <f t="shared" si="12"/>
        <v>41935.768921180526</v>
      </c>
      <c r="V44" s="17">
        <f t="shared" si="26"/>
        <v>3645833.7708333265</v>
      </c>
      <c r="W44" s="15">
        <f t="shared" si="13"/>
        <v>39466.150569270758</v>
      </c>
      <c r="X44" s="16">
        <f t="shared" si="14"/>
        <v>0</v>
      </c>
      <c r="Y44" s="16">
        <f t="shared" si="15"/>
        <v>60299.486402604089</v>
      </c>
      <c r="Z44" s="17">
        <f t="shared" si="27"/>
        <v>3395833.7408333253</v>
      </c>
      <c r="AA44" s="15">
        <f t="shared" si="16"/>
        <v>36759.900244520744</v>
      </c>
      <c r="AB44" s="16">
        <f t="shared" si="17"/>
        <v>0</v>
      </c>
      <c r="AC44" s="16">
        <f t="shared" si="18"/>
        <v>57593.236077854075</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51</v>
      </c>
      <c r="B45" s="17">
        <f t="shared" si="19"/>
        <v>4875000.584999999</v>
      </c>
      <c r="C45" s="15">
        <f t="shared" si="0"/>
        <v>26406.253168749994</v>
      </c>
      <c r="D45" s="16">
        <f t="shared" si="20"/>
        <v>0</v>
      </c>
      <c r="E45" s="16">
        <f t="shared" si="21"/>
        <v>47239.589002083325</v>
      </c>
      <c r="F45" s="17">
        <f t="shared" si="22"/>
        <v>4625000.5549999978</v>
      </c>
      <c r="G45" s="15">
        <f t="shared" si="1"/>
        <v>25052.086339583322</v>
      </c>
      <c r="H45" s="16">
        <f t="shared" si="2"/>
        <v>0</v>
      </c>
      <c r="I45" s="16">
        <f t="shared" si="3"/>
        <v>45885.422172916653</v>
      </c>
      <c r="J45" s="17">
        <f t="shared" si="23"/>
        <v>4375000.5249999966</v>
      </c>
      <c r="K45" s="15">
        <f t="shared" si="4"/>
        <v>23697.91951041665</v>
      </c>
      <c r="L45" s="16">
        <f t="shared" si="5"/>
        <v>0</v>
      </c>
      <c r="M45" s="16">
        <f t="shared" si="6"/>
        <v>44531.255343749981</v>
      </c>
      <c r="N45" s="17">
        <f t="shared" si="24"/>
        <v>4125000.4949999955</v>
      </c>
      <c r="O45" s="15">
        <f t="shared" si="7"/>
        <v>22343.752681249975</v>
      </c>
      <c r="P45" s="16">
        <f t="shared" si="8"/>
        <v>0</v>
      </c>
      <c r="Q45" s="16">
        <f t="shared" si="9"/>
        <v>43177.088514583302</v>
      </c>
      <c r="R45" s="17">
        <f t="shared" si="25"/>
        <v>3875000.4649999943</v>
      </c>
      <c r="S45" s="15">
        <f t="shared" si="10"/>
        <v>20989.585852083303</v>
      </c>
      <c r="T45" s="16">
        <f t="shared" si="11"/>
        <v>0</v>
      </c>
      <c r="U45" s="16">
        <f t="shared" si="12"/>
        <v>41822.92168541663</v>
      </c>
      <c r="V45" s="17">
        <f t="shared" si="26"/>
        <v>3625000.4349999931</v>
      </c>
      <c r="W45" s="15">
        <f t="shared" si="13"/>
        <v>39240.62970887492</v>
      </c>
      <c r="X45" s="16">
        <f t="shared" si="14"/>
        <v>0</v>
      </c>
      <c r="Y45" s="16">
        <f t="shared" si="15"/>
        <v>60073.965542208251</v>
      </c>
      <c r="Z45" s="17">
        <f t="shared" si="27"/>
        <v>3375000.4049999919</v>
      </c>
      <c r="AA45" s="15">
        <f t="shared" si="16"/>
        <v>36534.379384124913</v>
      </c>
      <c r="AB45" s="16">
        <f t="shared" si="17"/>
        <v>0</v>
      </c>
      <c r="AC45" s="16">
        <f t="shared" si="18"/>
        <v>57367.715217458244</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52</v>
      </c>
      <c r="B46" s="17">
        <f t="shared" si="19"/>
        <v>4854167.2491666656</v>
      </c>
      <c r="C46" s="15">
        <f t="shared" si="0"/>
        <v>26293.405932986105</v>
      </c>
      <c r="D46" s="16">
        <f t="shared" si="20"/>
        <v>0</v>
      </c>
      <c r="E46" s="16">
        <f t="shared" si="21"/>
        <v>47126.741766319436</v>
      </c>
      <c r="F46" s="17">
        <f t="shared" si="22"/>
        <v>4604167.2191666644</v>
      </c>
      <c r="G46" s="15">
        <f t="shared" si="1"/>
        <v>24939.239103819433</v>
      </c>
      <c r="H46" s="16">
        <f t="shared" si="2"/>
        <v>0</v>
      </c>
      <c r="I46" s="16">
        <f t="shared" si="3"/>
        <v>45772.574937152764</v>
      </c>
      <c r="J46" s="17">
        <f t="shared" si="23"/>
        <v>4354167.1891666632</v>
      </c>
      <c r="K46" s="15">
        <f t="shared" si="4"/>
        <v>23585.072274652761</v>
      </c>
      <c r="L46" s="16">
        <f t="shared" si="5"/>
        <v>0</v>
      </c>
      <c r="M46" s="16">
        <f t="shared" si="6"/>
        <v>44418.408107986092</v>
      </c>
      <c r="N46" s="17">
        <f t="shared" si="24"/>
        <v>4104167.159166662</v>
      </c>
      <c r="O46" s="15">
        <f t="shared" si="7"/>
        <v>22230.905445486085</v>
      </c>
      <c r="P46" s="16">
        <f t="shared" si="8"/>
        <v>0</v>
      </c>
      <c r="Q46" s="16">
        <f t="shared" si="9"/>
        <v>43064.24127881942</v>
      </c>
      <c r="R46" s="17">
        <f t="shared" si="25"/>
        <v>3854167.1291666608</v>
      </c>
      <c r="S46" s="15">
        <f t="shared" si="10"/>
        <v>20876.738616319413</v>
      </c>
      <c r="T46" s="16">
        <f t="shared" si="11"/>
        <v>0</v>
      </c>
      <c r="U46" s="16">
        <f t="shared" si="12"/>
        <v>41710.074449652748</v>
      </c>
      <c r="V46" s="17">
        <f t="shared" si="26"/>
        <v>3604167.0991666596</v>
      </c>
      <c r="W46" s="15">
        <f t="shared" si="13"/>
        <v>39015.108848479089</v>
      </c>
      <c r="X46" s="16">
        <f t="shared" si="14"/>
        <v>0</v>
      </c>
      <c r="Y46" s="16">
        <f t="shared" si="15"/>
        <v>59848.44468181242</v>
      </c>
      <c r="Z46" s="17">
        <f t="shared" si="27"/>
        <v>3354167.0691666584</v>
      </c>
      <c r="AA46" s="15">
        <f t="shared" si="16"/>
        <v>36308.858523729075</v>
      </c>
      <c r="AB46" s="16">
        <f t="shared" si="17"/>
        <v>0</v>
      </c>
      <c r="AC46" s="16">
        <f t="shared" si="18"/>
        <v>57142.194357062406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53</v>
      </c>
      <c r="B47" s="17">
        <f t="shared" si="19"/>
        <v>4833333.9133333322</v>
      </c>
      <c r="C47" s="15">
        <f t="shared" si="0"/>
        <v>26180.558697222215</v>
      </c>
      <c r="D47" s="16">
        <f t="shared" si="20"/>
        <v>0</v>
      </c>
      <c r="E47" s="16">
        <f t="shared" si="21"/>
        <v>47013.894530555546</v>
      </c>
      <c r="F47" s="17">
        <f t="shared" si="22"/>
        <v>4583333.883333331</v>
      </c>
      <c r="G47" s="15">
        <f t="shared" si="1"/>
        <v>24826.391868055543</v>
      </c>
      <c r="H47" s="16">
        <f t="shared" si="2"/>
        <v>0</v>
      </c>
      <c r="I47" s="16">
        <f t="shared" si="3"/>
        <v>45659.727701388874</v>
      </c>
      <c r="J47" s="17">
        <f t="shared" si="23"/>
        <v>4333333.8533333298</v>
      </c>
      <c r="K47" s="15">
        <f t="shared" si="4"/>
        <v>23472.225038888871</v>
      </c>
      <c r="L47" s="16">
        <f t="shared" si="5"/>
        <v>0</v>
      </c>
      <c r="M47" s="16">
        <f t="shared" si="6"/>
        <v>44305.560872222202</v>
      </c>
      <c r="N47" s="17">
        <f t="shared" si="24"/>
        <v>4083333.8233333286</v>
      </c>
      <c r="O47" s="15">
        <f t="shared" si="7"/>
        <v>22118.058209722196</v>
      </c>
      <c r="P47" s="16">
        <f t="shared" si="8"/>
        <v>0</v>
      </c>
      <c r="Q47" s="16">
        <f t="shared" si="9"/>
        <v>42951.394043055523</v>
      </c>
      <c r="R47" s="17">
        <f t="shared" si="25"/>
        <v>3833333.7933333274</v>
      </c>
      <c r="S47" s="15">
        <f t="shared" si="10"/>
        <v>20763.891380555524</v>
      </c>
      <c r="T47" s="16">
        <f t="shared" si="11"/>
        <v>0</v>
      </c>
      <c r="U47" s="16">
        <f t="shared" si="12"/>
        <v>41597.227213888851</v>
      </c>
      <c r="V47" s="17">
        <f t="shared" si="26"/>
        <v>3583333.7633333262</v>
      </c>
      <c r="W47" s="15">
        <f t="shared" si="13"/>
        <v>38789.587988083258</v>
      </c>
      <c r="X47" s="16">
        <f t="shared" si="14"/>
        <v>0</v>
      </c>
      <c r="Y47" s="16">
        <f t="shared" si="15"/>
        <v>59622.923821416589</v>
      </c>
      <c r="Z47" s="17">
        <f t="shared" si="27"/>
        <v>3333333.733333325</v>
      </c>
      <c r="AA47" s="15">
        <f t="shared" si="16"/>
        <v>36083.337663333245</v>
      </c>
      <c r="AB47" s="16">
        <f t="shared" si="17"/>
        <v>0</v>
      </c>
      <c r="AC47" s="16">
        <f t="shared" si="18"/>
        <v>56916.673496666575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54</v>
      </c>
      <c r="B48" s="17">
        <f t="shared" si="19"/>
        <v>4812500.5774999987</v>
      </c>
      <c r="C48" s="15">
        <f t="shared" si="0"/>
        <v>26067.711461458326</v>
      </c>
      <c r="D48" s="16">
        <f t="shared" si="20"/>
        <v>0</v>
      </c>
      <c r="E48" s="16">
        <f t="shared" si="21"/>
        <v>46901.047294791657</v>
      </c>
      <c r="F48" s="17">
        <f t="shared" si="22"/>
        <v>4562500.5474999975</v>
      </c>
      <c r="G48" s="15">
        <f t="shared" si="1"/>
        <v>24713.544632291654</v>
      </c>
      <c r="H48" s="16">
        <f t="shared" si="2"/>
        <v>0</v>
      </c>
      <c r="I48" s="16">
        <f t="shared" si="3"/>
        <v>45546.880465624985</v>
      </c>
      <c r="J48" s="17">
        <f t="shared" si="23"/>
        <v>4312500.5174999963</v>
      </c>
      <c r="K48" s="15">
        <f t="shared" si="4"/>
        <v>23359.377803124982</v>
      </c>
      <c r="L48" s="16">
        <f t="shared" si="5"/>
        <v>0</v>
      </c>
      <c r="M48" s="16">
        <f t="shared" si="6"/>
        <v>44192.713636458313</v>
      </c>
      <c r="N48" s="17">
        <f t="shared" si="24"/>
        <v>4062500.4874999952</v>
      </c>
      <c r="O48" s="15">
        <f t="shared" si="7"/>
        <v>22005.210973958307</v>
      </c>
      <c r="P48" s="16">
        <f t="shared" si="8"/>
        <v>0</v>
      </c>
      <c r="Q48" s="16">
        <f t="shared" si="9"/>
        <v>42838.546807291641</v>
      </c>
      <c r="R48" s="17">
        <f t="shared" si="25"/>
        <v>3812500.457499994</v>
      </c>
      <c r="S48" s="15">
        <f t="shared" si="10"/>
        <v>20651.044144791635</v>
      </c>
      <c r="T48" s="16">
        <f t="shared" si="11"/>
        <v>0</v>
      </c>
      <c r="U48" s="16">
        <f t="shared" si="12"/>
        <v>41484.379978124969</v>
      </c>
      <c r="V48" s="17">
        <f t="shared" si="26"/>
        <v>3562500.4274999928</v>
      </c>
      <c r="W48" s="15">
        <f t="shared" si="13"/>
        <v>38564.06712768742</v>
      </c>
      <c r="X48" s="16">
        <f t="shared" si="14"/>
        <v>0</v>
      </c>
      <c r="Y48" s="16">
        <f t="shared" si="15"/>
        <v>59397.402961020751</v>
      </c>
      <c r="Z48" s="17">
        <f t="shared" si="27"/>
        <v>3312500.3974999916</v>
      </c>
      <c r="AA48" s="15">
        <f t="shared" si="16"/>
        <v>35857.816802937406</v>
      </c>
      <c r="AB48" s="16">
        <f t="shared" si="17"/>
        <v>0</v>
      </c>
      <c r="AC48" s="16">
        <f t="shared" si="18"/>
        <v>56691.152636270737</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55</v>
      </c>
      <c r="B49" s="17">
        <f t="shared" si="19"/>
        <v>4791667.2416666653</v>
      </c>
      <c r="C49" s="15">
        <f t="shared" si="0"/>
        <v>25954.864225694437</v>
      </c>
      <c r="D49" s="16">
        <f t="shared" si="20"/>
        <v>0</v>
      </c>
      <c r="E49" s="16">
        <f t="shared" si="21"/>
        <v>46788.200059027768</v>
      </c>
      <c r="F49" s="17">
        <f t="shared" si="22"/>
        <v>4541667.2116666641</v>
      </c>
      <c r="G49" s="15">
        <f t="shared" si="1"/>
        <v>24600.697396527765</v>
      </c>
      <c r="H49" s="16">
        <f t="shared" si="2"/>
        <v>0</v>
      </c>
      <c r="I49" s="16">
        <f t="shared" si="3"/>
        <v>45434.033229861096</v>
      </c>
      <c r="J49" s="17">
        <f t="shared" si="23"/>
        <v>4291667.1816666629</v>
      </c>
      <c r="K49" s="15">
        <f t="shared" si="4"/>
        <v>23246.530567361093</v>
      </c>
      <c r="L49" s="16">
        <f t="shared" si="5"/>
        <v>0</v>
      </c>
      <c r="M49" s="16">
        <f t="shared" si="6"/>
        <v>44079.866400694424</v>
      </c>
      <c r="N49" s="17">
        <f t="shared" si="24"/>
        <v>4041667.1516666617</v>
      </c>
      <c r="O49" s="15">
        <f t="shared" si="7"/>
        <v>21892.363738194417</v>
      </c>
      <c r="P49" s="16">
        <f t="shared" si="8"/>
        <v>0</v>
      </c>
      <c r="Q49" s="16">
        <f t="shared" si="9"/>
        <v>42725.699571527744</v>
      </c>
      <c r="R49" s="17">
        <f t="shared" si="25"/>
        <v>3791667.1216666605</v>
      </c>
      <c r="S49" s="15">
        <f t="shared" si="10"/>
        <v>20538.196909027745</v>
      </c>
      <c r="T49" s="16">
        <f t="shared" si="11"/>
        <v>0</v>
      </c>
      <c r="U49" s="16">
        <f t="shared" si="12"/>
        <v>41371.532742361072</v>
      </c>
      <c r="V49" s="17">
        <f t="shared" si="26"/>
        <v>3541667.0916666593</v>
      </c>
      <c r="W49" s="15">
        <f t="shared" si="13"/>
        <v>38338.546267291589</v>
      </c>
      <c r="X49" s="16">
        <f t="shared" si="14"/>
        <v>0</v>
      </c>
      <c r="Y49" s="16">
        <f t="shared" si="15"/>
        <v>59171.88210062492</v>
      </c>
      <c r="Z49" s="17">
        <f t="shared" si="27"/>
        <v>3291667.0616666581</v>
      </c>
      <c r="AA49" s="15">
        <f t="shared" si="16"/>
        <v>35632.295942541576</v>
      </c>
      <c r="AB49" s="16">
        <f t="shared" si="17"/>
        <v>0</v>
      </c>
      <c r="AC49" s="16">
        <f t="shared" si="18"/>
        <v>56465.631775874906</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56</v>
      </c>
      <c r="B50" s="17">
        <f t="shared" si="19"/>
        <v>4770833.9058333319</v>
      </c>
      <c r="C50" s="15">
        <f t="shared" si="0"/>
        <v>25842.016989930547</v>
      </c>
      <c r="D50" s="16">
        <f t="shared" si="20"/>
        <v>0</v>
      </c>
      <c r="E50" s="16">
        <f t="shared" si="21"/>
        <v>46675.352823263878</v>
      </c>
      <c r="F50" s="17">
        <f t="shared" si="22"/>
        <v>4520833.8758333307</v>
      </c>
      <c r="G50" s="15">
        <f t="shared" si="1"/>
        <v>24487.850160763875</v>
      </c>
      <c r="H50" s="16">
        <f t="shared" si="2"/>
        <v>0</v>
      </c>
      <c r="I50" s="16">
        <f t="shared" si="3"/>
        <v>45321.185994097206</v>
      </c>
      <c r="J50" s="17">
        <f t="shared" si="23"/>
        <v>4270833.8458333295</v>
      </c>
      <c r="K50" s="15">
        <f t="shared" si="4"/>
        <v>23133.683331597204</v>
      </c>
      <c r="L50" s="16">
        <f t="shared" si="5"/>
        <v>0</v>
      </c>
      <c r="M50" s="16">
        <f t="shared" si="6"/>
        <v>43967.019164930534</v>
      </c>
      <c r="N50" s="17">
        <f t="shared" si="24"/>
        <v>4020833.8158333283</v>
      </c>
      <c r="O50" s="15">
        <f t="shared" si="7"/>
        <v>21779.516502430528</v>
      </c>
      <c r="P50" s="16">
        <f t="shared" si="8"/>
        <v>0</v>
      </c>
      <c r="Q50" s="16">
        <f t="shared" si="9"/>
        <v>42612.852335763862</v>
      </c>
      <c r="R50" s="17">
        <f t="shared" si="25"/>
        <v>3770833.7858333271</v>
      </c>
      <c r="S50" s="15">
        <f t="shared" si="10"/>
        <v>20425.349673263856</v>
      </c>
      <c r="T50" s="16">
        <f t="shared" si="11"/>
        <v>0</v>
      </c>
      <c r="U50" s="16">
        <f t="shared" si="12"/>
        <v>41258.68550659719</v>
      </c>
      <c r="V50" s="17">
        <f t="shared" si="26"/>
        <v>3520833.7558333259</v>
      </c>
      <c r="W50" s="15">
        <f t="shared" si="13"/>
        <v>38113.025406895751</v>
      </c>
      <c r="X50" s="16">
        <f t="shared" si="14"/>
        <v>0</v>
      </c>
      <c r="Y50" s="16">
        <f t="shared" si="15"/>
        <v>58946.361240229082</v>
      </c>
      <c r="Z50" s="17">
        <f t="shared" si="27"/>
        <v>3270833.7258333247</v>
      </c>
      <c r="AA50" s="15">
        <f t="shared" si="16"/>
        <v>35406.775082145738</v>
      </c>
      <c r="AB50" s="16">
        <f t="shared" si="17"/>
        <v>0</v>
      </c>
      <c r="AC50" s="16">
        <f t="shared" si="18"/>
        <v>56240.110915479068</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57</v>
      </c>
      <c r="B51" s="19"/>
      <c r="C51" s="20">
        <f>SUM(C39:C50)</f>
        <v>317552.12143958325</v>
      </c>
      <c r="D51" s="21">
        <f>SUM(D39:D50)</f>
        <v>77841.436199999996</v>
      </c>
      <c r="E51" s="21">
        <f>SUM(E39:E50)</f>
        <v>645393.58763958316</v>
      </c>
      <c r="F51" s="19"/>
      <c r="G51" s="20">
        <f>SUM(G39:G50)</f>
        <v>301302.11948958325</v>
      </c>
      <c r="H51" s="21">
        <f>SUM(H39:H50)</f>
        <v>54678.577989999991</v>
      </c>
      <c r="I51" s="21">
        <f>SUM(I39:I50)</f>
        <v>605980.72747958312</v>
      </c>
      <c r="J51" s="19"/>
      <c r="K51" s="20">
        <f>SUM(K39:K50)</f>
        <v>285052.11753958318</v>
      </c>
      <c r="L51" s="21">
        <f>SUM(L39:L50)</f>
        <v>52928.577779999978</v>
      </c>
      <c r="M51" s="21">
        <f>SUM(M39:M50)</f>
        <v>587980.72531958309</v>
      </c>
      <c r="N51" s="19"/>
      <c r="O51" s="20">
        <f>SUM(O39:O50)</f>
        <v>268802.11558958306</v>
      </c>
      <c r="P51" s="21">
        <f>SUM(P39:P50)</f>
        <v>51178.577569999972</v>
      </c>
      <c r="Q51" s="21">
        <f>SUM(Q39:Q50)</f>
        <v>569980.72315958305</v>
      </c>
      <c r="R51" s="19"/>
      <c r="S51" s="20">
        <f>SUM(S39:S50)</f>
        <v>252552.11363958297</v>
      </c>
      <c r="T51" s="21">
        <f>SUM(T39:T50)</f>
        <v>49428.577359999967</v>
      </c>
      <c r="U51" s="21">
        <f>SUM(U39:U50)</f>
        <v>551980.7209995829</v>
      </c>
      <c r="V51" s="19"/>
      <c r="W51" s="20">
        <f>SUM(W39:W50)</f>
        <v>472240.68166887411</v>
      </c>
      <c r="X51" s="21">
        <f>SUM(X39:X50)</f>
        <v>47678.577149999954</v>
      </c>
      <c r="Y51" s="21">
        <f>SUM(Y39:Y50)</f>
        <v>769919.28881887405</v>
      </c>
      <c r="Z51" s="19"/>
      <c r="AA51" s="20">
        <f>SUM(AA39:AA50)</f>
        <v>439765.67777187395</v>
      </c>
      <c r="AB51" s="21">
        <f>SUM(AB39:AB50)</f>
        <v>45928.576939999948</v>
      </c>
      <c r="AC51" s="21">
        <f>SUM(AC39:AC50)</f>
        <v>735694.28471187374</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25" t="s">
        <v>33</v>
      </c>
      <c r="B52" s="122" t="s">
        <v>58</v>
      </c>
      <c r="C52" s="123"/>
      <c r="D52" s="124"/>
      <c r="E52" s="35"/>
      <c r="F52" s="122" t="s">
        <v>59</v>
      </c>
      <c r="G52" s="123"/>
      <c r="H52" s="123"/>
      <c r="I52" s="124"/>
      <c r="J52" s="122" t="s">
        <v>60</v>
      </c>
      <c r="K52" s="123"/>
      <c r="L52" s="123"/>
      <c r="M52" s="124"/>
      <c r="N52" s="122" t="s">
        <v>61</v>
      </c>
      <c r="O52" s="123"/>
      <c r="P52" s="123"/>
      <c r="Q52" s="124"/>
      <c r="R52" s="122" t="s">
        <v>62</v>
      </c>
      <c r="S52" s="123"/>
      <c r="T52" s="123"/>
      <c r="U52" s="124"/>
      <c r="V52" s="122" t="s">
        <v>63</v>
      </c>
      <c r="W52" s="123"/>
      <c r="X52" s="123"/>
      <c r="Y52" s="124"/>
      <c r="Z52" s="122" t="s">
        <v>64</v>
      </c>
      <c r="AA52" s="123"/>
      <c r="AB52" s="123"/>
      <c r="AC52" s="12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26"/>
      <c r="B53" s="13" t="s">
        <v>41</v>
      </c>
      <c r="C53" s="13" t="s">
        <v>42</v>
      </c>
      <c r="D53" s="13" t="s">
        <v>43</v>
      </c>
      <c r="E53" s="13" t="s">
        <v>44</v>
      </c>
      <c r="F53" s="13" t="s">
        <v>41</v>
      </c>
      <c r="G53" s="13" t="s">
        <v>42</v>
      </c>
      <c r="H53" s="13" t="s">
        <v>43</v>
      </c>
      <c r="I53" s="13" t="s">
        <v>44</v>
      </c>
      <c r="J53" s="13" t="s">
        <v>41</v>
      </c>
      <c r="K53" s="13" t="s">
        <v>42</v>
      </c>
      <c r="L53" s="13" t="s">
        <v>43</v>
      </c>
      <c r="M53" s="13" t="s">
        <v>44</v>
      </c>
      <c r="N53" s="13" t="s">
        <v>41</v>
      </c>
      <c r="O53" s="13" t="s">
        <v>42</v>
      </c>
      <c r="P53" s="13" t="s">
        <v>43</v>
      </c>
      <c r="Q53" s="13" t="s">
        <v>44</v>
      </c>
      <c r="R53" s="13" t="s">
        <v>41</v>
      </c>
      <c r="S53" s="13" t="s">
        <v>42</v>
      </c>
      <c r="T53" s="13" t="s">
        <v>43</v>
      </c>
      <c r="U53" s="13" t="s">
        <v>44</v>
      </c>
      <c r="V53" s="13" t="s">
        <v>41</v>
      </c>
      <c r="W53" s="13" t="s">
        <v>42</v>
      </c>
      <c r="X53" s="13" t="s">
        <v>43</v>
      </c>
      <c r="Y53" s="13" t="s">
        <v>44</v>
      </c>
      <c r="Z53" s="13" t="s">
        <v>41</v>
      </c>
      <c r="AA53" s="13" t="s">
        <v>42</v>
      </c>
      <c r="AB53" s="13" t="s">
        <v>43</v>
      </c>
      <c r="AC53" s="13" t="s">
        <v>44</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45</v>
      </c>
      <c r="B54" s="17">
        <f>IF(data2=1,IF((Z50-sumproplat2)&gt;1,Z50-sumproplat2,0),IF(Z50-(sumproplat2-AA50-AB50)&gt;0,Z50-(AC50-AA50-AB50),0))</f>
        <v>3250000.3899999913</v>
      </c>
      <c r="C54" s="15">
        <f t="shared" ref="C54:C65" si="28">IF(LEFT($A54,1)*1+LEFT(B$52,1)*12-12&lt;=$J$15,B54*($J$14/12),B54*($J$16/12))</f>
        <v>35181.254221749907</v>
      </c>
      <c r="D54" s="16">
        <f t="shared" ref="D54:D65" si="29">IF(AND($A54="1 міс.",B54&gt;0),$J$28*$J$6+$J$29*B54,0)+IF(B54-IF(data2=1,IF(C54&gt;0.001,C54+sumproplat2,0),IF(B54&gt;sumproplat2*2,sumproplat2,B54+C54))&lt;0,$J$31,0)</f>
        <v>44178.576729999942</v>
      </c>
      <c r="E54" s="16">
        <f t="shared" ref="E54:E65" si="30">IF(data2=1,IF(C54&gt;0.001,C54+D54+sumproplat2,0),IF(B54&gt;sumproplat2*2,sumproplat2+D54,B54+C54+D54))</f>
        <v>100193.16678508317</v>
      </c>
      <c r="F54" s="17">
        <f>IF(data2=1,IF((B65-sumproplat2)&gt;1,B65-sumproplat2,0),IF(B65-(sumproplat2-C65-D65)&gt;0,B65-(E65-C65-D65),0))</f>
        <v>3000000.3599999901</v>
      </c>
      <c r="G54" s="15">
        <f>IF(LEFT($A54,1)*1+LEFT(F$52,1)*12-12&lt;=$J$15,F54*($J$14/12),F54*($J$16/12))</f>
        <v>32475.003896999893</v>
      </c>
      <c r="H54" s="16">
        <f t="shared" ref="H54:H65" si="31">IF(AND($A54="1 міс.",F54&gt;0),$J$28*$J$6+$J$29*F54,0)+IF(F54-IF(data2=1,IF(G54&gt;0.001,G54+sumproplat2,0),IF(F54&gt;sumproplat2*2,sumproplat2,F54+G54))&lt;0,$J$31,0)</f>
        <v>42428.57651999993</v>
      </c>
      <c r="I54" s="16">
        <f t="shared" ref="I54:I65" si="32">IF(data2=1,IF(G54&gt;0.001,G54+H54+sumproplat2,0),IF(F54&gt;sumproplat2*2,sumproplat2+H54,F54+G54+H54))</f>
        <v>95736.916250333146</v>
      </c>
      <c r="J54" s="17">
        <f>IF(data2=1,IF((F65-sumproplat2)&gt;1,F65-sumproplat2,0),IF(F65-(sumproplat2-G65-H65)&gt;0,F65-(I65-G65-H65),0))</f>
        <v>2750000.3299999889</v>
      </c>
      <c r="K54" s="15">
        <f>IF(LEFT($A54,1)*1+LEFT(J$52,2)*12-12&lt;=$J$15,J54*($J$14/12),J54*($J$16/12))</f>
        <v>29768.75357224988</v>
      </c>
      <c r="L54" s="16">
        <f t="shared" ref="L54:L65" si="33">IF(AND($A54="1 міс.",J54&gt;0),$J$28*$J$6+$J$29*J54,0)+IF(J54-IF(data2=1,IF(K54&gt;0.001,K54+sumproplat2,0),IF(J54&gt;sumproplat2*2,sumproplat2,J54+K54))&lt;0,$J$31,0)</f>
        <v>40678.576309999924</v>
      </c>
      <c r="M54" s="16">
        <f t="shared" ref="M54:M65" si="34">IF(data2=1,IF(K54&gt;0.001,K54+L54+sumproplat2,0),IF(J54&gt;sumproplat2*2,sumproplat2+L54,J54+K54+L54))</f>
        <v>91280.665715583134</v>
      </c>
      <c r="N54" s="17">
        <f>IF(data2=1,IF((J65-sumproplat2)&gt;1,J65-sumproplat2,0),IF(J65-(sumproplat2-K65-L65)&gt;0,J65-(M65-K65-L65),0))</f>
        <v>2500000.2999999877</v>
      </c>
      <c r="O54" s="15">
        <f>IF(LEFT($A54,1)*1+LEFT(N$52,2)*12-12&lt;=$J$15,N54*($J$14/12),N54*($J$16/12))</f>
        <v>27062.503247499866</v>
      </c>
      <c r="P54" s="16">
        <f t="shared" ref="P54:P65" si="35">IF(AND($A54="1 міс.",N54&gt;0),$J$28*$J$6+$J$29*N54,0)+IF(N54-IF(data2=1,IF(O54&gt;0.001,O54+sumproplat2,0),IF(N54&gt;sumproplat2*2,sumproplat2,N54+O54))&lt;0,$J$31,0)</f>
        <v>38928.576099999918</v>
      </c>
      <c r="Q54" s="16">
        <f t="shared" ref="Q54:Q65" si="36">IF(data2=1,IF(O54&gt;0.001,O54+P54+sumproplat2,0),IF(N54&gt;sumproplat2*2,sumproplat2+P54,N54+O54+P54))</f>
        <v>86824.415180833123</v>
      </c>
      <c r="R54" s="17">
        <f>IF(data2=1,IF((N65-sumproplat2)&gt;1,N65-sumproplat2,0),IF(N65-(sumproplat2-O65-P65)&gt;0,N65-(Q65-O65-P65),0))</f>
        <v>2250000.2699999865</v>
      </c>
      <c r="S54" s="15">
        <f>IF(LEFT($A54,1)*1+LEFT(R$52,2)*12-12&lt;=$J$15,R54*($J$14/12),R54*($J$16/12))</f>
        <v>24356.252922749853</v>
      </c>
      <c r="T54" s="16">
        <f t="shared" ref="T54:T65" si="37">IF(AND($A54="1 міс.",R54&gt;0),$J$28*$J$6+$J$29*R54,0)+IF(R54-IF(data2=1,IF(S54&gt;0.001,S54+sumproplat2,0),IF(R54&gt;sumproplat2*2,sumproplat2,R54+S54))&lt;0,$J$31,0)</f>
        <v>37178.575889999905</v>
      </c>
      <c r="U54" s="16">
        <f t="shared" ref="U54:U65" si="38">IF(data2=1,IF(S54&gt;0.001,S54+T54+sumproplat2,0),IF(R54&gt;sumproplat2*2,sumproplat2+T54,R54+S54+T54))</f>
        <v>82368.164646083082</v>
      </c>
      <c r="V54" s="17">
        <f>IF(data2=1,IF((R65-sumproplat2)&gt;1,R65-sumproplat2,0),IF(R65-(sumproplat2-S65-T65)&gt;0,R65-(U65-S65-T65),0))</f>
        <v>2000000.2399999853</v>
      </c>
      <c r="W54" s="15">
        <f>IF(LEFT($A54,1)*1+LEFT(V$52,2)*12-12&lt;=$J$15,V54*($J$14/12),V54*($J$16/12))</f>
        <v>21650.002597999839</v>
      </c>
      <c r="X54" s="16">
        <f t="shared" ref="X54:X65" si="39">IF(AND($A54="1 міс.",V54&gt;0),$J$28*$J$6+$J$29*V54,0)+IF(V54-IF(data2=1,IF(W54&gt;0.001,W54+sumproplat2,0),IF(V54&gt;sumproplat2*2,sumproplat2,V54+W54))&lt;0,$J$31,0)</f>
        <v>35428.5756799999</v>
      </c>
      <c r="Y54" s="16">
        <f t="shared" ref="Y54:Y65" si="40">IF(data2=1,IF(W54&gt;0.001,W54+X54+sumproplat2,0),IF(V54&gt;sumproplat2*2,sumproplat2+X54,V54+W54+X54))</f>
        <v>77911.91411133307</v>
      </c>
      <c r="Z54" s="17">
        <f>IF(data2=1,IF((V65-sumproplat2)&gt;1,V65-sumproplat2,0),IF(V65-(sumproplat2-W65-X65)&gt;0,V65-(Y65-W65-X65),0))</f>
        <v>1750000.2099999841</v>
      </c>
      <c r="AA54" s="15">
        <f>IF(LEFT($A54,1)*1+LEFT(Z$52,2)*12-12&lt;=$J$15,Z54*($J$14/12),Z54*($J$16/12))</f>
        <v>18943.752273249829</v>
      </c>
      <c r="AB54" s="16">
        <f t="shared" ref="AB54:AB65" si="41">IF(AND($A54="1 міс.",Z54&gt;0),$J$28*$J$6+$J$29*Z54,0)+IF(Z54-IF(data2=1,IF(AA54&gt;0.001,AA54+sumproplat2,0),IF(Z54&gt;sumproplat2*2,sumproplat2,Z54+AA54))&lt;0,$J$31,0)</f>
        <v>33678.575469999887</v>
      </c>
      <c r="AC54" s="16">
        <f t="shared" ref="AC54:AC65" si="42">IF(data2=1,IF(AA54&gt;0.001,AA54+AB54+sumproplat2,0),IF(Z54&gt;sumproplat2*2,sumproplat2+AB54,Z54+AA54+AB54))</f>
        <v>73455.663576583043</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46</v>
      </c>
      <c r="B55" s="17">
        <f t="shared" ref="B55:B65" si="43">IF(data2=1,IF((B54-sumproplat2)&gt;1,B54-sumproplat2,0),IF(B54-(sumproplat2-C54-D54)&gt;0,B54-(E54-C54-D54),0))</f>
        <v>3229167.0541666579</v>
      </c>
      <c r="C55" s="15">
        <f t="shared" si="28"/>
        <v>34955.733361354069</v>
      </c>
      <c r="D55" s="16">
        <f t="shared" si="29"/>
        <v>0</v>
      </c>
      <c r="E55" s="16">
        <f t="shared" si="30"/>
        <v>55789.069194687399</v>
      </c>
      <c r="F55" s="17">
        <f t="shared" ref="F55:F65" si="44">IF(data2=1,IF((F54-sumproplat2)&gt;1,F54-sumproplat2,0),IF(F54-(sumproplat2-G54-H54)&gt;0,F54-(I54-G54-H54),0))</f>
        <v>2979167.0241666567</v>
      </c>
      <c r="G55" s="15">
        <f t="shared" ref="G55:G64" si="45">IF(LEFT($A55,1)*1+LEFT(F$52,1)*12-12&lt;=$J$15,F55*($J$14/12),F55*($J$16/12))</f>
        <v>32249.483036604059</v>
      </c>
      <c r="H55" s="16">
        <f t="shared" si="31"/>
        <v>0</v>
      </c>
      <c r="I55" s="16">
        <f t="shared" si="32"/>
        <v>53082.818869937386</v>
      </c>
      <c r="J55" s="17">
        <f t="shared" ref="J55:J65" si="46">IF(data2=1,IF((J54-sumproplat2)&gt;1,J54-sumproplat2,0),IF(J54-(sumproplat2-K54-L54)&gt;0,J54-(M54-K54-L54),0))</f>
        <v>2729166.9941666555</v>
      </c>
      <c r="K55" s="15">
        <f t="shared" ref="K55:K65" si="47">IF(LEFT($A55,1)*1+LEFT(J$52,2)*12-12&lt;=$J$15,J55*($J$14/12),J55*($J$16/12))</f>
        <v>29543.232711854045</v>
      </c>
      <c r="L55" s="16">
        <f t="shared" si="33"/>
        <v>0</v>
      </c>
      <c r="M55" s="16">
        <f t="shared" si="34"/>
        <v>50376.568545187372</v>
      </c>
      <c r="N55" s="17">
        <f t="shared" ref="N55:N65" si="48">IF(data2=1,IF((N54-sumproplat2)&gt;1,N54-sumproplat2,0),IF(N54-(sumproplat2-O54-P54)&gt;0,N54-(Q54-O54-P54),0))</f>
        <v>2479166.9641666543</v>
      </c>
      <c r="O55" s="15">
        <f t="shared" ref="O55:O65" si="49">IF(LEFT($A55,1)*1+LEFT(N$52,2)*12-12&lt;=$J$15,N55*($J$14/12),N55*($J$16/12))</f>
        <v>26836.982387104032</v>
      </c>
      <c r="P55" s="16">
        <f t="shared" si="35"/>
        <v>0</v>
      </c>
      <c r="Q55" s="16">
        <f t="shared" si="36"/>
        <v>47670.318220437359</v>
      </c>
      <c r="R55" s="17">
        <f t="shared" ref="R55:R65" si="50">IF(data2=1,IF((R54-sumproplat2)&gt;1,R54-sumproplat2,0),IF(R54-(sumproplat2-S54-T54)&gt;0,R54-(U54-S54-T54),0))</f>
        <v>2229166.9341666531</v>
      </c>
      <c r="S55" s="15">
        <f t="shared" ref="S55:S65" si="51">IF(LEFT($A55,1)*1+LEFT(R$52,2)*12-12&lt;=$J$15,R55*($J$14/12),R55*($J$16/12))</f>
        <v>24130.732062354018</v>
      </c>
      <c r="T55" s="16">
        <f t="shared" si="37"/>
        <v>0</v>
      </c>
      <c r="U55" s="16">
        <f t="shared" si="38"/>
        <v>44964.067895687345</v>
      </c>
      <c r="V55" s="17">
        <f t="shared" ref="V55:V65" si="52">IF(data2=1,IF((V54-sumproplat2)&gt;1,V54-sumproplat2,0),IF(V54-(sumproplat2-W54-X54)&gt;0,V54-(Y54-W54-X54),0))</f>
        <v>1979166.9041666519</v>
      </c>
      <c r="W55" s="15">
        <f t="shared" ref="W55:W65" si="53">IF(LEFT($A55,1)*1+LEFT(V$52,2)*12-12&lt;=$J$15,V55*($J$14/12),V55*($J$16/12))</f>
        <v>21424.481737604005</v>
      </c>
      <c r="X55" s="16">
        <f t="shared" si="39"/>
        <v>0</v>
      </c>
      <c r="Y55" s="16">
        <f t="shared" si="40"/>
        <v>42257.817570937332</v>
      </c>
      <c r="Z55" s="17">
        <f t="shared" ref="Z55:Z65" si="54">IF(data2=1,IF((Z54-sumproplat2)&gt;1,Z54-sumproplat2,0),IF(Z54-(sumproplat2-AA54-AB54)&gt;0,Z54-(AC54-AA54-AB54),0))</f>
        <v>1729166.8741666507</v>
      </c>
      <c r="AA55" s="15">
        <f t="shared" ref="AA55:AA65" si="55">IF(LEFT($A55,1)*1+LEFT(Z$52,2)*12-12&lt;=$J$15,Z55*($J$14/12),Z55*($J$16/12))</f>
        <v>18718.231412853995</v>
      </c>
      <c r="AB55" s="16">
        <f t="shared" si="41"/>
        <v>0</v>
      </c>
      <c r="AC55" s="16">
        <f t="shared" si="42"/>
        <v>39551.567246187326</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47</v>
      </c>
      <c r="B56" s="17">
        <f t="shared" si="43"/>
        <v>3208333.7183333244</v>
      </c>
      <c r="C56" s="15">
        <f t="shared" si="28"/>
        <v>34730.212500958238</v>
      </c>
      <c r="D56" s="16">
        <f t="shared" si="29"/>
        <v>0</v>
      </c>
      <c r="E56" s="16">
        <f t="shared" si="30"/>
        <v>55563.548334291569</v>
      </c>
      <c r="F56" s="17">
        <f t="shared" si="44"/>
        <v>2958333.6883333232</v>
      </c>
      <c r="G56" s="15">
        <f t="shared" si="45"/>
        <v>32023.962176208224</v>
      </c>
      <c r="H56" s="16">
        <f t="shared" si="31"/>
        <v>0</v>
      </c>
      <c r="I56" s="16">
        <f t="shared" si="32"/>
        <v>52857.298009541555</v>
      </c>
      <c r="J56" s="17">
        <f t="shared" si="46"/>
        <v>2708333.658333322</v>
      </c>
      <c r="K56" s="15">
        <f t="shared" si="47"/>
        <v>29317.711851458211</v>
      </c>
      <c r="L56" s="16">
        <f t="shared" si="33"/>
        <v>0</v>
      </c>
      <c r="M56" s="16">
        <f t="shared" si="34"/>
        <v>50151.047684791542</v>
      </c>
      <c r="N56" s="17">
        <f t="shared" si="48"/>
        <v>2458333.6283333208</v>
      </c>
      <c r="O56" s="15">
        <f t="shared" si="49"/>
        <v>26611.461526708197</v>
      </c>
      <c r="P56" s="16">
        <f t="shared" si="35"/>
        <v>0</v>
      </c>
      <c r="Q56" s="16">
        <f t="shared" si="36"/>
        <v>47444.797360041528</v>
      </c>
      <c r="R56" s="17">
        <f t="shared" si="50"/>
        <v>2208333.5983333196</v>
      </c>
      <c r="S56" s="15">
        <f t="shared" si="51"/>
        <v>23905.211201958184</v>
      </c>
      <c r="T56" s="16">
        <f t="shared" si="37"/>
        <v>0</v>
      </c>
      <c r="U56" s="16">
        <f t="shared" si="38"/>
        <v>44738.547035291514</v>
      </c>
      <c r="V56" s="17">
        <f t="shared" si="52"/>
        <v>1958333.5683333185</v>
      </c>
      <c r="W56" s="15">
        <f t="shared" si="53"/>
        <v>21198.96087720817</v>
      </c>
      <c r="X56" s="16">
        <f t="shared" si="39"/>
        <v>0</v>
      </c>
      <c r="Y56" s="16">
        <f t="shared" si="40"/>
        <v>42032.296710541501</v>
      </c>
      <c r="Z56" s="17">
        <f t="shared" si="54"/>
        <v>1708333.5383333173</v>
      </c>
      <c r="AA56" s="15">
        <f t="shared" si="55"/>
        <v>18492.71055245816</v>
      </c>
      <c r="AB56" s="16">
        <f t="shared" si="41"/>
        <v>0</v>
      </c>
      <c r="AC56" s="16">
        <f t="shared" si="42"/>
        <v>39326.046385791487</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48</v>
      </c>
      <c r="B57" s="17">
        <f t="shared" si="43"/>
        <v>3187500.382499991</v>
      </c>
      <c r="C57" s="15">
        <f t="shared" si="28"/>
        <v>34504.6916405624</v>
      </c>
      <c r="D57" s="16">
        <f t="shared" si="29"/>
        <v>0</v>
      </c>
      <c r="E57" s="16">
        <f t="shared" si="30"/>
        <v>55338.027473895731</v>
      </c>
      <c r="F57" s="17">
        <f t="shared" si="44"/>
        <v>2937500.3524999898</v>
      </c>
      <c r="G57" s="15">
        <f t="shared" si="45"/>
        <v>31798.44131581239</v>
      </c>
      <c r="H57" s="16">
        <f t="shared" si="31"/>
        <v>0</v>
      </c>
      <c r="I57" s="16">
        <f t="shared" si="32"/>
        <v>52631.777149145724</v>
      </c>
      <c r="J57" s="17">
        <f t="shared" si="46"/>
        <v>2687500.3224999886</v>
      </c>
      <c r="K57" s="15">
        <f t="shared" si="47"/>
        <v>29092.190991062376</v>
      </c>
      <c r="L57" s="16">
        <f t="shared" si="33"/>
        <v>0</v>
      </c>
      <c r="M57" s="16">
        <f t="shared" si="34"/>
        <v>49925.526824395711</v>
      </c>
      <c r="N57" s="17">
        <f t="shared" si="48"/>
        <v>2437500.2924999874</v>
      </c>
      <c r="O57" s="15">
        <f t="shared" si="49"/>
        <v>26385.940666312363</v>
      </c>
      <c r="P57" s="16">
        <f t="shared" si="35"/>
        <v>0</v>
      </c>
      <c r="Q57" s="16">
        <f t="shared" si="36"/>
        <v>47219.276499645697</v>
      </c>
      <c r="R57" s="17">
        <f t="shared" si="50"/>
        <v>2187500.2624999862</v>
      </c>
      <c r="S57" s="15">
        <f t="shared" si="51"/>
        <v>23679.690341562349</v>
      </c>
      <c r="T57" s="16">
        <f t="shared" si="37"/>
        <v>0</v>
      </c>
      <c r="U57" s="16">
        <f t="shared" si="38"/>
        <v>44513.026174895684</v>
      </c>
      <c r="V57" s="17">
        <f t="shared" si="52"/>
        <v>1937500.232499985</v>
      </c>
      <c r="W57" s="15">
        <f t="shared" si="53"/>
        <v>20973.440016812336</v>
      </c>
      <c r="X57" s="16">
        <f t="shared" si="39"/>
        <v>0</v>
      </c>
      <c r="Y57" s="16">
        <f t="shared" si="40"/>
        <v>41806.77585014567</v>
      </c>
      <c r="Z57" s="17">
        <f t="shared" si="54"/>
        <v>1687500.2024999838</v>
      </c>
      <c r="AA57" s="15">
        <f t="shared" si="55"/>
        <v>18267.189692062326</v>
      </c>
      <c r="AB57" s="16">
        <f t="shared" si="41"/>
        <v>0</v>
      </c>
      <c r="AC57" s="16">
        <f t="shared" si="42"/>
        <v>39100.525525395657</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49</v>
      </c>
      <c r="B58" s="17">
        <f t="shared" si="43"/>
        <v>3166667.0466666576</v>
      </c>
      <c r="C58" s="15">
        <f t="shared" si="28"/>
        <v>34279.170780166569</v>
      </c>
      <c r="D58" s="16">
        <f t="shared" si="29"/>
        <v>0</v>
      </c>
      <c r="E58" s="16">
        <f t="shared" si="30"/>
        <v>55112.5066134999</v>
      </c>
      <c r="F58" s="17">
        <f t="shared" si="44"/>
        <v>2916667.0166666564</v>
      </c>
      <c r="G58" s="15">
        <f t="shared" si="45"/>
        <v>31572.920455416555</v>
      </c>
      <c r="H58" s="16">
        <f t="shared" si="31"/>
        <v>0</v>
      </c>
      <c r="I58" s="16">
        <f t="shared" si="32"/>
        <v>52406.256288749886</v>
      </c>
      <c r="J58" s="17">
        <f t="shared" si="46"/>
        <v>2666666.9866666552</v>
      </c>
      <c r="K58" s="15">
        <f t="shared" si="47"/>
        <v>28866.670130666542</v>
      </c>
      <c r="L58" s="16">
        <f t="shared" si="33"/>
        <v>0</v>
      </c>
      <c r="M58" s="16">
        <f t="shared" si="34"/>
        <v>49700.005963999873</v>
      </c>
      <c r="N58" s="17">
        <f t="shared" si="48"/>
        <v>2416666.956666654</v>
      </c>
      <c r="O58" s="15">
        <f t="shared" si="49"/>
        <v>26160.419805916528</v>
      </c>
      <c r="P58" s="16">
        <f t="shared" si="35"/>
        <v>0</v>
      </c>
      <c r="Q58" s="16">
        <f t="shared" si="36"/>
        <v>46993.755639249859</v>
      </c>
      <c r="R58" s="17">
        <f t="shared" si="50"/>
        <v>2166666.9266666528</v>
      </c>
      <c r="S58" s="15">
        <f t="shared" si="51"/>
        <v>23454.169481166515</v>
      </c>
      <c r="T58" s="16">
        <f t="shared" si="37"/>
        <v>0</v>
      </c>
      <c r="U58" s="16">
        <f t="shared" si="38"/>
        <v>44287.505314499846</v>
      </c>
      <c r="V58" s="17">
        <f t="shared" si="52"/>
        <v>1916666.8966666516</v>
      </c>
      <c r="W58" s="15">
        <f t="shared" si="53"/>
        <v>20747.919156416501</v>
      </c>
      <c r="X58" s="16">
        <f t="shared" si="39"/>
        <v>0</v>
      </c>
      <c r="Y58" s="16">
        <f t="shared" si="40"/>
        <v>41581.254989749832</v>
      </c>
      <c r="Z58" s="17">
        <f t="shared" si="54"/>
        <v>1666666.8666666504</v>
      </c>
      <c r="AA58" s="15">
        <f t="shared" si="55"/>
        <v>18041.668831666491</v>
      </c>
      <c r="AB58" s="16">
        <f t="shared" si="41"/>
        <v>0</v>
      </c>
      <c r="AC58" s="16">
        <f t="shared" si="42"/>
        <v>38875.004664999826</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50</v>
      </c>
      <c r="B59" s="17">
        <f t="shared" si="43"/>
        <v>3145833.7108333241</v>
      </c>
      <c r="C59" s="15">
        <f t="shared" si="28"/>
        <v>34053.649919770731</v>
      </c>
      <c r="D59" s="16">
        <f t="shared" si="29"/>
        <v>0</v>
      </c>
      <c r="E59" s="16">
        <f t="shared" si="30"/>
        <v>54886.985753104062</v>
      </c>
      <c r="F59" s="17">
        <f t="shared" si="44"/>
        <v>2895833.6808333229</v>
      </c>
      <c r="G59" s="15">
        <f t="shared" si="45"/>
        <v>31347.399595020721</v>
      </c>
      <c r="H59" s="16">
        <f t="shared" si="31"/>
        <v>0</v>
      </c>
      <c r="I59" s="16">
        <f t="shared" si="32"/>
        <v>52180.735428354048</v>
      </c>
      <c r="J59" s="17">
        <f t="shared" si="46"/>
        <v>2645833.6508333217</v>
      </c>
      <c r="K59" s="15">
        <f t="shared" si="47"/>
        <v>28641.149270270707</v>
      </c>
      <c r="L59" s="16">
        <f t="shared" si="33"/>
        <v>0</v>
      </c>
      <c r="M59" s="16">
        <f t="shared" si="34"/>
        <v>49474.485103604035</v>
      </c>
      <c r="N59" s="17">
        <f t="shared" si="48"/>
        <v>2395833.6208333205</v>
      </c>
      <c r="O59" s="15">
        <f t="shared" si="49"/>
        <v>25934.898945520694</v>
      </c>
      <c r="P59" s="16">
        <f t="shared" si="35"/>
        <v>0</v>
      </c>
      <c r="Q59" s="16">
        <f t="shared" si="36"/>
        <v>46768.234778854021</v>
      </c>
      <c r="R59" s="17">
        <f t="shared" si="50"/>
        <v>2145833.5908333194</v>
      </c>
      <c r="S59" s="15">
        <f t="shared" si="51"/>
        <v>23228.64862077068</v>
      </c>
      <c r="T59" s="16">
        <f t="shared" si="37"/>
        <v>0</v>
      </c>
      <c r="U59" s="16">
        <f t="shared" si="38"/>
        <v>44061.984454104007</v>
      </c>
      <c r="V59" s="17">
        <f t="shared" si="52"/>
        <v>1895833.5608333182</v>
      </c>
      <c r="W59" s="15">
        <f t="shared" si="53"/>
        <v>20522.398296020667</v>
      </c>
      <c r="X59" s="16">
        <f t="shared" si="39"/>
        <v>0</v>
      </c>
      <c r="Y59" s="16">
        <f t="shared" si="40"/>
        <v>41355.734129353994</v>
      </c>
      <c r="Z59" s="17">
        <f t="shared" si="54"/>
        <v>1645833.530833317</v>
      </c>
      <c r="AA59" s="15">
        <f t="shared" si="55"/>
        <v>17816.147971270657</v>
      </c>
      <c r="AB59" s="16">
        <f t="shared" si="41"/>
        <v>0</v>
      </c>
      <c r="AC59" s="16">
        <f t="shared" si="42"/>
        <v>38649.483804603988</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51</v>
      </c>
      <c r="B60" s="17">
        <f t="shared" si="43"/>
        <v>3125000.3749999907</v>
      </c>
      <c r="C60" s="15">
        <f t="shared" si="28"/>
        <v>33828.1290593749</v>
      </c>
      <c r="D60" s="16">
        <f t="shared" si="29"/>
        <v>0</v>
      </c>
      <c r="E60" s="16">
        <f t="shared" si="30"/>
        <v>54661.464892708231</v>
      </c>
      <c r="F60" s="17">
        <f t="shared" si="44"/>
        <v>2875000.3449999895</v>
      </c>
      <c r="G60" s="15">
        <f t="shared" si="45"/>
        <v>31121.878734624886</v>
      </c>
      <c r="H60" s="16">
        <f t="shared" si="31"/>
        <v>0</v>
      </c>
      <c r="I60" s="16">
        <f t="shared" si="32"/>
        <v>51955.214567958217</v>
      </c>
      <c r="J60" s="17">
        <f t="shared" si="46"/>
        <v>2625000.3149999883</v>
      </c>
      <c r="K60" s="15">
        <f t="shared" si="47"/>
        <v>28415.628409874873</v>
      </c>
      <c r="L60" s="16">
        <f t="shared" si="33"/>
        <v>0</v>
      </c>
      <c r="M60" s="16">
        <f t="shared" si="34"/>
        <v>49248.964243208204</v>
      </c>
      <c r="N60" s="17">
        <f t="shared" si="48"/>
        <v>2375000.2849999871</v>
      </c>
      <c r="O60" s="15">
        <f t="shared" si="49"/>
        <v>25709.378085124859</v>
      </c>
      <c r="P60" s="16">
        <f t="shared" si="35"/>
        <v>0</v>
      </c>
      <c r="Q60" s="16">
        <f t="shared" si="36"/>
        <v>46542.71391845819</v>
      </c>
      <c r="R60" s="17">
        <f t="shared" si="50"/>
        <v>2125000.2549999859</v>
      </c>
      <c r="S60" s="15">
        <f t="shared" si="51"/>
        <v>23003.127760374846</v>
      </c>
      <c r="T60" s="16">
        <f t="shared" si="37"/>
        <v>0</v>
      </c>
      <c r="U60" s="16">
        <f t="shared" si="38"/>
        <v>43836.463593708177</v>
      </c>
      <c r="V60" s="17">
        <f t="shared" si="52"/>
        <v>1875000.2249999847</v>
      </c>
      <c r="W60" s="15">
        <f t="shared" si="53"/>
        <v>20296.877435624832</v>
      </c>
      <c r="X60" s="16">
        <f t="shared" si="39"/>
        <v>0</v>
      </c>
      <c r="Y60" s="16">
        <f t="shared" si="40"/>
        <v>41130.213268958163</v>
      </c>
      <c r="Z60" s="17">
        <f t="shared" si="54"/>
        <v>1625000.1949999835</v>
      </c>
      <c r="AA60" s="15">
        <f t="shared" si="55"/>
        <v>17590.627110874822</v>
      </c>
      <c r="AB60" s="16">
        <f t="shared" si="41"/>
        <v>0</v>
      </c>
      <c r="AC60" s="16">
        <f t="shared" si="42"/>
        <v>38423.96294420815</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52</v>
      </c>
      <c r="B61" s="17">
        <f t="shared" si="43"/>
        <v>3104167.0391666573</v>
      </c>
      <c r="C61" s="15">
        <f t="shared" si="28"/>
        <v>33602.608198979062</v>
      </c>
      <c r="D61" s="16">
        <f t="shared" si="29"/>
        <v>0</v>
      </c>
      <c r="E61" s="16">
        <f t="shared" si="30"/>
        <v>54435.944032312393</v>
      </c>
      <c r="F61" s="17">
        <f t="shared" si="44"/>
        <v>2854167.0091666561</v>
      </c>
      <c r="G61" s="15">
        <f t="shared" si="45"/>
        <v>30896.357874229052</v>
      </c>
      <c r="H61" s="16">
        <f t="shared" si="31"/>
        <v>0</v>
      </c>
      <c r="I61" s="16">
        <f t="shared" si="32"/>
        <v>51729.693707562386</v>
      </c>
      <c r="J61" s="17">
        <f t="shared" si="46"/>
        <v>2604166.9791666549</v>
      </c>
      <c r="K61" s="15">
        <f t="shared" si="47"/>
        <v>28190.107549479038</v>
      </c>
      <c r="L61" s="16">
        <f t="shared" si="33"/>
        <v>0</v>
      </c>
      <c r="M61" s="16">
        <f t="shared" si="34"/>
        <v>49023.443382812373</v>
      </c>
      <c r="N61" s="17">
        <f t="shared" si="48"/>
        <v>2354166.9491666537</v>
      </c>
      <c r="O61" s="15">
        <f t="shared" si="49"/>
        <v>25483.857224729025</v>
      </c>
      <c r="P61" s="16">
        <f t="shared" si="35"/>
        <v>0</v>
      </c>
      <c r="Q61" s="16">
        <f t="shared" si="36"/>
        <v>46317.193058062359</v>
      </c>
      <c r="R61" s="17">
        <f t="shared" si="50"/>
        <v>2104166.9191666525</v>
      </c>
      <c r="S61" s="15">
        <f t="shared" si="51"/>
        <v>22777.606899979011</v>
      </c>
      <c r="T61" s="16">
        <f t="shared" si="37"/>
        <v>0</v>
      </c>
      <c r="U61" s="16">
        <f t="shared" si="38"/>
        <v>43610.942733312346</v>
      </c>
      <c r="V61" s="17">
        <f t="shared" si="52"/>
        <v>1854166.8891666513</v>
      </c>
      <c r="W61" s="15">
        <f t="shared" si="53"/>
        <v>20071.356575228998</v>
      </c>
      <c r="X61" s="16">
        <f t="shared" si="39"/>
        <v>0</v>
      </c>
      <c r="Y61" s="16">
        <f t="shared" si="40"/>
        <v>40904.692408562332</v>
      </c>
      <c r="Z61" s="17">
        <f t="shared" si="54"/>
        <v>1604166.8591666501</v>
      </c>
      <c r="AA61" s="15">
        <f t="shared" si="55"/>
        <v>17365.106250478988</v>
      </c>
      <c r="AB61" s="16">
        <f t="shared" si="41"/>
        <v>0</v>
      </c>
      <c r="AC61" s="16">
        <f t="shared" si="42"/>
        <v>38198.442083812319</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53</v>
      </c>
      <c r="B62" s="17">
        <f t="shared" si="43"/>
        <v>3083333.7033333238</v>
      </c>
      <c r="C62" s="15">
        <f t="shared" si="28"/>
        <v>33377.087338583231</v>
      </c>
      <c r="D62" s="16">
        <f t="shared" si="29"/>
        <v>0</v>
      </c>
      <c r="E62" s="16">
        <f t="shared" si="30"/>
        <v>54210.423171916562</v>
      </c>
      <c r="F62" s="17">
        <f t="shared" si="44"/>
        <v>2833333.6733333226</v>
      </c>
      <c r="G62" s="15">
        <f t="shared" si="45"/>
        <v>30670.837013833217</v>
      </c>
      <c r="H62" s="16">
        <f t="shared" si="31"/>
        <v>0</v>
      </c>
      <c r="I62" s="16">
        <f t="shared" si="32"/>
        <v>51504.172847166548</v>
      </c>
      <c r="J62" s="17">
        <f t="shared" si="46"/>
        <v>2583333.6433333214</v>
      </c>
      <c r="K62" s="15">
        <f t="shared" si="47"/>
        <v>27964.586689083204</v>
      </c>
      <c r="L62" s="16">
        <f t="shared" si="33"/>
        <v>0</v>
      </c>
      <c r="M62" s="16">
        <f t="shared" si="34"/>
        <v>48797.922522416535</v>
      </c>
      <c r="N62" s="17">
        <f t="shared" si="48"/>
        <v>2333333.6133333202</v>
      </c>
      <c r="O62" s="15">
        <f t="shared" si="49"/>
        <v>25258.33636433319</v>
      </c>
      <c r="P62" s="16">
        <f t="shared" si="35"/>
        <v>0</v>
      </c>
      <c r="Q62" s="16">
        <f t="shared" si="36"/>
        <v>46091.672197666521</v>
      </c>
      <c r="R62" s="17">
        <f t="shared" si="50"/>
        <v>2083333.5833333191</v>
      </c>
      <c r="S62" s="15">
        <f t="shared" si="51"/>
        <v>22552.086039583177</v>
      </c>
      <c r="T62" s="16">
        <f t="shared" si="37"/>
        <v>0</v>
      </c>
      <c r="U62" s="16">
        <f t="shared" si="38"/>
        <v>43385.421872916508</v>
      </c>
      <c r="V62" s="17">
        <f t="shared" si="52"/>
        <v>1833333.5533333179</v>
      </c>
      <c r="W62" s="15">
        <f t="shared" si="53"/>
        <v>19845.835714833163</v>
      </c>
      <c r="X62" s="16">
        <f t="shared" si="39"/>
        <v>0</v>
      </c>
      <c r="Y62" s="16">
        <f t="shared" si="40"/>
        <v>40679.171548166494</v>
      </c>
      <c r="Z62" s="17">
        <f t="shared" si="54"/>
        <v>1583333.5233333167</v>
      </c>
      <c r="AA62" s="15">
        <f t="shared" si="55"/>
        <v>17139.585390083153</v>
      </c>
      <c r="AB62" s="16">
        <f t="shared" si="41"/>
        <v>0</v>
      </c>
      <c r="AC62" s="16">
        <f t="shared" si="42"/>
        <v>37972.921223416488</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54</v>
      </c>
      <c r="B63" s="17">
        <f t="shared" si="43"/>
        <v>3062500.3674999904</v>
      </c>
      <c r="C63" s="15">
        <f t="shared" si="28"/>
        <v>33151.566478187393</v>
      </c>
      <c r="D63" s="16">
        <f t="shared" si="29"/>
        <v>0</v>
      </c>
      <c r="E63" s="16">
        <f t="shared" si="30"/>
        <v>53984.902311520724</v>
      </c>
      <c r="F63" s="17">
        <f t="shared" si="44"/>
        <v>2812500.3374999892</v>
      </c>
      <c r="G63" s="15">
        <f t="shared" si="45"/>
        <v>30445.316153437383</v>
      </c>
      <c r="H63" s="16">
        <f t="shared" si="31"/>
        <v>0</v>
      </c>
      <c r="I63" s="16">
        <f t="shared" si="32"/>
        <v>51278.65198677071</v>
      </c>
      <c r="J63" s="17">
        <f t="shared" si="46"/>
        <v>2562500.307499988</v>
      </c>
      <c r="K63" s="15">
        <f t="shared" si="47"/>
        <v>27739.06582868737</v>
      </c>
      <c r="L63" s="16">
        <f t="shared" si="33"/>
        <v>0</v>
      </c>
      <c r="M63" s="16">
        <f t="shared" si="34"/>
        <v>48572.401662020697</v>
      </c>
      <c r="N63" s="17">
        <f t="shared" si="48"/>
        <v>2312500.2774999868</v>
      </c>
      <c r="O63" s="15">
        <f t="shared" si="49"/>
        <v>25032.815503937356</v>
      </c>
      <c r="P63" s="16">
        <f t="shared" si="35"/>
        <v>0</v>
      </c>
      <c r="Q63" s="16">
        <f t="shared" si="36"/>
        <v>45866.151337270683</v>
      </c>
      <c r="R63" s="17">
        <f t="shared" si="50"/>
        <v>2062500.2474999856</v>
      </c>
      <c r="S63" s="15">
        <f t="shared" si="51"/>
        <v>22326.565179187342</v>
      </c>
      <c r="T63" s="16">
        <f t="shared" si="37"/>
        <v>0</v>
      </c>
      <c r="U63" s="16">
        <f t="shared" si="38"/>
        <v>43159.90101252067</v>
      </c>
      <c r="V63" s="17">
        <f t="shared" si="52"/>
        <v>1812500.2174999844</v>
      </c>
      <c r="W63" s="15">
        <f t="shared" si="53"/>
        <v>19620.314854437329</v>
      </c>
      <c r="X63" s="16">
        <f t="shared" si="39"/>
        <v>0</v>
      </c>
      <c r="Y63" s="16">
        <f t="shared" si="40"/>
        <v>40453.650687770656</v>
      </c>
      <c r="Z63" s="17">
        <f t="shared" si="54"/>
        <v>1562500.1874999832</v>
      </c>
      <c r="AA63" s="15">
        <f t="shared" si="55"/>
        <v>16914.064529687319</v>
      </c>
      <c r="AB63" s="16">
        <f t="shared" si="41"/>
        <v>0</v>
      </c>
      <c r="AC63" s="16">
        <f t="shared" si="42"/>
        <v>37747.40036302065</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55</v>
      </c>
      <c r="B64" s="17">
        <f t="shared" si="43"/>
        <v>3041667.031666657</v>
      </c>
      <c r="C64" s="15">
        <f t="shared" si="28"/>
        <v>32926.045617791562</v>
      </c>
      <c r="D64" s="16">
        <f t="shared" si="29"/>
        <v>0</v>
      </c>
      <c r="E64" s="16">
        <f t="shared" si="30"/>
        <v>53759.381451124893</v>
      </c>
      <c r="F64" s="17">
        <f t="shared" si="44"/>
        <v>2791667.0016666558</v>
      </c>
      <c r="G64" s="15">
        <f t="shared" si="45"/>
        <v>30219.795293041549</v>
      </c>
      <c r="H64" s="16">
        <f t="shared" si="31"/>
        <v>0</v>
      </c>
      <c r="I64" s="16">
        <f t="shared" si="32"/>
        <v>51053.131126374879</v>
      </c>
      <c r="J64" s="17">
        <f t="shared" si="46"/>
        <v>2541666.9716666546</v>
      </c>
      <c r="K64" s="15">
        <f t="shared" si="47"/>
        <v>27513.544968291535</v>
      </c>
      <c r="L64" s="16">
        <f t="shared" si="33"/>
        <v>0</v>
      </c>
      <c r="M64" s="16">
        <f t="shared" si="34"/>
        <v>48346.880801624866</v>
      </c>
      <c r="N64" s="17">
        <f t="shared" si="48"/>
        <v>2291666.9416666534</v>
      </c>
      <c r="O64" s="15">
        <f t="shared" si="49"/>
        <v>24807.294643541522</v>
      </c>
      <c r="P64" s="16">
        <f t="shared" si="35"/>
        <v>0</v>
      </c>
      <c r="Q64" s="16">
        <f t="shared" si="36"/>
        <v>45640.630476874852</v>
      </c>
      <c r="R64" s="17">
        <f t="shared" si="50"/>
        <v>2041666.9116666522</v>
      </c>
      <c r="S64" s="15">
        <f t="shared" si="51"/>
        <v>22101.044318791508</v>
      </c>
      <c r="T64" s="16">
        <f t="shared" si="37"/>
        <v>0</v>
      </c>
      <c r="U64" s="16">
        <f t="shared" si="38"/>
        <v>42934.380152124839</v>
      </c>
      <c r="V64" s="17">
        <f t="shared" si="52"/>
        <v>1791666.881666651</v>
      </c>
      <c r="W64" s="15">
        <f t="shared" si="53"/>
        <v>19394.793994041494</v>
      </c>
      <c r="X64" s="16">
        <f t="shared" si="39"/>
        <v>0</v>
      </c>
      <c r="Y64" s="16">
        <f t="shared" si="40"/>
        <v>40228.129827374825</v>
      </c>
      <c r="Z64" s="17">
        <f t="shared" si="54"/>
        <v>1541666.8516666498</v>
      </c>
      <c r="AA64" s="15">
        <f t="shared" si="55"/>
        <v>16688.543669291485</v>
      </c>
      <c r="AB64" s="16">
        <f t="shared" si="41"/>
        <v>0</v>
      </c>
      <c r="AC64" s="16">
        <f t="shared" si="42"/>
        <v>37521.879502624812</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56</v>
      </c>
      <c r="B65" s="17">
        <f t="shared" si="43"/>
        <v>3020833.6958333235</v>
      </c>
      <c r="C65" s="15">
        <f t="shared" si="28"/>
        <v>32700.524757395724</v>
      </c>
      <c r="D65" s="16">
        <f t="shared" si="29"/>
        <v>0</v>
      </c>
      <c r="E65" s="16">
        <f t="shared" si="30"/>
        <v>53533.860590729055</v>
      </c>
      <c r="F65" s="17">
        <f t="shared" si="44"/>
        <v>2770833.6658333223</v>
      </c>
      <c r="G65" s="15">
        <f>IF(LEFT($A65,1)*1+LEFT(F$52,1)*12-12&lt;=$J$15,F65*($J$14/12),F65*($J$16/12))</f>
        <v>29994.274432645714</v>
      </c>
      <c r="H65" s="16">
        <f t="shared" si="31"/>
        <v>0</v>
      </c>
      <c r="I65" s="16">
        <f t="shared" si="32"/>
        <v>50827.610265979049</v>
      </c>
      <c r="J65" s="17">
        <f t="shared" si="46"/>
        <v>2520833.6358333211</v>
      </c>
      <c r="K65" s="15">
        <f t="shared" si="47"/>
        <v>27288.024107895701</v>
      </c>
      <c r="L65" s="16">
        <f t="shared" si="33"/>
        <v>0</v>
      </c>
      <c r="M65" s="16">
        <f t="shared" si="34"/>
        <v>48121.359941229035</v>
      </c>
      <c r="N65" s="17">
        <f t="shared" si="48"/>
        <v>2270833.6058333199</v>
      </c>
      <c r="O65" s="15">
        <f t="shared" si="49"/>
        <v>24581.773783145687</v>
      </c>
      <c r="P65" s="16">
        <f t="shared" si="35"/>
        <v>0</v>
      </c>
      <c r="Q65" s="16">
        <f t="shared" si="36"/>
        <v>45415.109616479021</v>
      </c>
      <c r="R65" s="17">
        <f t="shared" si="50"/>
        <v>2020833.5758333188</v>
      </c>
      <c r="S65" s="15">
        <f t="shared" si="51"/>
        <v>21875.523458395674</v>
      </c>
      <c r="T65" s="16">
        <f t="shared" si="37"/>
        <v>0</v>
      </c>
      <c r="U65" s="16">
        <f t="shared" si="38"/>
        <v>42708.859291729008</v>
      </c>
      <c r="V65" s="17">
        <f t="shared" si="52"/>
        <v>1770833.5458333176</v>
      </c>
      <c r="W65" s="15">
        <f t="shared" si="53"/>
        <v>19169.273133645664</v>
      </c>
      <c r="X65" s="16">
        <f t="shared" si="39"/>
        <v>0</v>
      </c>
      <c r="Y65" s="16">
        <f t="shared" si="40"/>
        <v>40002.608966978994</v>
      </c>
      <c r="Z65" s="17">
        <f t="shared" si="54"/>
        <v>1520833.5158333164</v>
      </c>
      <c r="AA65" s="15">
        <f t="shared" si="55"/>
        <v>16463.02280889565</v>
      </c>
      <c r="AB65" s="16">
        <f t="shared" si="41"/>
        <v>0</v>
      </c>
      <c r="AC65" s="16">
        <f t="shared" si="42"/>
        <v>37296.358642228981</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57</v>
      </c>
      <c r="B66" s="19"/>
      <c r="C66" s="20">
        <f>SUM(C54:C65)</f>
        <v>407290.67387487378</v>
      </c>
      <c r="D66" s="21">
        <f>SUM(D54:D65)</f>
        <v>44178.576729999942</v>
      </c>
      <c r="E66" s="21">
        <f>SUM(E54:E65)</f>
        <v>701469.28060487367</v>
      </c>
      <c r="F66" s="19"/>
      <c r="G66" s="20">
        <f>SUM(G54:G65)</f>
        <v>374815.66997787362</v>
      </c>
      <c r="H66" s="21">
        <f>SUM(H54:H65)</f>
        <v>42428.57651999993</v>
      </c>
      <c r="I66" s="21">
        <f>SUM(I54:I65)</f>
        <v>667244.27649787348</v>
      </c>
      <c r="J66" s="19"/>
      <c r="K66" s="20">
        <f>SUM(K54:K65)</f>
        <v>342340.66608087346</v>
      </c>
      <c r="L66" s="21">
        <f>SUM(L54:L65)</f>
        <v>40678.576309999924</v>
      </c>
      <c r="M66" s="21">
        <f>SUM(M54:M65)</f>
        <v>633019.27239087329</v>
      </c>
      <c r="N66" s="19"/>
      <c r="O66" s="20">
        <f>SUM(O54:O65)</f>
        <v>309865.66218387336</v>
      </c>
      <c r="P66" s="21">
        <f>SUM(P54:P65)</f>
        <v>38928.576099999918</v>
      </c>
      <c r="Q66" s="21">
        <f>SUM(Q54:Q65)</f>
        <v>598794.26828387321</v>
      </c>
      <c r="R66" s="19"/>
      <c r="S66" s="20">
        <f>SUM(S54:S65)</f>
        <v>277390.65828687313</v>
      </c>
      <c r="T66" s="21">
        <f>SUM(T54:T65)</f>
        <v>37178.575889999905</v>
      </c>
      <c r="U66" s="21">
        <f>SUM(U54:U65)</f>
        <v>564569.26417687302</v>
      </c>
      <c r="V66" s="19"/>
      <c r="W66" s="20">
        <f>SUM(W54:W65)</f>
        <v>244915.65438987303</v>
      </c>
      <c r="X66" s="21">
        <f>SUM(X54:X65)</f>
        <v>35428.5756799999</v>
      </c>
      <c r="Y66" s="21">
        <f>SUM(Y54:Y65)</f>
        <v>530344.26006987283</v>
      </c>
      <c r="Z66" s="19"/>
      <c r="AA66" s="20">
        <f>SUM(AA54:AA65)</f>
        <v>212440.65049287284</v>
      </c>
      <c r="AB66" s="21">
        <f>SUM(AB54:AB65)</f>
        <v>33678.575469999887</v>
      </c>
      <c r="AC66" s="21">
        <f>SUM(AC54:AC65)</f>
        <v>496119.25596287264</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25" t="s">
        <v>33</v>
      </c>
      <c r="B67" s="122" t="s">
        <v>65</v>
      </c>
      <c r="C67" s="123"/>
      <c r="D67" s="123"/>
      <c r="E67" s="124"/>
      <c r="F67" s="122" t="s">
        <v>66</v>
      </c>
      <c r="G67" s="123"/>
      <c r="H67" s="124"/>
      <c r="I67" s="35"/>
      <c r="J67" s="122" t="s">
        <v>67</v>
      </c>
      <c r="K67" s="123"/>
      <c r="L67" s="123"/>
      <c r="M67" s="124"/>
      <c r="N67" s="122" t="s">
        <v>68</v>
      </c>
      <c r="O67" s="123"/>
      <c r="P67" s="123"/>
      <c r="Q67" s="124"/>
      <c r="R67" s="122" t="s">
        <v>69</v>
      </c>
      <c r="S67" s="123"/>
      <c r="T67" s="123"/>
      <c r="U67" s="124"/>
      <c r="V67" s="122" t="s">
        <v>70</v>
      </c>
      <c r="W67" s="123"/>
      <c r="X67" s="123"/>
      <c r="Y67" s="124"/>
      <c r="Z67" s="122" t="s">
        <v>71</v>
      </c>
      <c r="AA67" s="123"/>
      <c r="AB67" s="123"/>
      <c r="AC67" s="124"/>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26"/>
      <c r="B68" s="13" t="s">
        <v>41</v>
      </c>
      <c r="C68" s="13" t="s">
        <v>42</v>
      </c>
      <c r="D68" s="13" t="s">
        <v>43</v>
      </c>
      <c r="E68" s="13" t="s">
        <v>44</v>
      </c>
      <c r="F68" s="13" t="s">
        <v>41</v>
      </c>
      <c r="G68" s="13" t="s">
        <v>42</v>
      </c>
      <c r="H68" s="13" t="s">
        <v>43</v>
      </c>
      <c r="I68" s="13" t="s">
        <v>44</v>
      </c>
      <c r="J68" s="13" t="s">
        <v>41</v>
      </c>
      <c r="K68" s="13" t="s">
        <v>42</v>
      </c>
      <c r="L68" s="13" t="s">
        <v>43</v>
      </c>
      <c r="M68" s="13" t="s">
        <v>44</v>
      </c>
      <c r="N68" s="13" t="s">
        <v>41</v>
      </c>
      <c r="O68" s="13" t="s">
        <v>42</v>
      </c>
      <c r="P68" s="13" t="s">
        <v>43</v>
      </c>
      <c r="Q68" s="13" t="s">
        <v>44</v>
      </c>
      <c r="R68" s="13" t="s">
        <v>41</v>
      </c>
      <c r="S68" s="13" t="s">
        <v>42</v>
      </c>
      <c r="T68" s="13" t="s">
        <v>43</v>
      </c>
      <c r="U68" s="13" t="s">
        <v>44</v>
      </c>
      <c r="V68" s="13" t="s">
        <v>41</v>
      </c>
      <c r="W68" s="13" t="s">
        <v>42</v>
      </c>
      <c r="X68" s="13" t="s">
        <v>43</v>
      </c>
      <c r="Y68" s="13" t="s">
        <v>44</v>
      </c>
      <c r="Z68" s="13" t="s">
        <v>41</v>
      </c>
      <c r="AA68" s="13" t="s">
        <v>42</v>
      </c>
      <c r="AB68" s="13" t="s">
        <v>43</v>
      </c>
      <c r="AC68" s="13" t="s">
        <v>44</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45</v>
      </c>
      <c r="B69" s="17">
        <f>IF(data2=1,IF((Z65-sumproplat2)&gt;1,Z65-sumproplat2,0),IF(Z65-(sumproplat2-AA65-AB65)&gt;0,Z65-(AC65-AA65-AB65),0))</f>
        <v>1500000.1799999829</v>
      </c>
      <c r="C69" s="15">
        <f>IF(LEFT($A69,1)*1+LEFT(B$52,2)*12-12&lt;=$J$15,B69*($J$14/12),B69*($J$16/12))</f>
        <v>16237.501948499814</v>
      </c>
      <c r="D69" s="16">
        <f t="shared" ref="D69:D80" si="56">IF(AND($A69="1 міс.",B69&gt;0),$J$28*$J$6+$J$29*B69,0)+IF(B69-IF(data2=1,IF(C69&gt;0.001,C69+sumproplat2,0),IF(B69&gt;sumproplat2*2,sumproplat2,B69+C69))&lt;0,$J$31,0)</f>
        <v>31928.575259999881</v>
      </c>
      <c r="E69" s="16">
        <f t="shared" ref="E69:E80" si="57">IF(data2=1,IF(C69&gt;0.001,C69+D69+sumproplat2,0),IF(B69&gt;sumproplat2*2,sumproplat2+D69,B69+C69+D69))</f>
        <v>68999.413041833031</v>
      </c>
      <c r="F69" s="17">
        <f>IF(data2=1,IF((B80-sumproplat2)&gt;1,B80-sumproplat2,0),IF(B80-(sumproplat2-C80-D80)&gt;0,B80-(E80-C80-D80),0))</f>
        <v>1250000.1499999817</v>
      </c>
      <c r="G69" s="15">
        <f>IF(LEFT($A69,1)*1+LEFT(F$52,2)*12-12&lt;=$J$15,F69*($J$14/12),F69*($J$16/12))</f>
        <v>13531.251623749802</v>
      </c>
      <c r="H69" s="16">
        <f t="shared" ref="H69:H80" si="58">IF(AND($A69="1 міс.",F69&gt;0),$J$28*$J$6+$J$29*F69,0)+IF(F69-IF(data2=1,IF(G69&gt;0.001,G69+sumproplat2,0),IF(F69&gt;sumproplat2*2,sumproplat2,F69+G69))&lt;0,$J$31,0)</f>
        <v>30178.575049999872</v>
      </c>
      <c r="I69" s="16">
        <f t="shared" ref="I69:I80" si="59">IF(data2=1,IF(G69&gt;0.001,G69+H69+sumproplat2,0),IF(F69&gt;sumproplat2*2,sumproplat2+H69,F69+G69+H69))</f>
        <v>64543.162507083005</v>
      </c>
      <c r="J69" s="17">
        <f>IF(data2=1,IF((F80-sumproplat2)&gt;1,F80-sumproplat2,0),IF(F80-(sumproplat2-G80-H80)&gt;0,F80-(I80-G80-H80),0))</f>
        <v>1000000.1199999809</v>
      </c>
      <c r="K69" s="15">
        <f>IF(LEFT($A69,1)*1+LEFT(J$52,2)*12-12&lt;=$J$15,J69*($J$14/12),J69*($J$16/12))</f>
        <v>10825.001298999792</v>
      </c>
      <c r="L69" s="16">
        <f t="shared" ref="L69:L80" si="60">IF(AND($A69="1 міс.",J69&gt;0),$J$28*$J$6+$J$29*J69,0)+IF(J69-IF(data2=1,IF(K69&gt;0.001,K69+sumproplat2,0),IF(J69&gt;sumproplat2*2,sumproplat2,J69+K69))&lt;0,$J$31,0)</f>
        <v>28428.574839999867</v>
      </c>
      <c r="M69" s="16">
        <f t="shared" ref="M69:M80" si="61">IF(data2=1,IF(K69&gt;0.001,K69+L69+sumproplat2,0),IF(J69&gt;sumproplat2*2,sumproplat2+L69,J69+K69+L69))</f>
        <v>60086.911972332993</v>
      </c>
      <c r="N69" s="17">
        <f>IF(data2=1,IF((J80-sumproplat2)&gt;1,J80-sumproplat2,0),IF(J80-(sumproplat2-K80-L80)&gt;0,J80-(M80-K80-L80),0))</f>
        <v>750000.08999998111</v>
      </c>
      <c r="O69" s="15">
        <f>IF(LEFT($A69,1)*1+LEFT(N$52,2)*12-12&lt;=$J$15,N69*($J$14/12),N69*($J$16/12))</f>
        <v>8118.750974249795</v>
      </c>
      <c r="P69" s="16">
        <f t="shared" ref="P69:P80" si="62">IF(AND($A69="1 міс.",N69&gt;0),$J$28*$J$6+$J$29*N69,0)+IF(N69-IF(data2=1,IF(O69&gt;0.001,O69+sumproplat2,0),IF(N69&gt;sumproplat2*2,sumproplat2,N69+O69))&lt;0,$J$31,0)</f>
        <v>26678.574629999868</v>
      </c>
      <c r="Q69" s="16">
        <f t="shared" ref="Q69:Q80" si="63">IF(data2=1,IF(O69&gt;0.001,O69+P69+sumproplat2,0),IF(N69&gt;sumproplat2*2,sumproplat2+P69,N69+O69+P69))</f>
        <v>55630.661437582996</v>
      </c>
      <c r="R69" s="17">
        <f>IF(data2=1,IF((N80-sumproplat2)&gt;1,N80-sumproplat2,0),IF(N80-(sumproplat2-O80-P80)&gt;0,N80-(Q80-O80-P80),0))</f>
        <v>500000.05999998131</v>
      </c>
      <c r="S69" s="15">
        <f>IF(LEFT($A69,1)*1+LEFT(R$52,2)*12-12&lt;=$J$15,R69*($J$14/12),R69*($J$16/12))</f>
        <v>5412.5006494997979</v>
      </c>
      <c r="T69" s="16">
        <f t="shared" ref="T69:T80" si="64">IF(AND($A69="1 міс.",R69&gt;0),$J$28*$J$6+$J$29*R69,0)+IF(R69-IF(data2=1,IF(S69&gt;0.001,S69+sumproplat2,0),IF(R69&gt;sumproplat2*2,sumproplat2,R69+S69))&lt;0,$J$31,0)</f>
        <v>24928.57441999987</v>
      </c>
      <c r="U69" s="16">
        <f t="shared" ref="U69:U80" si="65">IF(data2=1,IF(S69&gt;0.001,S69+T69+sumproplat2,0),IF(R69&gt;sumproplat2*2,sumproplat2+T69,R69+S69+T69))</f>
        <v>51174.410902832999</v>
      </c>
      <c r="V69" s="17">
        <f>IF(data2=1,IF((R80-sumproplat2)&gt;1,R80-sumproplat2,0),IF(R80-(sumproplat2-S80-T80)&gt;0,R80-(U80-S80-T80),0))</f>
        <v>250000.02999998152</v>
      </c>
      <c r="W69" s="15">
        <f>IF(LEFT($A69,1)*1+LEFT(V$52,2)*12-12&lt;=$J$15,V69*($J$14/12),V69*($J$16/12))</f>
        <v>2706.2503247497998</v>
      </c>
      <c r="X69" s="16">
        <f t="shared" ref="X69:X80" si="66">IF(AND($A69="1 міс.",V69&gt;0),$J$28*$J$6+$J$29*V69,0)+IF(V69-IF(data2=1,IF(W69&gt;0.001,W69+sumproplat2,0),IF(V69&gt;sumproplat2*2,sumproplat2,V69+W69))&lt;0,$J$31,0)</f>
        <v>23178.574209999872</v>
      </c>
      <c r="Y69" s="16">
        <f t="shared" ref="Y69:Y80" si="67">IF(data2=1,IF(W69&gt;0.001,W69+X69+sumproplat2,0),IF(V69&gt;sumproplat2*2,sumproplat2+X69,V69+W69+X69))</f>
        <v>46718.160368083001</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46</v>
      </c>
      <c r="B70" s="17">
        <f t="shared" ref="B70:B80" si="70">IF(data2=1,IF((B69-sumproplat2)&gt;1,B69-sumproplat2,0),IF(B69-(sumproplat2-C69-D69)&gt;0,B69-(E69-C69-D69),0))</f>
        <v>1479166.8441666495</v>
      </c>
      <c r="C70" s="15">
        <f t="shared" ref="C70:C80" si="71">IF(LEFT($A70,1)*1+LEFT(B$52,2)*12-12&lt;=$J$15,B70*($J$14/12),B70*($J$16/12))</f>
        <v>16011.981088103979</v>
      </c>
      <c r="D70" s="16">
        <f t="shared" si="56"/>
        <v>0</v>
      </c>
      <c r="E70" s="16">
        <f t="shared" si="57"/>
        <v>36845.316921437312</v>
      </c>
      <c r="F70" s="17">
        <f t="shared" ref="F70:F80" si="72">IF(data2=1,IF((F69-sumproplat2)&gt;1,F69-sumproplat2,0),IF(F69-(sumproplat2-G69-H69)&gt;0,F69-(I69-G69-H69),0))</f>
        <v>1229166.8141666483</v>
      </c>
      <c r="G70" s="15">
        <f t="shared" ref="G70:G80" si="73">IF(LEFT($A70,1)*1+LEFT(F$52,2)*12-12&lt;=$J$15,F70*($J$14/12),F70*($J$16/12))</f>
        <v>13305.730763353968</v>
      </c>
      <c r="H70" s="16">
        <f t="shared" si="58"/>
        <v>0</v>
      </c>
      <c r="I70" s="16">
        <f t="shared" si="59"/>
        <v>34139.066596687298</v>
      </c>
      <c r="J70" s="17">
        <f t="shared" ref="J70:J80" si="74">IF(data2=1,IF((J69-sumproplat2)&gt;1,J69-sumproplat2,0),IF(J69-(sumproplat2-K69-L69)&gt;0,J69-(M69-K69-L69),0))</f>
        <v>979166.78416664759</v>
      </c>
      <c r="K70" s="15">
        <f t="shared" ref="K70:K80" si="75">IF(LEFT($A70,1)*1+LEFT(J$52,2)*12-12&lt;=$J$15,J70*($J$14/12),J70*($J$16/12))</f>
        <v>10599.48043860396</v>
      </c>
      <c r="L70" s="16">
        <f t="shared" si="60"/>
        <v>0</v>
      </c>
      <c r="M70" s="16">
        <f t="shared" si="61"/>
        <v>31432.816271937292</v>
      </c>
      <c r="N70" s="17">
        <f t="shared" ref="N70:N80" si="76">IF(data2=1,IF((N69-sumproplat2)&gt;1,N69-sumproplat2,0),IF(N69-(sumproplat2-O69-P69)&gt;0,N69-(Q69-O69-P69),0))</f>
        <v>729166.75416664779</v>
      </c>
      <c r="O70" s="15">
        <f t="shared" ref="O70:O80" si="77">IF(LEFT($A70,1)*1+LEFT(N$52,2)*12-12&lt;=$J$15,N70*($J$14/12),N70*($J$16/12))</f>
        <v>7893.2301138539624</v>
      </c>
      <c r="P70" s="16">
        <f t="shared" si="62"/>
        <v>0</v>
      </c>
      <c r="Q70" s="16">
        <f t="shared" si="63"/>
        <v>28726.565947187293</v>
      </c>
      <c r="R70" s="17">
        <f t="shared" ref="R70:R80" si="78">IF(data2=1,IF((R69-sumproplat2)&gt;1,R69-sumproplat2,0),IF(R69-(sumproplat2-S69-T69)&gt;0,R69-(U69-S69-T69),0))</f>
        <v>479166.724166648</v>
      </c>
      <c r="S70" s="15">
        <f t="shared" ref="S70:S80" si="79">IF(LEFT($A70,1)*1+LEFT(R$52,2)*12-12&lt;=$J$15,R70*($J$14/12),R70*($J$16/12))</f>
        <v>5186.9797891039643</v>
      </c>
      <c r="T70" s="16">
        <f t="shared" si="64"/>
        <v>0</v>
      </c>
      <c r="U70" s="16">
        <f t="shared" si="65"/>
        <v>26020.315622437294</v>
      </c>
      <c r="V70" s="17">
        <f t="shared" ref="V70:V80" si="80">IF(data2=1,IF((V69-sumproplat2)&gt;1,V69-sumproplat2,0),IF(V69-(sumproplat2-W69-X69)&gt;0,V69-(Y69-W69-X69),0))</f>
        <v>229166.6941666482</v>
      </c>
      <c r="W70" s="15">
        <f t="shared" ref="W70:W80" si="81">IF(LEFT($A70,1)*1+LEFT(V$52,2)*12-12&lt;=$J$15,V70*($J$14/12),V70*($J$16/12))</f>
        <v>2480.7294643539667</v>
      </c>
      <c r="X70" s="16">
        <f t="shared" si="66"/>
        <v>0</v>
      </c>
      <c r="Y70" s="16">
        <f t="shared" si="67"/>
        <v>23314.065297687299</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47</v>
      </c>
      <c r="B71" s="17">
        <f t="shared" si="70"/>
        <v>1458333.5083333161</v>
      </c>
      <c r="C71" s="15">
        <f t="shared" si="71"/>
        <v>15786.460227708147</v>
      </c>
      <c r="D71" s="16">
        <f t="shared" si="56"/>
        <v>0</v>
      </c>
      <c r="E71" s="16">
        <f t="shared" si="57"/>
        <v>36619.796061041474</v>
      </c>
      <c r="F71" s="17">
        <f t="shared" si="72"/>
        <v>1208333.4783333149</v>
      </c>
      <c r="G71" s="15">
        <f t="shared" si="73"/>
        <v>13080.209902958133</v>
      </c>
      <c r="H71" s="16">
        <f t="shared" si="58"/>
        <v>0</v>
      </c>
      <c r="I71" s="16">
        <f t="shared" si="59"/>
        <v>33913.54573629146</v>
      </c>
      <c r="J71" s="17">
        <f t="shared" si="74"/>
        <v>958333.44833331427</v>
      </c>
      <c r="K71" s="15">
        <f t="shared" si="75"/>
        <v>10373.959578208127</v>
      </c>
      <c r="L71" s="16">
        <f t="shared" si="60"/>
        <v>0</v>
      </c>
      <c r="M71" s="16">
        <f t="shared" si="61"/>
        <v>31207.295411541458</v>
      </c>
      <c r="N71" s="17">
        <f t="shared" si="76"/>
        <v>708333.41833331448</v>
      </c>
      <c r="O71" s="15">
        <f t="shared" si="77"/>
        <v>7667.7092534581288</v>
      </c>
      <c r="P71" s="16">
        <f t="shared" si="62"/>
        <v>0</v>
      </c>
      <c r="Q71" s="16">
        <f t="shared" si="63"/>
        <v>28501.045086791459</v>
      </c>
      <c r="R71" s="17">
        <f t="shared" si="78"/>
        <v>458333.38833331468</v>
      </c>
      <c r="S71" s="15">
        <f t="shared" si="79"/>
        <v>4961.4589287081308</v>
      </c>
      <c r="T71" s="16">
        <f t="shared" si="64"/>
        <v>0</v>
      </c>
      <c r="U71" s="16">
        <f t="shared" si="65"/>
        <v>25794.794762041463</v>
      </c>
      <c r="V71" s="17">
        <f t="shared" si="80"/>
        <v>208333.35833331489</v>
      </c>
      <c r="W71" s="15">
        <f t="shared" si="81"/>
        <v>2255.2086039581336</v>
      </c>
      <c r="X71" s="16">
        <f t="shared" si="66"/>
        <v>0</v>
      </c>
      <c r="Y71" s="16">
        <f t="shared" si="67"/>
        <v>23088.544437291464</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48</v>
      </c>
      <c r="B72" s="17">
        <f t="shared" si="70"/>
        <v>1437500.1724999826</v>
      </c>
      <c r="C72" s="15">
        <f t="shared" si="71"/>
        <v>15560.939367312312</v>
      </c>
      <c r="D72" s="16">
        <f t="shared" si="56"/>
        <v>0</v>
      </c>
      <c r="E72" s="16">
        <f t="shared" si="57"/>
        <v>36394.275200645643</v>
      </c>
      <c r="F72" s="17">
        <f t="shared" si="72"/>
        <v>1187500.1424999814</v>
      </c>
      <c r="G72" s="15">
        <f t="shared" si="73"/>
        <v>12854.689042562299</v>
      </c>
      <c r="H72" s="16">
        <f t="shared" si="58"/>
        <v>0</v>
      </c>
      <c r="I72" s="16">
        <f t="shared" si="59"/>
        <v>33688.02487589563</v>
      </c>
      <c r="J72" s="17">
        <f t="shared" si="74"/>
        <v>937500.11249998095</v>
      </c>
      <c r="K72" s="15">
        <f t="shared" si="75"/>
        <v>10148.438717812294</v>
      </c>
      <c r="L72" s="16">
        <f t="shared" si="60"/>
        <v>0</v>
      </c>
      <c r="M72" s="16">
        <f t="shared" si="61"/>
        <v>30981.774551145623</v>
      </c>
      <c r="N72" s="17">
        <f t="shared" si="76"/>
        <v>687500.08249998116</v>
      </c>
      <c r="O72" s="15">
        <f t="shared" si="77"/>
        <v>7442.1883930622953</v>
      </c>
      <c r="P72" s="16">
        <f t="shared" si="62"/>
        <v>0</v>
      </c>
      <c r="Q72" s="16">
        <f t="shared" si="63"/>
        <v>28275.524226395624</v>
      </c>
      <c r="R72" s="17">
        <f t="shared" si="78"/>
        <v>437500.05249998136</v>
      </c>
      <c r="S72" s="15">
        <f t="shared" si="79"/>
        <v>4735.9380683122981</v>
      </c>
      <c r="T72" s="16">
        <f t="shared" si="64"/>
        <v>0</v>
      </c>
      <c r="U72" s="16">
        <f t="shared" si="65"/>
        <v>25569.273901645629</v>
      </c>
      <c r="V72" s="17">
        <f t="shared" si="80"/>
        <v>187500.02249998157</v>
      </c>
      <c r="W72" s="15">
        <f t="shared" si="81"/>
        <v>2029.6877435623005</v>
      </c>
      <c r="X72" s="16">
        <f t="shared" si="66"/>
        <v>0</v>
      </c>
      <c r="Y72" s="16">
        <f t="shared" si="67"/>
        <v>22863.02357689563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49</v>
      </c>
      <c r="B73" s="17">
        <f t="shared" si="70"/>
        <v>1416666.8366666492</v>
      </c>
      <c r="C73" s="15">
        <f t="shared" si="71"/>
        <v>15335.418506916478</v>
      </c>
      <c r="D73" s="16">
        <f t="shared" si="56"/>
        <v>0</v>
      </c>
      <c r="E73" s="16">
        <f t="shared" si="57"/>
        <v>36168.754340249812</v>
      </c>
      <c r="F73" s="17">
        <f t="shared" si="72"/>
        <v>1166666.806666648</v>
      </c>
      <c r="G73" s="15">
        <f t="shared" si="73"/>
        <v>12629.168182166464</v>
      </c>
      <c r="H73" s="16">
        <f t="shared" si="58"/>
        <v>0</v>
      </c>
      <c r="I73" s="16">
        <f t="shared" si="59"/>
        <v>33462.504015499799</v>
      </c>
      <c r="J73" s="17">
        <f t="shared" si="74"/>
        <v>916666.77666664764</v>
      </c>
      <c r="K73" s="15">
        <f t="shared" si="75"/>
        <v>9922.9178574164598</v>
      </c>
      <c r="L73" s="16">
        <f t="shared" si="60"/>
        <v>0</v>
      </c>
      <c r="M73" s="16">
        <f t="shared" si="61"/>
        <v>30756.253690749792</v>
      </c>
      <c r="N73" s="17">
        <f t="shared" si="76"/>
        <v>666666.74666664784</v>
      </c>
      <c r="O73" s="15">
        <f t="shared" si="77"/>
        <v>7216.6675326664626</v>
      </c>
      <c r="P73" s="16">
        <f t="shared" si="62"/>
        <v>0</v>
      </c>
      <c r="Q73" s="16">
        <f t="shared" si="63"/>
        <v>28050.003365999793</v>
      </c>
      <c r="R73" s="17">
        <f t="shared" si="78"/>
        <v>416666.71666664805</v>
      </c>
      <c r="S73" s="15">
        <f t="shared" si="79"/>
        <v>4510.4172079164646</v>
      </c>
      <c r="T73" s="16">
        <f t="shared" si="64"/>
        <v>0</v>
      </c>
      <c r="U73" s="16">
        <f t="shared" si="65"/>
        <v>25343.753041249794</v>
      </c>
      <c r="V73" s="17">
        <f t="shared" si="80"/>
        <v>166666.68666664825</v>
      </c>
      <c r="W73" s="15">
        <f t="shared" si="81"/>
        <v>1804.1668831664672</v>
      </c>
      <c r="X73" s="16">
        <f t="shared" si="66"/>
        <v>0</v>
      </c>
      <c r="Y73" s="16">
        <f t="shared" si="67"/>
        <v>22637.502716499799</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50</v>
      </c>
      <c r="B74" s="17">
        <f t="shared" si="70"/>
        <v>1395833.5008333158</v>
      </c>
      <c r="C74" s="15">
        <f t="shared" si="71"/>
        <v>15109.897646520643</v>
      </c>
      <c r="D74" s="16">
        <f t="shared" si="56"/>
        <v>0</v>
      </c>
      <c r="E74" s="16">
        <f t="shared" si="57"/>
        <v>35943.233479853974</v>
      </c>
      <c r="F74" s="17">
        <f t="shared" si="72"/>
        <v>1145833.4708333146</v>
      </c>
      <c r="G74" s="15">
        <f t="shared" si="73"/>
        <v>12403.64732177063</v>
      </c>
      <c r="H74" s="16">
        <f t="shared" si="58"/>
        <v>0</v>
      </c>
      <c r="I74" s="16">
        <f t="shared" si="59"/>
        <v>33236.983155103961</v>
      </c>
      <c r="J74" s="17">
        <f t="shared" si="74"/>
        <v>895833.44083331432</v>
      </c>
      <c r="K74" s="15">
        <f t="shared" si="75"/>
        <v>9697.3969970206272</v>
      </c>
      <c r="L74" s="16">
        <f t="shared" si="60"/>
        <v>0</v>
      </c>
      <c r="M74" s="16">
        <f t="shared" si="61"/>
        <v>30530.732830353958</v>
      </c>
      <c r="N74" s="17">
        <f t="shared" si="76"/>
        <v>645833.41083331453</v>
      </c>
      <c r="O74" s="15">
        <f t="shared" si="77"/>
        <v>6991.1466722706291</v>
      </c>
      <c r="P74" s="16">
        <f t="shared" si="62"/>
        <v>0</v>
      </c>
      <c r="Q74" s="16">
        <f t="shared" si="63"/>
        <v>27824.482505603959</v>
      </c>
      <c r="R74" s="17">
        <f t="shared" si="78"/>
        <v>395833.38083331473</v>
      </c>
      <c r="S74" s="15">
        <f t="shared" si="79"/>
        <v>4284.8963475206319</v>
      </c>
      <c r="T74" s="16">
        <f t="shared" si="64"/>
        <v>0</v>
      </c>
      <c r="U74" s="16">
        <f t="shared" si="65"/>
        <v>25118.232180853964</v>
      </c>
      <c r="V74" s="17">
        <f t="shared" si="80"/>
        <v>145833.35083331494</v>
      </c>
      <c r="W74" s="15">
        <f t="shared" si="81"/>
        <v>1578.6460227706341</v>
      </c>
      <c r="X74" s="16">
        <f t="shared" si="66"/>
        <v>0</v>
      </c>
      <c r="Y74" s="16">
        <f t="shared" si="67"/>
        <v>22411.981856103965</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51</v>
      </c>
      <c r="B75" s="17">
        <f t="shared" si="70"/>
        <v>1375000.1649999823</v>
      </c>
      <c r="C75" s="15">
        <f t="shared" si="71"/>
        <v>14884.376786124809</v>
      </c>
      <c r="D75" s="16">
        <f t="shared" si="56"/>
        <v>0</v>
      </c>
      <c r="E75" s="16">
        <f t="shared" si="57"/>
        <v>35717.712619458136</v>
      </c>
      <c r="F75" s="17">
        <f t="shared" si="72"/>
        <v>1125000.1349999812</v>
      </c>
      <c r="G75" s="15">
        <f t="shared" si="73"/>
        <v>12178.126461374795</v>
      </c>
      <c r="H75" s="16">
        <f t="shared" si="58"/>
        <v>0</v>
      </c>
      <c r="I75" s="16">
        <f t="shared" si="59"/>
        <v>33011.462294708122</v>
      </c>
      <c r="J75" s="17">
        <f t="shared" si="74"/>
        <v>875000.10499998101</v>
      </c>
      <c r="K75" s="15">
        <f t="shared" si="75"/>
        <v>9471.8761366247945</v>
      </c>
      <c r="L75" s="16">
        <f t="shared" si="60"/>
        <v>0</v>
      </c>
      <c r="M75" s="16">
        <f t="shared" si="61"/>
        <v>30305.211969958124</v>
      </c>
      <c r="N75" s="17">
        <f t="shared" si="76"/>
        <v>625000.07499998121</v>
      </c>
      <c r="O75" s="15">
        <f t="shared" si="77"/>
        <v>6765.6258118747965</v>
      </c>
      <c r="P75" s="16">
        <f t="shared" si="62"/>
        <v>0</v>
      </c>
      <c r="Q75" s="16">
        <f t="shared" si="63"/>
        <v>27598.961645208128</v>
      </c>
      <c r="R75" s="17">
        <f t="shared" si="78"/>
        <v>375000.04499998142</v>
      </c>
      <c r="S75" s="15">
        <f t="shared" si="79"/>
        <v>4059.3754871247988</v>
      </c>
      <c r="T75" s="16">
        <f t="shared" si="64"/>
        <v>0</v>
      </c>
      <c r="U75" s="16">
        <f t="shared" si="65"/>
        <v>24892.711320458129</v>
      </c>
      <c r="V75" s="17">
        <f t="shared" si="80"/>
        <v>125000.01499998161</v>
      </c>
      <c r="W75" s="15">
        <f t="shared" si="81"/>
        <v>1353.1251623748008</v>
      </c>
      <c r="X75" s="16">
        <f t="shared" si="66"/>
        <v>0</v>
      </c>
      <c r="Y75" s="16">
        <f t="shared" si="67"/>
        <v>22186.46099570813</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52</v>
      </c>
      <c r="B76" s="17">
        <f t="shared" si="70"/>
        <v>1354166.8291666489</v>
      </c>
      <c r="C76" s="15">
        <f t="shared" si="71"/>
        <v>14658.855925728974</v>
      </c>
      <c r="D76" s="16">
        <f t="shared" si="56"/>
        <v>0</v>
      </c>
      <c r="E76" s="16">
        <f t="shared" si="57"/>
        <v>35492.191759062305</v>
      </c>
      <c r="F76" s="17">
        <f t="shared" si="72"/>
        <v>1104166.7991666477</v>
      </c>
      <c r="G76" s="15">
        <f t="shared" si="73"/>
        <v>11952.605600978961</v>
      </c>
      <c r="H76" s="16">
        <f t="shared" si="58"/>
        <v>0</v>
      </c>
      <c r="I76" s="16">
        <f t="shared" si="59"/>
        <v>32785.941434312292</v>
      </c>
      <c r="J76" s="17">
        <f t="shared" si="74"/>
        <v>854166.76916664769</v>
      </c>
      <c r="K76" s="15">
        <f t="shared" si="75"/>
        <v>9246.3552762289601</v>
      </c>
      <c r="L76" s="16">
        <f t="shared" si="60"/>
        <v>0</v>
      </c>
      <c r="M76" s="16">
        <f t="shared" si="61"/>
        <v>30079.691109562293</v>
      </c>
      <c r="N76" s="17">
        <f t="shared" si="76"/>
        <v>604166.73916664789</v>
      </c>
      <c r="O76" s="15">
        <f t="shared" si="77"/>
        <v>6540.1049514789629</v>
      </c>
      <c r="P76" s="16">
        <f t="shared" si="62"/>
        <v>0</v>
      </c>
      <c r="Q76" s="16">
        <f t="shared" si="63"/>
        <v>27373.440784812294</v>
      </c>
      <c r="R76" s="17">
        <f t="shared" si="78"/>
        <v>354166.7091666481</v>
      </c>
      <c r="S76" s="15">
        <f t="shared" si="79"/>
        <v>3833.8546267289657</v>
      </c>
      <c r="T76" s="16">
        <f t="shared" si="64"/>
        <v>0</v>
      </c>
      <c r="U76" s="16">
        <f t="shared" si="65"/>
        <v>24667.190460062295</v>
      </c>
      <c r="V76" s="17">
        <f t="shared" si="80"/>
        <v>104166.67916664827</v>
      </c>
      <c r="W76" s="15">
        <f t="shared" si="81"/>
        <v>1127.6043019789674</v>
      </c>
      <c r="X76" s="16">
        <f t="shared" si="66"/>
        <v>0</v>
      </c>
      <c r="Y76" s="16">
        <f t="shared" si="67"/>
        <v>21960.940135312299</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53</v>
      </c>
      <c r="B77" s="17">
        <f t="shared" si="70"/>
        <v>1333333.4933333155</v>
      </c>
      <c r="C77" s="15">
        <f t="shared" si="71"/>
        <v>14433.33506533314</v>
      </c>
      <c r="D77" s="16">
        <f t="shared" si="56"/>
        <v>0</v>
      </c>
      <c r="E77" s="16">
        <f t="shared" si="57"/>
        <v>35266.670898666474</v>
      </c>
      <c r="F77" s="17">
        <f t="shared" si="72"/>
        <v>1083333.4633333143</v>
      </c>
      <c r="G77" s="15">
        <f t="shared" si="73"/>
        <v>11727.084740583126</v>
      </c>
      <c r="H77" s="16">
        <f t="shared" si="58"/>
        <v>0</v>
      </c>
      <c r="I77" s="16">
        <f t="shared" si="59"/>
        <v>32560.420573916457</v>
      </c>
      <c r="J77" s="17">
        <f t="shared" si="74"/>
        <v>833333.43333331437</v>
      </c>
      <c r="K77" s="15">
        <f t="shared" si="75"/>
        <v>9020.8344158331274</v>
      </c>
      <c r="L77" s="16">
        <f t="shared" si="60"/>
        <v>0</v>
      </c>
      <c r="M77" s="16">
        <f t="shared" si="61"/>
        <v>29854.170249166458</v>
      </c>
      <c r="N77" s="17">
        <f t="shared" si="76"/>
        <v>583333.40333331458</v>
      </c>
      <c r="O77" s="15">
        <f t="shared" si="77"/>
        <v>6314.5840910831303</v>
      </c>
      <c r="P77" s="16">
        <f t="shared" si="62"/>
        <v>0</v>
      </c>
      <c r="Q77" s="16">
        <f t="shared" si="63"/>
        <v>27147.919924416463</v>
      </c>
      <c r="R77" s="17">
        <f t="shared" si="78"/>
        <v>333333.37333331478</v>
      </c>
      <c r="S77" s="15">
        <f t="shared" si="79"/>
        <v>3608.3337663331322</v>
      </c>
      <c r="T77" s="16">
        <f t="shared" si="64"/>
        <v>0</v>
      </c>
      <c r="U77" s="16">
        <f t="shared" si="65"/>
        <v>24441.669599666464</v>
      </c>
      <c r="V77" s="17">
        <f t="shared" si="80"/>
        <v>83333.343333314944</v>
      </c>
      <c r="W77" s="15">
        <f t="shared" si="81"/>
        <v>902.08344158313423</v>
      </c>
      <c r="X77" s="16">
        <f t="shared" si="66"/>
        <v>0</v>
      </c>
      <c r="Y77" s="16">
        <f t="shared" si="67"/>
        <v>21735.419274916465</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54</v>
      </c>
      <c r="B78" s="17">
        <f t="shared" si="70"/>
        <v>1312500.157499982</v>
      </c>
      <c r="C78" s="15">
        <f t="shared" si="71"/>
        <v>14207.814204937305</v>
      </c>
      <c r="D78" s="16">
        <f t="shared" si="56"/>
        <v>0</v>
      </c>
      <c r="E78" s="16">
        <f t="shared" si="57"/>
        <v>35041.150038270636</v>
      </c>
      <c r="F78" s="17">
        <f t="shared" si="72"/>
        <v>1062500.1274999809</v>
      </c>
      <c r="G78" s="15">
        <f t="shared" si="73"/>
        <v>11501.563880187292</v>
      </c>
      <c r="H78" s="16">
        <f t="shared" si="58"/>
        <v>0</v>
      </c>
      <c r="I78" s="16">
        <f t="shared" si="59"/>
        <v>32334.899713520623</v>
      </c>
      <c r="J78" s="17">
        <f t="shared" si="74"/>
        <v>812500.09749998106</v>
      </c>
      <c r="K78" s="15">
        <f t="shared" si="75"/>
        <v>8795.3135554372948</v>
      </c>
      <c r="L78" s="16">
        <f t="shared" si="60"/>
        <v>0</v>
      </c>
      <c r="M78" s="16">
        <f t="shared" si="61"/>
        <v>29628.649388770624</v>
      </c>
      <c r="N78" s="17">
        <f t="shared" si="76"/>
        <v>562500.06749998126</v>
      </c>
      <c r="O78" s="15">
        <f t="shared" si="77"/>
        <v>6089.0632306872967</v>
      </c>
      <c r="P78" s="16">
        <f t="shared" si="62"/>
        <v>0</v>
      </c>
      <c r="Q78" s="16">
        <f t="shared" si="63"/>
        <v>26922.399064020628</v>
      </c>
      <c r="R78" s="17">
        <f t="shared" si="78"/>
        <v>312500.03749998147</v>
      </c>
      <c r="S78" s="15">
        <f t="shared" si="79"/>
        <v>3382.8129059372991</v>
      </c>
      <c r="T78" s="16">
        <f t="shared" si="64"/>
        <v>0</v>
      </c>
      <c r="U78" s="16">
        <f t="shared" si="65"/>
        <v>24216.148739270629</v>
      </c>
      <c r="V78" s="17">
        <f t="shared" si="80"/>
        <v>62500.007499981613</v>
      </c>
      <c r="W78" s="15">
        <f t="shared" si="81"/>
        <v>676.56258118730091</v>
      </c>
      <c r="X78" s="16">
        <f t="shared" si="66"/>
        <v>0</v>
      </c>
      <c r="Y78" s="16">
        <f t="shared" si="67"/>
        <v>21509.89841452063</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55</v>
      </c>
      <c r="B79" s="17">
        <f t="shared" si="70"/>
        <v>1291666.8216666486</v>
      </c>
      <c r="C79" s="15">
        <f t="shared" si="71"/>
        <v>13982.293344541471</v>
      </c>
      <c r="D79" s="16">
        <f t="shared" si="56"/>
        <v>0</v>
      </c>
      <c r="E79" s="16">
        <f t="shared" si="57"/>
        <v>34815.629177874798</v>
      </c>
      <c r="F79" s="17">
        <f t="shared" si="72"/>
        <v>1041666.7916666475</v>
      </c>
      <c r="G79" s="15">
        <f t="shared" si="73"/>
        <v>11276.043019791459</v>
      </c>
      <c r="H79" s="16">
        <f t="shared" si="58"/>
        <v>0</v>
      </c>
      <c r="I79" s="16">
        <f t="shared" si="59"/>
        <v>32109.378853124792</v>
      </c>
      <c r="J79" s="17">
        <f t="shared" si="74"/>
        <v>791666.76166664774</v>
      </c>
      <c r="K79" s="15">
        <f t="shared" si="75"/>
        <v>8569.7926950414621</v>
      </c>
      <c r="L79" s="16">
        <f t="shared" si="60"/>
        <v>0</v>
      </c>
      <c r="M79" s="16">
        <f t="shared" si="61"/>
        <v>29403.128528374793</v>
      </c>
      <c r="N79" s="17">
        <f t="shared" si="76"/>
        <v>541666.73166664795</v>
      </c>
      <c r="O79" s="15">
        <f t="shared" si="77"/>
        <v>5863.5423702914641</v>
      </c>
      <c r="P79" s="16">
        <f t="shared" si="62"/>
        <v>0</v>
      </c>
      <c r="Q79" s="16">
        <f t="shared" si="63"/>
        <v>26696.878203624794</v>
      </c>
      <c r="R79" s="17">
        <f t="shared" si="78"/>
        <v>291666.70166664815</v>
      </c>
      <c r="S79" s="15">
        <f t="shared" si="79"/>
        <v>3157.292045541466</v>
      </c>
      <c r="T79" s="16">
        <f t="shared" si="64"/>
        <v>0</v>
      </c>
      <c r="U79" s="16">
        <f t="shared" si="65"/>
        <v>23990.627878874795</v>
      </c>
      <c r="V79" s="17">
        <f t="shared" si="80"/>
        <v>41666.671666648283</v>
      </c>
      <c r="W79" s="15">
        <f t="shared" si="81"/>
        <v>451.04172079146764</v>
      </c>
      <c r="X79" s="16">
        <f t="shared" si="66"/>
        <v>0</v>
      </c>
      <c r="Y79" s="16">
        <f t="shared" si="67"/>
        <v>21284.3775541248</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56</v>
      </c>
      <c r="B80" s="17">
        <f t="shared" si="70"/>
        <v>1270833.4858333152</v>
      </c>
      <c r="C80" s="15">
        <f t="shared" si="71"/>
        <v>13756.772484145637</v>
      </c>
      <c r="D80" s="16">
        <f t="shared" si="56"/>
        <v>0</v>
      </c>
      <c r="E80" s="16">
        <f t="shared" si="57"/>
        <v>34590.108317478967</v>
      </c>
      <c r="F80" s="17">
        <f t="shared" si="72"/>
        <v>1020833.4558333142</v>
      </c>
      <c r="G80" s="15">
        <f t="shared" si="73"/>
        <v>11050.522159395627</v>
      </c>
      <c r="H80" s="16">
        <f t="shared" si="58"/>
        <v>0</v>
      </c>
      <c r="I80" s="16">
        <f t="shared" si="59"/>
        <v>31883.857992728957</v>
      </c>
      <c r="J80" s="17">
        <f t="shared" si="74"/>
        <v>770833.42583331442</v>
      </c>
      <c r="K80" s="15">
        <f t="shared" si="75"/>
        <v>8344.2718346456277</v>
      </c>
      <c r="L80" s="16">
        <f t="shared" si="60"/>
        <v>0</v>
      </c>
      <c r="M80" s="16">
        <f t="shared" si="61"/>
        <v>29177.607667978958</v>
      </c>
      <c r="N80" s="17">
        <f t="shared" si="76"/>
        <v>520833.39583331463</v>
      </c>
      <c r="O80" s="15">
        <f t="shared" si="77"/>
        <v>5638.0215098956305</v>
      </c>
      <c r="P80" s="16">
        <f t="shared" si="62"/>
        <v>0</v>
      </c>
      <c r="Q80" s="16">
        <f t="shared" si="63"/>
        <v>26471.357343228963</v>
      </c>
      <c r="R80" s="17">
        <f t="shared" si="78"/>
        <v>270833.36583331483</v>
      </c>
      <c r="S80" s="15">
        <f t="shared" si="79"/>
        <v>2931.7711851456329</v>
      </c>
      <c r="T80" s="16">
        <f t="shared" si="64"/>
        <v>0</v>
      </c>
      <c r="U80" s="16">
        <f t="shared" si="65"/>
        <v>23765.107018478964</v>
      </c>
      <c r="V80" s="17">
        <f t="shared" si="80"/>
        <v>20833.335833314952</v>
      </c>
      <c r="W80" s="15">
        <f t="shared" si="81"/>
        <v>225.52086039563434</v>
      </c>
      <c r="X80" s="16">
        <f t="shared" si="66"/>
        <v>3086</v>
      </c>
      <c r="Y80" s="16">
        <f t="shared" si="67"/>
        <v>24144.856693728965</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57</v>
      </c>
      <c r="B81" s="19"/>
      <c r="C81" s="20">
        <f>SUM(C69:C80)</f>
        <v>179965.64659587271</v>
      </c>
      <c r="D81" s="21">
        <f>SUM(D69:D80)</f>
        <v>31928.575259999881</v>
      </c>
      <c r="E81" s="21">
        <f>SUM(E69:E80)</f>
        <v>461894.25185587251</v>
      </c>
      <c r="F81" s="19"/>
      <c r="G81" s="20">
        <f>SUM(G69:G80)</f>
        <v>147490.64269887254</v>
      </c>
      <c r="H81" s="21">
        <f>SUM(H69:H80)</f>
        <v>30178.575049999872</v>
      </c>
      <c r="I81" s="21">
        <f>SUM(I69:I80)</f>
        <v>427669.24774887238</v>
      </c>
      <c r="J81" s="19"/>
      <c r="K81" s="20">
        <f>SUM(K69:K80)</f>
        <v>115015.63880187253</v>
      </c>
      <c r="L81" s="21">
        <f>SUM(L69:L80)</f>
        <v>28428.574839999867</v>
      </c>
      <c r="M81" s="21">
        <f>SUM(M69:M80)</f>
        <v>393444.24364187231</v>
      </c>
      <c r="N81" s="19"/>
      <c r="O81" s="20">
        <f>SUM(O69:O80)</f>
        <v>82540.634904872553</v>
      </c>
      <c r="P81" s="21">
        <f>SUM(P69:P80)</f>
        <v>26678.574629999868</v>
      </c>
      <c r="Q81" s="21">
        <f>SUM(Q69:Q80)</f>
        <v>359219.23953487235</v>
      </c>
      <c r="R81" s="19"/>
      <c r="S81" s="20">
        <f>SUM(S69:S80)</f>
        <v>50065.631007872587</v>
      </c>
      <c r="T81" s="21">
        <f>SUM(T69:T80)</f>
        <v>24928.57441999987</v>
      </c>
      <c r="U81" s="21">
        <f>SUM(U69:U80)</f>
        <v>324994.23542787239</v>
      </c>
      <c r="V81" s="19"/>
      <c r="W81" s="20">
        <f>SUM(W69:W80)</f>
        <v>17590.627110872607</v>
      </c>
      <c r="X81" s="21">
        <f>SUM(X69:X80)</f>
        <v>26264.574209999872</v>
      </c>
      <c r="Y81" s="21">
        <f>SUM(Y69:Y80)</f>
        <v>293855.23132087238</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27" t="s">
        <v>72</v>
      </c>
      <c r="B83" s="127"/>
      <c r="C83" s="127"/>
      <c r="D83" s="127"/>
      <c r="E83" s="127"/>
      <c r="F83" s="127"/>
      <c r="G83" s="127"/>
      <c r="H83" s="127"/>
      <c r="I83" s="127"/>
      <c r="J83" s="127"/>
      <c r="K83" s="24">
        <f>K84+K85</f>
        <v>5919565.7856460111</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27" t="s">
        <v>73</v>
      </c>
      <c r="B84" s="127"/>
      <c r="C84" s="127"/>
      <c r="D84" s="127"/>
      <c r="E84" s="127"/>
      <c r="F84" s="127"/>
      <c r="G84" s="127"/>
      <c r="H84" s="127"/>
      <c r="I84" s="127"/>
      <c r="J84" s="127"/>
      <c r="K84" s="24">
        <f>C51+G51+K51+O51+S51+W51+AA51+C66+G66+K66+O66+S66+W66+AA66+C81+G81+K81+O81+S81+W81+AA81+$J$21*sumkred2+$J$22+$J$24*sumkred2</f>
        <v>5098995.4035460129</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27" t="s">
        <v>74</v>
      </c>
      <c r="B85" s="127"/>
      <c r="C85" s="127"/>
      <c r="D85" s="127"/>
      <c r="E85" s="127"/>
      <c r="F85" s="127"/>
      <c r="G85" s="127"/>
      <c r="H85" s="127"/>
      <c r="I85" s="127"/>
      <c r="J85" s="127"/>
      <c r="K85" s="24">
        <f>D51+H51+L51+P51+T51+X51+AB51+D66+H66+L66+P66+T66+X66+AB66+D81+H81+L81+P81+T81+X81+AB81-($J$21*sumkred2+$J$22+$J$24*sumkred2)</f>
        <v>820570.3820999983</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27" t="s">
        <v>75</v>
      </c>
      <c r="B86" s="127"/>
      <c r="C86" s="127"/>
      <c r="D86" s="127"/>
      <c r="E86" s="127"/>
      <c r="F86" s="127"/>
      <c r="G86" s="127"/>
      <c r="H86" s="127"/>
      <c r="I86" s="127"/>
      <c r="J86" s="127"/>
      <c r="K86" s="24">
        <f>E51+I51+M51+Q51+U51+Y51+AC51+E66+I66+M66+Q66+U66+Y66+AC66+E81+I81+M81+Q81+U81+Y81+AC81</f>
        <v>10919566.38564601</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31" t="s">
        <v>76</v>
      </c>
      <c r="B87" s="131"/>
      <c r="C87" s="131"/>
      <c r="D87" s="131"/>
      <c r="E87" s="131"/>
      <c r="F87" s="131"/>
      <c r="G87" s="131"/>
      <c r="H87" s="131"/>
      <c r="I87" s="131"/>
      <c r="J87" s="131"/>
      <c r="K87" s="25">
        <f ca="1">XIRR(C97:C337,B97:B337)</f>
        <v>0.11000174880027769</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27" t="s">
        <v>77</v>
      </c>
      <c r="B88" s="127"/>
      <c r="C88" s="127"/>
      <c r="D88" s="127"/>
      <c r="E88" s="127"/>
      <c r="F88" s="127"/>
      <c r="G88" s="127"/>
      <c r="H88" s="127"/>
      <c r="I88" s="127"/>
      <c r="J88" s="127"/>
      <c r="K88" s="127"/>
      <c r="L88" s="132"/>
      <c r="M88" s="132"/>
      <c r="N88" s="132"/>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27" t="s">
        <v>78</v>
      </c>
      <c r="B89" s="127"/>
      <c r="C89" s="127"/>
      <c r="D89" s="127"/>
      <c r="E89" s="127"/>
      <c r="F89" s="127"/>
      <c r="G89" s="127"/>
      <c r="H89" s="127"/>
      <c r="I89" s="127"/>
      <c r="J89" s="127"/>
      <c r="K89" s="127"/>
      <c r="L89" s="127"/>
      <c r="M89" s="127"/>
      <c r="N89" s="127"/>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27" t="s">
        <v>79</v>
      </c>
      <c r="B90" s="127"/>
      <c r="C90" s="127"/>
      <c r="D90" s="127"/>
      <c r="E90" s="127"/>
      <c r="F90" s="127"/>
      <c r="G90" s="127"/>
      <c r="H90" s="127"/>
      <c r="I90" s="127"/>
      <c r="J90" s="127"/>
      <c r="K90" s="127"/>
      <c r="L90" s="127"/>
      <c r="M90" s="127"/>
      <c r="N90" s="127"/>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30" t="s">
        <v>80</v>
      </c>
      <c r="B92" s="130"/>
      <c r="C92" s="133">
        <f ca="1">TODAY()</f>
        <v>44232</v>
      </c>
      <c r="D92" s="133"/>
      <c r="E92" s="133"/>
      <c r="F92" s="13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28" t="s">
        <v>81</v>
      </c>
      <c r="B94" s="128"/>
      <c r="C94" s="129"/>
      <c r="D94" s="129"/>
      <c r="E94" s="129"/>
      <c r="F94" s="129"/>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28"/>
      <c r="B95" s="128"/>
      <c r="C95" s="130" t="s">
        <v>82</v>
      </c>
      <c r="D95" s="130"/>
      <c r="E95" s="130"/>
      <c r="F95" s="130"/>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44232</v>
      </c>
      <c r="C97" s="27">
        <f>-sumkred2+D39</f>
        <v>-4922159.1637999993</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44260</v>
      </c>
      <c r="C98" s="30">
        <f>E39-D39</f>
        <v>47916.672416666668</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44291</v>
      </c>
      <c r="C99" s="30">
        <f t="shared" ref="C99:C109" si="84">E40</f>
        <v>47803.825180902772</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44321</v>
      </c>
      <c r="C100" s="30">
        <f t="shared" si="84"/>
        <v>47690.977945138889</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44352</v>
      </c>
      <c r="C101" s="30">
        <f t="shared" si="84"/>
        <v>47578.130709374993</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44382</v>
      </c>
      <c r="C102" s="30">
        <f t="shared" si="84"/>
        <v>47465.283473611104</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44413</v>
      </c>
      <c r="C103" s="30">
        <f t="shared" si="84"/>
        <v>47352.436237847214</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44444</v>
      </c>
      <c r="C104" s="30">
        <f t="shared" si="84"/>
        <v>47239.589002083325</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44474</v>
      </c>
      <c r="C105" s="30">
        <f t="shared" si="84"/>
        <v>47126.741766319436</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44505</v>
      </c>
      <c r="C106" s="30">
        <f t="shared" si="84"/>
        <v>47013.894530555546</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44535</v>
      </c>
      <c r="C107" s="30">
        <f t="shared" si="84"/>
        <v>46901.047294791657</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44566</v>
      </c>
      <c r="C108" s="30">
        <f t="shared" si="84"/>
        <v>46788.200059027768</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44597</v>
      </c>
      <c r="C109" s="30">
        <f t="shared" si="84"/>
        <v>46675.352823263878</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44625</v>
      </c>
      <c r="C110" s="27">
        <f t="shared" ref="C110:C121" si="86">I39</f>
        <v>101241.08357749997</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44656</v>
      </c>
      <c r="C111" s="27">
        <f t="shared" si="86"/>
        <v>46449.6583517361</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44686</v>
      </c>
      <c r="C112" s="27">
        <f t="shared" si="86"/>
        <v>46336.81111597221</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44717</v>
      </c>
      <c r="C113" s="27">
        <f t="shared" si="86"/>
        <v>46223.963880208321</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44747</v>
      </c>
      <c r="C114" s="27">
        <f t="shared" si="86"/>
        <v>46111.116644444432</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44778</v>
      </c>
      <c r="C115" s="27">
        <f t="shared" si="86"/>
        <v>45998.269408680542</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44809</v>
      </c>
      <c r="C116" s="27">
        <f t="shared" si="86"/>
        <v>45885.422172916653</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44839</v>
      </c>
      <c r="C117" s="27">
        <f t="shared" si="86"/>
        <v>45772.574937152764</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44870</v>
      </c>
      <c r="C118" s="27">
        <f t="shared" si="86"/>
        <v>45659.727701388874</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44900</v>
      </c>
      <c r="C119" s="27">
        <f t="shared" si="86"/>
        <v>45546.880465624985</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44931</v>
      </c>
      <c r="C120" s="27">
        <f t="shared" si="86"/>
        <v>45434.033229861096</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44962</v>
      </c>
      <c r="C121" s="27">
        <f t="shared" si="86"/>
        <v>45321.185994097206</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44990</v>
      </c>
      <c r="C122" s="27">
        <f t="shared" ref="C122:C133" si="87">M39</f>
        <v>98136.916538333302</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45021</v>
      </c>
      <c r="C123" s="27">
        <f t="shared" si="87"/>
        <v>45095.491522569428</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45051</v>
      </c>
      <c r="C124" s="27">
        <f t="shared" si="87"/>
        <v>44982.644286805538</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45082</v>
      </c>
      <c r="C125" s="27">
        <f t="shared" si="87"/>
        <v>44869.797051041649</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45112</v>
      </c>
      <c r="C126" s="27">
        <f t="shared" si="87"/>
        <v>44756.94981527776</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45143</v>
      </c>
      <c r="C127" s="27">
        <f t="shared" si="87"/>
        <v>44644.10257951387</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45174</v>
      </c>
      <c r="C128" s="27">
        <f t="shared" si="87"/>
        <v>44531.255343749981</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45204</v>
      </c>
      <c r="C129" s="27">
        <f t="shared" si="87"/>
        <v>44418.408107986092</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45235</v>
      </c>
      <c r="C130" s="27">
        <f t="shared" si="87"/>
        <v>44305.560872222202</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45265</v>
      </c>
      <c r="C131" s="27">
        <f t="shared" si="87"/>
        <v>44192.713636458313</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45296</v>
      </c>
      <c r="C132" s="27">
        <f t="shared" si="87"/>
        <v>44079.866400694424</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45327</v>
      </c>
      <c r="C133" s="27">
        <f t="shared" si="87"/>
        <v>43967.019164930534</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45356</v>
      </c>
      <c r="C134" s="27">
        <f t="shared" ref="C134:C145" si="88">Q39</f>
        <v>95032.749499166617</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45387</v>
      </c>
      <c r="C135" s="27">
        <f t="shared" si="88"/>
        <v>43741.324693402756</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45417</v>
      </c>
      <c r="C136" s="27">
        <f t="shared" si="88"/>
        <v>43628.477457638866</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45448</v>
      </c>
      <c r="C137" s="27">
        <f t="shared" si="88"/>
        <v>43515.630221874977</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45478</v>
      </c>
      <c r="C138" s="27">
        <f t="shared" si="88"/>
        <v>43402.78298611108</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45509</v>
      </c>
      <c r="C139" s="27">
        <f t="shared" si="88"/>
        <v>43289.935750347198</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45540</v>
      </c>
      <c r="C140" s="27">
        <f t="shared" si="88"/>
        <v>43177.088514583302</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45570</v>
      </c>
      <c r="C141" s="27">
        <f t="shared" si="88"/>
        <v>43064.24127881942</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45601</v>
      </c>
      <c r="C142" s="27">
        <f t="shared" si="88"/>
        <v>42951.394043055523</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45631</v>
      </c>
      <c r="C143" s="27">
        <f t="shared" si="88"/>
        <v>42838.546807291641</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45662</v>
      </c>
      <c r="C144" s="27">
        <f t="shared" si="88"/>
        <v>42725.699571527744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45693</v>
      </c>
      <c r="C145" s="27">
        <f t="shared" si="88"/>
        <v>42612.852335763862</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45721</v>
      </c>
      <c r="C146" s="27">
        <f t="shared" ref="C146:C157" si="89">U39</f>
        <v>91928.582459999932</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45752</v>
      </c>
      <c r="C147" s="27">
        <f t="shared" si="89"/>
        <v>42387.157864236084</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45782</v>
      </c>
      <c r="C148" s="27">
        <f t="shared" si="89"/>
        <v>42274.310628472187</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45813</v>
      </c>
      <c r="C149" s="27">
        <f t="shared" si="89"/>
        <v>42161.463392708305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45843</v>
      </c>
      <c r="C150" s="27">
        <f t="shared" si="89"/>
        <v>42048.616156944408</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45874</v>
      </c>
      <c r="C151" s="27">
        <f t="shared" si="89"/>
        <v>41935.768921180526</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45905</v>
      </c>
      <c r="C152" s="27">
        <f t="shared" si="89"/>
        <v>41822.92168541663</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45935</v>
      </c>
      <c r="C153" s="27">
        <f t="shared" si="89"/>
        <v>41710.074449652748</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45966</v>
      </c>
      <c r="C154" s="27">
        <f t="shared" si="89"/>
        <v>41597.227213888851</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45996</v>
      </c>
      <c r="C155" s="27">
        <f t="shared" si="89"/>
        <v>41484.379978124969</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46027</v>
      </c>
      <c r="C156" s="27">
        <f t="shared" si="89"/>
        <v>41371.532742361072</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46058</v>
      </c>
      <c r="C157" s="27">
        <f t="shared" si="89"/>
        <v>41258.68550659719</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46086</v>
      </c>
      <c r="C158" s="27">
        <f t="shared" ref="C158:C169" si="90">Y39</f>
        <v>109105.66785458321</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46117</v>
      </c>
      <c r="C159" s="27">
        <f t="shared" si="90"/>
        <v>61201.569844187426</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46147</v>
      </c>
      <c r="C160" s="27">
        <f t="shared" si="90"/>
        <v>60976.048983791588</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46178</v>
      </c>
      <c r="C161" s="27">
        <f t="shared" si="90"/>
        <v>60750.528123395758</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46208</v>
      </c>
      <c r="C162" s="27">
        <f t="shared" si="90"/>
        <v>60525.007262999919</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46239</v>
      </c>
      <c r="C163" s="27">
        <f t="shared" si="90"/>
        <v>60299.486402604089</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46270</v>
      </c>
      <c r="C164" s="27">
        <f t="shared" si="90"/>
        <v>60073.965542208251</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46300</v>
      </c>
      <c r="C165" s="27">
        <f t="shared" si="90"/>
        <v>59848.44468181242</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46331</v>
      </c>
      <c r="C166" s="27">
        <f t="shared" si="90"/>
        <v>59622.923821416589</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46361</v>
      </c>
      <c r="C167" s="27">
        <f t="shared" si="90"/>
        <v>59397.402961020751</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46392</v>
      </c>
      <c r="C168" s="27">
        <f t="shared" si="90"/>
        <v>59171.88210062492</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46423</v>
      </c>
      <c r="C169" s="27">
        <f t="shared" si="90"/>
        <v>58946.361240229082</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46451</v>
      </c>
      <c r="C170" s="27">
        <f t="shared" ref="C170:C181" si="92">AC39</f>
        <v>104649.4173198332</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46482</v>
      </c>
      <c r="C171" s="27">
        <f t="shared" si="92"/>
        <v>58495.319519437413</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46512</v>
      </c>
      <c r="C172" s="27">
        <f t="shared" si="92"/>
        <v>58269.798659041582</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46543</v>
      </c>
      <c r="C173" s="27">
        <f t="shared" si="92"/>
        <v>58044.277798645744</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46573</v>
      </c>
      <c r="C174" s="27">
        <f t="shared" si="92"/>
        <v>57818.756938249913</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46604</v>
      </c>
      <c r="C175" s="27">
        <f t="shared" si="92"/>
        <v>57593.236077854075</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46635</v>
      </c>
      <c r="C176" s="27">
        <f t="shared" si="92"/>
        <v>57367.715217458244</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46665</v>
      </c>
      <c r="C177" s="27">
        <f t="shared" si="92"/>
        <v>57142.194357062406</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46696</v>
      </c>
      <c r="C178" s="27">
        <f t="shared" si="92"/>
        <v>56916.673496666575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46726</v>
      </c>
      <c r="C179" s="27">
        <f t="shared" si="92"/>
        <v>56691.152636270737</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46757</v>
      </c>
      <c r="C180" s="27">
        <f t="shared" si="92"/>
        <v>56465.631775874906</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46788</v>
      </c>
      <c r="C181" s="27">
        <f t="shared" si="92"/>
        <v>56240.110915479068</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46817</v>
      </c>
      <c r="C182" s="27">
        <f t="shared" ref="C182:C193" si="93">E54</f>
        <v>100193.16678508317</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46848</v>
      </c>
      <c r="C183" s="27">
        <f t="shared" si="93"/>
        <v>55789.069194687399</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46878</v>
      </c>
      <c r="C184" s="27">
        <f t="shared" si="93"/>
        <v>55563.548334291569</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46909</v>
      </c>
      <c r="C185" s="27">
        <f t="shared" si="93"/>
        <v>55338.027473895731</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46939</v>
      </c>
      <c r="C186" s="27">
        <f t="shared" si="93"/>
        <v>55112.5066134999</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46970</v>
      </c>
      <c r="C187" s="27">
        <f t="shared" si="93"/>
        <v>54886.985753104062</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47001</v>
      </c>
      <c r="C188" s="27">
        <f t="shared" si="93"/>
        <v>54661.464892708231</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47031</v>
      </c>
      <c r="C189" s="27">
        <f t="shared" si="93"/>
        <v>54435.944032312393</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47062</v>
      </c>
      <c r="C190" s="27">
        <f t="shared" si="93"/>
        <v>54210.423171916562</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47092</v>
      </c>
      <c r="C191" s="27">
        <f t="shared" si="93"/>
        <v>53984.902311520724</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47123</v>
      </c>
      <c r="C192" s="27">
        <f t="shared" si="93"/>
        <v>53759.381451124893</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47154</v>
      </c>
      <c r="C193" s="27">
        <f t="shared" si="93"/>
        <v>53533.860590729055</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47182</v>
      </c>
      <c r="C194" s="27">
        <f t="shared" ref="C194:C205" si="94">I54</f>
        <v>95736.916250333146</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47213</v>
      </c>
      <c r="C195" s="27">
        <f t="shared" si="94"/>
        <v>53082.818869937386</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47243</v>
      </c>
      <c r="C196" s="27">
        <f t="shared" si="94"/>
        <v>52857.298009541555</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47274</v>
      </c>
      <c r="C197" s="27">
        <f t="shared" si="94"/>
        <v>52631.777149145724</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47304</v>
      </c>
      <c r="C198" s="27">
        <f t="shared" si="94"/>
        <v>52406.256288749886</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47335</v>
      </c>
      <c r="C199" s="27">
        <f t="shared" si="94"/>
        <v>52180.735428354048</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47366</v>
      </c>
      <c r="C200" s="27">
        <f t="shared" si="94"/>
        <v>51955.214567958217</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47396</v>
      </c>
      <c r="C201" s="27">
        <f t="shared" si="94"/>
        <v>51729.693707562386</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47427</v>
      </c>
      <c r="C202" s="27">
        <f t="shared" si="94"/>
        <v>51504.172847166548</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47457</v>
      </c>
      <c r="C203" s="27">
        <f t="shared" si="94"/>
        <v>51278.65198677071</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47488</v>
      </c>
      <c r="C204" s="27">
        <f t="shared" si="94"/>
        <v>51053.131126374879</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47519</v>
      </c>
      <c r="C205" s="27">
        <f t="shared" si="94"/>
        <v>50827.610265979049</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47547</v>
      </c>
      <c r="C206" s="27">
        <f t="shared" ref="C206:C217" si="95">M54</f>
        <v>91280.665715583134</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47578</v>
      </c>
      <c r="C207" s="27">
        <f t="shared" si="95"/>
        <v>50376.568545187372</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47608</v>
      </c>
      <c r="C208" s="27">
        <f t="shared" si="95"/>
        <v>50151.047684791542</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47639</v>
      </c>
      <c r="C209" s="27">
        <f t="shared" si="95"/>
        <v>49925.526824395711</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47669</v>
      </c>
      <c r="C210" s="27">
        <f t="shared" si="95"/>
        <v>49700.005963999873</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47700</v>
      </c>
      <c r="C211" s="27">
        <f t="shared" si="95"/>
        <v>49474.485103604035</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47731</v>
      </c>
      <c r="C212" s="27">
        <f t="shared" si="95"/>
        <v>49248.964243208204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47761</v>
      </c>
      <c r="C213" s="27">
        <f t="shared" si="95"/>
        <v>49023.443382812373</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47792</v>
      </c>
      <c r="C214" s="27">
        <f t="shared" si="95"/>
        <v>48797.922522416535</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47822</v>
      </c>
      <c r="C215" s="27">
        <f t="shared" si="95"/>
        <v>48572.401662020697</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47853</v>
      </c>
      <c r="C216" s="27">
        <f t="shared" si="95"/>
        <v>48346.880801624866</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47884</v>
      </c>
      <c r="C217" s="27">
        <f t="shared" si="95"/>
        <v>48121.359941229035</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47912</v>
      </c>
      <c r="C218" s="16">
        <f t="shared" ref="C218:C229" si="96">Q54</f>
        <v>86824.415180833123</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47943</v>
      </c>
      <c r="C219" s="16">
        <f t="shared" si="96"/>
        <v>47670.318220437359</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47973</v>
      </c>
      <c r="C220" s="16">
        <f t="shared" si="96"/>
        <v>47444.797360041528</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48004</v>
      </c>
      <c r="C221" s="16">
        <f t="shared" si="96"/>
        <v>47219.276499645697</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48034</v>
      </c>
      <c r="C222" s="16">
        <f t="shared" si="96"/>
        <v>46993.755639249859</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48065</v>
      </c>
      <c r="C223" s="16">
        <f t="shared" si="96"/>
        <v>46768.234778854021</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48096</v>
      </c>
      <c r="C224" s="16">
        <f t="shared" si="96"/>
        <v>46542.71391845819</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48126</v>
      </c>
      <c r="C225" s="16">
        <f t="shared" si="96"/>
        <v>46317.193058062359</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48157</v>
      </c>
      <c r="C226" s="16">
        <f t="shared" si="96"/>
        <v>46091.672197666521</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48187</v>
      </c>
      <c r="C227" s="16">
        <f t="shared" si="96"/>
        <v>45866.151337270683</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48218</v>
      </c>
      <c r="C228" s="16">
        <f t="shared" si="96"/>
        <v>45640.630476874852</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48249</v>
      </c>
      <c r="C229" s="16">
        <f t="shared" si="96"/>
        <v>45415.109616479021</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48278</v>
      </c>
      <c r="C230" s="16">
        <f t="shared" ref="C230:C241" si="98">U54</f>
        <v>82368.164646083082</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48309</v>
      </c>
      <c r="C231" s="16">
        <f t="shared" si="98"/>
        <v>44964.067895687345</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48339</v>
      </c>
      <c r="C232" s="16">
        <f t="shared" si="98"/>
        <v>44738.547035291514</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48370</v>
      </c>
      <c r="C233" s="16">
        <f t="shared" si="98"/>
        <v>44513.026174895684</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48400</v>
      </c>
      <c r="C234" s="16">
        <f t="shared" si="98"/>
        <v>44287.505314499846</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48431</v>
      </c>
      <c r="C235" s="16">
        <f t="shared" si="98"/>
        <v>44061.984454104007</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48462</v>
      </c>
      <c r="C236" s="16">
        <f t="shared" si="98"/>
        <v>43836.463593708177</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48492</v>
      </c>
      <c r="C237" s="16">
        <f t="shared" si="98"/>
        <v>43610.942733312346</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48523</v>
      </c>
      <c r="C238" s="16">
        <f t="shared" si="98"/>
        <v>43385.421872916508</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48553</v>
      </c>
      <c r="C239" s="16">
        <f t="shared" si="98"/>
        <v>43159.90101252067</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48584</v>
      </c>
      <c r="C240" s="16">
        <f t="shared" si="98"/>
        <v>42934.380152124839</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48615</v>
      </c>
      <c r="C241" s="16">
        <f t="shared" si="98"/>
        <v>42708.859291729008</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48643</v>
      </c>
      <c r="C242" s="16">
        <f t="shared" ref="C242:C253" si="99">Y54</f>
        <v>77911.91411133307</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48674</v>
      </c>
      <c r="C243" s="16">
        <f t="shared" si="99"/>
        <v>42257.817570937332</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48704</v>
      </c>
      <c r="C244" s="16">
        <f t="shared" si="99"/>
        <v>42032.296710541501</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48735</v>
      </c>
      <c r="C245" s="16">
        <f t="shared" si="99"/>
        <v>41806.77585014567</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48765</v>
      </c>
      <c r="C246" s="16">
        <f t="shared" si="99"/>
        <v>41581.254989749832</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48796</v>
      </c>
      <c r="C247" s="16">
        <f t="shared" si="99"/>
        <v>41355.734129353994</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48827</v>
      </c>
      <c r="C248" s="16">
        <f t="shared" si="99"/>
        <v>41130.213268958163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48857</v>
      </c>
      <c r="C249" s="16">
        <f t="shared" si="99"/>
        <v>40904.692408562332</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48888</v>
      </c>
      <c r="C250" s="16">
        <f t="shared" si="99"/>
        <v>40679.171548166494</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48918</v>
      </c>
      <c r="C251" s="16">
        <f t="shared" si="99"/>
        <v>40453.650687770656</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48949</v>
      </c>
      <c r="C252" s="16">
        <f t="shared" si="99"/>
        <v>40228.129827374825</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48980</v>
      </c>
      <c r="C253" s="16">
        <f t="shared" si="99"/>
        <v>40002.608966978994</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49008</v>
      </c>
      <c r="C254" s="16">
        <f t="shared" ref="C254:C265" si="100">AC54</f>
        <v>73455.663576583043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49039</v>
      </c>
      <c r="C255" s="16">
        <f t="shared" si="100"/>
        <v>39551.567246187326</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49069</v>
      </c>
      <c r="C256" s="16">
        <f t="shared" si="100"/>
        <v>39326.046385791487</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49100</v>
      </c>
      <c r="C257" s="16">
        <f t="shared" si="100"/>
        <v>39100.525525395657</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49130</v>
      </c>
      <c r="C258" s="16">
        <f t="shared" si="100"/>
        <v>38875.004664999826</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49161</v>
      </c>
      <c r="C259" s="16">
        <f t="shared" si="100"/>
        <v>38649.483804603988</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49192</v>
      </c>
      <c r="C260" s="16">
        <f t="shared" si="100"/>
        <v>38423.96294420815</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49222</v>
      </c>
      <c r="C261" s="16">
        <f t="shared" si="100"/>
        <v>38198.442083812319</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49253</v>
      </c>
      <c r="C262" s="16">
        <f t="shared" si="100"/>
        <v>37972.921223416488</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49283</v>
      </c>
      <c r="C263" s="16">
        <f t="shared" si="100"/>
        <v>37747.40036302065</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49314</v>
      </c>
      <c r="C264" s="16">
        <f t="shared" si="100"/>
        <v>37521.879502624812</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49345</v>
      </c>
      <c r="C265" s="16">
        <f t="shared" si="100"/>
        <v>37296.358642228981</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49373</v>
      </c>
      <c r="C266" s="16">
        <f t="shared" ref="C266:C277" si="101">E69</f>
        <v>68999.413041833031</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49404</v>
      </c>
      <c r="C267" s="16">
        <f t="shared" si="101"/>
        <v>36845.316921437312</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49434</v>
      </c>
      <c r="C268" s="16">
        <f t="shared" si="101"/>
        <v>36619.796061041474</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49465</v>
      </c>
      <c r="C269" s="16">
        <f t="shared" si="101"/>
        <v>36394.275200645643</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49495</v>
      </c>
      <c r="C270" s="16">
        <f t="shared" si="101"/>
        <v>36168.754340249812</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49526</v>
      </c>
      <c r="C271" s="16">
        <f t="shared" si="101"/>
        <v>35943.233479853974</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49557</v>
      </c>
      <c r="C272" s="16">
        <f t="shared" si="101"/>
        <v>35717.712619458136</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49587</v>
      </c>
      <c r="C273" s="16">
        <f t="shared" si="101"/>
        <v>35492.191759062305</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49618</v>
      </c>
      <c r="C274" s="16">
        <f t="shared" si="101"/>
        <v>35266.670898666474</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49648</v>
      </c>
      <c r="C275" s="16">
        <f t="shared" si="101"/>
        <v>35041.150038270636</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49679</v>
      </c>
      <c r="C276" s="16">
        <f t="shared" si="101"/>
        <v>34815.629177874798</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49710</v>
      </c>
      <c r="C277" s="16">
        <f t="shared" si="101"/>
        <v>34590.108317478967</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49739</v>
      </c>
      <c r="C278" s="16">
        <f t="shared" ref="C278:C289" si="102">I69</f>
        <v>64543.162507083005</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49770</v>
      </c>
      <c r="C279" s="16">
        <f t="shared" si="102"/>
        <v>34139.066596687298</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49800</v>
      </c>
      <c r="C280" s="16">
        <f t="shared" si="102"/>
        <v>33913.54573629146</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49831</v>
      </c>
      <c r="C281" s="16">
        <f t="shared" si="102"/>
        <v>33688.02487589563</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49861</v>
      </c>
      <c r="C282" s="16">
        <f t="shared" si="102"/>
        <v>33462.504015499799</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49892</v>
      </c>
      <c r="C283" s="16">
        <f t="shared" si="102"/>
        <v>33236.983155103961</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49923</v>
      </c>
      <c r="C284" s="16">
        <f t="shared" si="102"/>
        <v>33011.462294708122</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49953</v>
      </c>
      <c r="C285" s="16">
        <f t="shared" si="102"/>
        <v>32785.941434312292</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49984</v>
      </c>
      <c r="C286" s="16">
        <f t="shared" si="102"/>
        <v>32560.420573916457</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50014</v>
      </c>
      <c r="C287" s="16">
        <f t="shared" si="102"/>
        <v>32334.899713520623</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50045</v>
      </c>
      <c r="C288" s="16">
        <f t="shared" si="102"/>
        <v>32109.378853124792</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50076</v>
      </c>
      <c r="C289" s="16">
        <f t="shared" si="102"/>
        <v>31883.857992728957</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50104</v>
      </c>
      <c r="C290" s="16">
        <f t="shared" ref="C290:C301" si="103">M69</f>
        <v>60086.911972332993</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50135</v>
      </c>
      <c r="C291" s="16">
        <f t="shared" si="103"/>
        <v>31432.816271937292</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50165</v>
      </c>
      <c r="C292" s="16">
        <f t="shared" si="103"/>
        <v>31207.295411541458</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50196</v>
      </c>
      <c r="C293" s="16">
        <f t="shared" si="103"/>
        <v>30981.774551145623</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50226</v>
      </c>
      <c r="C294" s="16">
        <f t="shared" si="103"/>
        <v>30756.253690749792</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50257</v>
      </c>
      <c r="C295" s="16">
        <f t="shared" si="103"/>
        <v>30530.732830353958</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50288</v>
      </c>
      <c r="C296" s="16">
        <f t="shared" si="103"/>
        <v>30305.211969958124</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50318</v>
      </c>
      <c r="C297" s="16">
        <f t="shared" si="103"/>
        <v>30079.691109562293</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50349</v>
      </c>
      <c r="C298" s="16">
        <f t="shared" si="103"/>
        <v>29854.170249166458</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50379</v>
      </c>
      <c r="C299" s="16">
        <f t="shared" si="103"/>
        <v>29628.649388770624</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50410</v>
      </c>
      <c r="C300" s="16">
        <f t="shared" si="103"/>
        <v>29403.128528374793</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50441</v>
      </c>
      <c r="C301" s="16">
        <f t="shared" si="103"/>
        <v>29177.607667978958</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50469</v>
      </c>
      <c r="C302" s="16">
        <f t="shared" ref="C302:C313" si="105">Q69</f>
        <v>55630.661437582996</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50500</v>
      </c>
      <c r="C303" s="16">
        <f t="shared" si="105"/>
        <v>28726.565947187293</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50530</v>
      </c>
      <c r="C304" s="16">
        <f t="shared" si="105"/>
        <v>28501.045086791459</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50561</v>
      </c>
      <c r="C305" s="16">
        <f t="shared" si="105"/>
        <v>28275.524226395624</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50591</v>
      </c>
      <c r="C306" s="16">
        <f t="shared" si="105"/>
        <v>28050.003365999793</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50622</v>
      </c>
      <c r="C307" s="16">
        <f t="shared" si="105"/>
        <v>27824.482505603959</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50653</v>
      </c>
      <c r="C308" s="16">
        <f t="shared" si="105"/>
        <v>27598.961645208128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50683</v>
      </c>
      <c r="C309" s="16">
        <f t="shared" si="105"/>
        <v>27373.440784812294</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50714</v>
      </c>
      <c r="C310" s="16">
        <f t="shared" si="105"/>
        <v>27147.919924416463</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50744</v>
      </c>
      <c r="C311" s="16">
        <f t="shared" si="105"/>
        <v>26922.399064020628</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50775</v>
      </c>
      <c r="C312" s="16">
        <f t="shared" si="105"/>
        <v>26696.878203624794</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50806</v>
      </c>
      <c r="C313" s="16">
        <f t="shared" si="105"/>
        <v>26471.357343228963</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50834</v>
      </c>
      <c r="C314" s="27">
        <f t="shared" ref="C314:C325" si="106">U69</f>
        <v>51174.410902832999</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50865</v>
      </c>
      <c r="C315" s="27">
        <f t="shared" si="106"/>
        <v>26020.315622437294</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50895</v>
      </c>
      <c r="C316" s="27">
        <f t="shared" si="106"/>
        <v>25794.794762041463</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50926</v>
      </c>
      <c r="C317" s="27">
        <f t="shared" si="106"/>
        <v>25569.273901645629</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50956</v>
      </c>
      <c r="C318" s="27">
        <f t="shared" si="106"/>
        <v>25343.753041249794</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50987</v>
      </c>
      <c r="C319" s="27">
        <f t="shared" si="106"/>
        <v>25118.232180853964</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51018</v>
      </c>
      <c r="C320" s="27">
        <f t="shared" si="106"/>
        <v>24892.711320458129</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51048</v>
      </c>
      <c r="C321" s="27">
        <f t="shared" si="106"/>
        <v>24667.190460062295</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51079</v>
      </c>
      <c r="C322" s="27">
        <f t="shared" si="106"/>
        <v>24441.669599666464</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51109</v>
      </c>
      <c r="C323" s="27">
        <f t="shared" si="106"/>
        <v>24216.148739270629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51140</v>
      </c>
      <c r="C324" s="27">
        <f t="shared" si="106"/>
        <v>23990.627878874795</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51171</v>
      </c>
      <c r="C325" s="27">
        <f t="shared" si="106"/>
        <v>23765.107018478964</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51200</v>
      </c>
      <c r="C326" s="27">
        <f t="shared" ref="C326:C337" si="107">Y69</f>
        <v>46718.160368083001</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51231</v>
      </c>
      <c r="C327" s="27">
        <f t="shared" si="107"/>
        <v>23314.065297687299</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51261</v>
      </c>
      <c r="C328" s="27">
        <f t="shared" si="107"/>
        <v>23088.544437291464</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51292</v>
      </c>
      <c r="C329" s="27">
        <f t="shared" si="107"/>
        <v>22863.02357689563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51322</v>
      </c>
      <c r="C330" s="27">
        <f t="shared" si="107"/>
        <v>22637.502716499799</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51353</v>
      </c>
      <c r="C331" s="27">
        <f t="shared" si="107"/>
        <v>22411.981856103965</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51384</v>
      </c>
      <c r="C332" s="27">
        <f t="shared" si="107"/>
        <v>22186.46099570813</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51414</v>
      </c>
      <c r="C333" s="27">
        <f t="shared" si="107"/>
        <v>21960.940135312299</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51445</v>
      </c>
      <c r="C334" s="27">
        <f t="shared" si="107"/>
        <v>21735.419274916465</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51475</v>
      </c>
      <c r="C335" s="27">
        <f t="shared" si="107"/>
        <v>21509.89841452063</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51506</v>
      </c>
      <c r="C336" s="27">
        <f t="shared" si="107"/>
        <v>21284.3775541248</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51537</v>
      </c>
      <c r="C337" s="27">
        <f t="shared" si="107"/>
        <v>24144.856693728965</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cs53e2RcyzA0QtcPv1WdUOOPIhMZJjivb+08VJKj5XJ8ZFEml7gaX8zhdGUZdzdfuBtl5jnRjo0GDc59MAyV8Q==" saltValue="AADA2BcxNavp87U7gmNnsA==" spinCount="100000" sheet="1" objects="1" scenarios="1"/>
  <mergeCells count="100">
    <mergeCell ref="A94:B95"/>
    <mergeCell ref="C94:F94"/>
    <mergeCell ref="C95:F95"/>
    <mergeCell ref="A87:J87"/>
    <mergeCell ref="A88:N88"/>
    <mergeCell ref="A89:N89"/>
    <mergeCell ref="A90:N90"/>
    <mergeCell ref="A92:B92"/>
    <mergeCell ref="C92:F92"/>
    <mergeCell ref="V67:Y67"/>
    <mergeCell ref="Z67:AC67"/>
    <mergeCell ref="A83:J83"/>
    <mergeCell ref="A84:J84"/>
    <mergeCell ref="A85:J85"/>
    <mergeCell ref="N67:Q67"/>
    <mergeCell ref="R67:U67"/>
    <mergeCell ref="A86:J86"/>
    <mergeCell ref="A67:A68"/>
    <mergeCell ref="B67:E67"/>
    <mergeCell ref="F67:H67"/>
    <mergeCell ref="J67:M67"/>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35:I35"/>
    <mergeCell ref="J35:K35"/>
    <mergeCell ref="A29:I29"/>
    <mergeCell ref="J29:K29"/>
    <mergeCell ref="A30:I30"/>
    <mergeCell ref="J30:K30"/>
    <mergeCell ref="A31:I31"/>
    <mergeCell ref="J31:K31"/>
    <mergeCell ref="A32:I32"/>
    <mergeCell ref="A33:I33"/>
    <mergeCell ref="J33:K33"/>
    <mergeCell ref="A34:I34"/>
    <mergeCell ref="J34:K34"/>
    <mergeCell ref="A28:I28"/>
    <mergeCell ref="J28:K28"/>
    <mergeCell ref="A22:I22"/>
    <mergeCell ref="J22:K22"/>
    <mergeCell ref="A23:I23"/>
    <mergeCell ref="J23:K23"/>
    <mergeCell ref="A24:I24"/>
    <mergeCell ref="J24:K24"/>
    <mergeCell ref="A25:K25"/>
    <mergeCell ref="A26:I26"/>
    <mergeCell ref="J26:K26"/>
    <mergeCell ref="A27:I27"/>
    <mergeCell ref="J27:K27"/>
    <mergeCell ref="A21:I21"/>
    <mergeCell ref="J21:K21"/>
    <mergeCell ref="A15:I15"/>
    <mergeCell ref="J15:K15"/>
    <mergeCell ref="A16:I16"/>
    <mergeCell ref="J16:K16"/>
    <mergeCell ref="A17:I17"/>
    <mergeCell ref="J17:K17"/>
    <mergeCell ref="A18:I18"/>
    <mergeCell ref="J18:K18"/>
    <mergeCell ref="A19:G19"/>
    <mergeCell ref="J19:K19"/>
    <mergeCell ref="A20:K20"/>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828675</xdr:colOff>
                    <xdr:row>16</xdr:row>
                    <xdr:rowOff>190500</xdr:rowOff>
                  </from>
                  <to>
                    <xdr:col>11</xdr:col>
                    <xdr:colOff>19050</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Ковальська</vt:lpstr>
      <vt:lpstr>'Калькулятор Ковальська'!avans2</vt:lpstr>
      <vt:lpstr>'Калькулятор Ковальська'!data2</vt:lpstr>
      <vt:lpstr>'Калькулятор Ковальська'!strok</vt:lpstr>
      <vt:lpstr>'Калькулятор Ковальська'!strok2</vt:lpstr>
      <vt:lpstr>'Калькулятор Ковальська'!sumkred2</vt:lpstr>
      <vt:lpstr>'Калькулятор Ковальська'!sumproplat2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cp:lastPrinted>2020-08-05T11:29:05Z</cp:lastPrinted>
  <dcterms:created xsi:type="dcterms:W3CDTF">2020-07-30T13:50:45Z</dcterms:created>
  <dcterms:modified xsi:type="dcterms:W3CDTF">2021-02-05T08:04:09Z</dcterms:modified>
</cp:coreProperties>
</file>