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ORK\СЛУЖБОВІ ЗАПИСКИ\На сайт\істотні характеристики\"/>
    </mc:Choice>
  </mc:AlternateContent>
  <bookViews>
    <workbookView xWindow="0" yWindow="0" windowWidth="19200" windowHeight="6900"/>
  </bookViews>
  <sheets>
    <sheet name="Калькулятор" sheetId="4" r:id="rId1"/>
  </sheets>
  <definedNames>
    <definedName name="avans2" localSheetId="0">Калькулятор!$J$7</definedName>
    <definedName name="avans2">#REF!</definedName>
    <definedName name="data2" localSheetId="0">Калькулятор!$J$15</definedName>
    <definedName name="data2">#REF!</definedName>
    <definedName name="PROC2" localSheetId="0">Калькулятор!$J$14</definedName>
    <definedName name="proc2">#REF!</definedName>
    <definedName name="stoimost2" localSheetId="0">#REF!</definedName>
    <definedName name="stoimost2">#REF!</definedName>
    <definedName name="strok2" localSheetId="0">Калькулятор!$J$13</definedName>
    <definedName name="strok2">#REF!</definedName>
    <definedName name="sumkred2" localSheetId="0">Калькулятор!$J$8</definedName>
    <definedName name="sumkred2">#REF!</definedName>
    <definedName name="sumproplat2" localSheetId="0">Калькулятор!$J$16</definedName>
    <definedName name="sumproplat2">#REF!</definedName>
    <definedName name="_xlnm.Print_Area" localSheetId="0">Калькулятор!$A$1:$AD$92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4" l="1"/>
  <c r="B94" i="4" l="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C89" i="4"/>
  <c r="B36" i="4"/>
  <c r="D36" i="4" s="1"/>
  <c r="J16" i="4"/>
  <c r="A16" i="4"/>
  <c r="J10" i="4"/>
  <c r="C36" i="4" l="1"/>
  <c r="E36" i="4" s="1"/>
  <c r="C94" i="4"/>
  <c r="C95" i="4" l="1"/>
  <c r="B37" i="4"/>
  <c r="C37" i="4" l="1"/>
  <c r="D37" i="4"/>
  <c r="E37" i="4" s="1"/>
  <c r="C96" i="4" l="1"/>
  <c r="B38" i="4"/>
  <c r="C38" i="4" l="1"/>
  <c r="D38" i="4"/>
  <c r="E38" i="4" l="1"/>
  <c r="C97" i="4" l="1"/>
  <c r="B39" i="4"/>
  <c r="C39" i="4" l="1"/>
  <c r="D39" i="4"/>
  <c r="E39" i="4" s="1"/>
  <c r="C98" i="4" l="1"/>
  <c r="B40" i="4"/>
  <c r="C40" i="4" l="1"/>
  <c r="D40" i="4"/>
  <c r="E40" i="4" s="1"/>
  <c r="C99" i="4" l="1"/>
  <c r="B41" i="4"/>
  <c r="C41" i="4" l="1"/>
  <c r="D41" i="4" s="1"/>
  <c r="E41" i="4" l="1"/>
  <c r="C100" i="4" s="1"/>
  <c r="B42" i="4" l="1"/>
  <c r="C42" i="4" l="1"/>
  <c r="D42" i="4" s="1"/>
  <c r="E42" i="4" s="1"/>
  <c r="C101" i="4" s="1"/>
  <c r="B43" i="4" l="1"/>
  <c r="C43" i="4" s="1"/>
  <c r="D43" i="4" l="1"/>
  <c r="E43" i="4" s="1"/>
  <c r="C102" i="4" s="1"/>
  <c r="B44" i="4" l="1"/>
  <c r="C44" i="4" l="1"/>
  <c r="D44" i="4"/>
  <c r="E44" i="4" s="1"/>
  <c r="C103" i="4" s="1"/>
  <c r="B45" i="4" l="1"/>
  <c r="C45" i="4" s="1"/>
  <c r="D45" i="4" l="1"/>
  <c r="E45" i="4" s="1"/>
  <c r="C104" i="4" s="1"/>
  <c r="B46" i="4" l="1"/>
  <c r="C46" i="4" l="1"/>
  <c r="B47" i="4" s="1"/>
  <c r="C47" i="4" s="1"/>
  <c r="C48" i="4" s="1"/>
  <c r="D46" i="4" l="1"/>
  <c r="E46" i="4" s="1"/>
  <c r="C105" i="4" s="1"/>
  <c r="D47" i="4"/>
  <c r="D48" i="4" l="1"/>
  <c r="E47" i="4"/>
  <c r="C106" i="4" l="1"/>
  <c r="E48" i="4"/>
  <c r="F36" i="4"/>
  <c r="G36" i="4" l="1"/>
  <c r="H36" i="4"/>
  <c r="I36" i="4" s="1"/>
  <c r="C107" i="4" s="1"/>
  <c r="F37" i="4" l="1"/>
  <c r="G37" i="4" l="1"/>
  <c r="H37" i="4" l="1"/>
  <c r="I37" i="4" s="1"/>
  <c r="C108" i="4" s="1"/>
  <c r="F38" i="4" l="1"/>
  <c r="G38" i="4" l="1"/>
  <c r="H38" i="4" s="1"/>
  <c r="I38" i="4" l="1"/>
  <c r="C109" i="4" s="1"/>
  <c r="F39" i="4" l="1"/>
  <c r="G39" i="4" l="1"/>
  <c r="H39" i="4" s="1"/>
  <c r="I39" i="4" s="1"/>
  <c r="F40" i="4" l="1"/>
  <c r="C110" i="4"/>
  <c r="G40" i="4" l="1"/>
  <c r="H40" i="4"/>
  <c r="I40" i="4" s="1"/>
  <c r="C111" i="4" s="1"/>
  <c r="F41" i="4" l="1"/>
  <c r="G41" i="4" l="1"/>
  <c r="H41" i="4" s="1"/>
  <c r="I41" i="4" s="1"/>
  <c r="C112" i="4" s="1"/>
  <c r="F42" i="4" l="1"/>
  <c r="G42" i="4" l="1"/>
  <c r="H42" i="4" s="1"/>
  <c r="I42" i="4" s="1"/>
  <c r="C113" i="4" s="1"/>
  <c r="F43" i="4" l="1"/>
  <c r="G43" i="4" l="1"/>
  <c r="H43" i="4" l="1"/>
  <c r="I43" i="4" s="1"/>
  <c r="C114" i="4" s="1"/>
  <c r="F44" i="4" l="1"/>
  <c r="G44" i="4" l="1"/>
  <c r="H44" i="4" s="1"/>
  <c r="I44" i="4" s="1"/>
  <c r="C115" i="4" s="1"/>
  <c r="F45" i="4" l="1"/>
  <c r="G45" i="4" l="1"/>
  <c r="H45" i="4" s="1"/>
  <c r="I45" i="4" s="1"/>
  <c r="C116" i="4" s="1"/>
  <c r="F46" i="4" l="1"/>
  <c r="G46" i="4" l="1"/>
  <c r="H46" i="4" s="1"/>
  <c r="I46" i="4" s="1"/>
  <c r="C117" i="4" s="1"/>
  <c r="F47" i="4" l="1"/>
  <c r="G47" i="4" l="1"/>
  <c r="G48" i="4" s="1"/>
  <c r="H47" i="4" l="1"/>
  <c r="H48" i="4" s="1"/>
  <c r="I47" i="4" l="1"/>
  <c r="J36" i="4" s="1"/>
  <c r="K36" i="4" s="1"/>
  <c r="L36" i="4" s="1"/>
  <c r="M36" i="4" s="1"/>
  <c r="C119" i="4" s="1"/>
  <c r="C118" i="4" l="1"/>
  <c r="I48" i="4"/>
  <c r="J37" i="4"/>
  <c r="K37" i="4" l="1"/>
  <c r="L37" i="4"/>
  <c r="M37" i="4" s="1"/>
  <c r="C120" i="4" s="1"/>
  <c r="J38" i="4" l="1"/>
  <c r="K38" i="4" l="1"/>
  <c r="L38" i="4" s="1"/>
  <c r="M38" i="4" s="1"/>
  <c r="C121" i="4" s="1"/>
  <c r="J39" i="4" l="1"/>
  <c r="K39" i="4" l="1"/>
  <c r="L39" i="4" s="1"/>
  <c r="M39" i="4" s="1"/>
  <c r="C122" i="4" s="1"/>
  <c r="J40" i="4" l="1"/>
  <c r="K40" i="4" l="1"/>
  <c r="L40" i="4" s="1"/>
  <c r="M40" i="4" s="1"/>
  <c r="C123" i="4" s="1"/>
  <c r="J41" i="4" l="1"/>
  <c r="K41" i="4" s="1"/>
  <c r="L41" i="4" s="1"/>
  <c r="M41" i="4" l="1"/>
  <c r="C124" i="4" s="1"/>
  <c r="J42" i="4" l="1"/>
  <c r="K42" i="4" s="1"/>
  <c r="L42" i="4" s="1"/>
  <c r="M42" i="4" s="1"/>
  <c r="C125" i="4" s="1"/>
  <c r="J43" i="4" l="1"/>
  <c r="K43" i="4" l="1"/>
  <c r="L43" i="4"/>
  <c r="M43" i="4" s="1"/>
  <c r="C126" i="4" s="1"/>
  <c r="J44" i="4" l="1"/>
  <c r="K44" i="4" s="1"/>
  <c r="L44" i="4" l="1"/>
  <c r="M44" i="4" s="1"/>
  <c r="C127" i="4" s="1"/>
  <c r="J45" i="4" l="1"/>
  <c r="K45" i="4" l="1"/>
  <c r="L45" i="4" l="1"/>
  <c r="M45" i="4" s="1"/>
  <c r="C128" i="4" s="1"/>
  <c r="J46" i="4" l="1"/>
  <c r="K46" i="4" l="1"/>
  <c r="L46" i="4"/>
  <c r="M46" i="4" s="1"/>
  <c r="C129" i="4" s="1"/>
  <c r="J47" i="4" l="1"/>
  <c r="K47" i="4" l="1"/>
  <c r="L47" i="4"/>
  <c r="L48" i="4" s="1"/>
  <c r="M47" i="4" l="1"/>
  <c r="K48" i="4"/>
  <c r="N36" i="4"/>
  <c r="O36" i="4" s="1"/>
  <c r="P36" i="4" s="1"/>
  <c r="Q36" i="4" l="1"/>
  <c r="C131" i="4" s="1"/>
  <c r="C130" i="4"/>
  <c r="M48" i="4"/>
  <c r="N37" i="4" l="1"/>
  <c r="O37" i="4" s="1"/>
  <c r="P37" i="4" s="1"/>
  <c r="Q37" i="4" l="1"/>
  <c r="C132" i="4" s="1"/>
  <c r="N38" i="4" l="1"/>
  <c r="O38" i="4" s="1"/>
  <c r="P38" i="4" l="1"/>
  <c r="Q38" i="4" s="1"/>
  <c r="C133" i="4" s="1"/>
  <c r="N39" i="4" l="1"/>
  <c r="O39" i="4" s="1"/>
  <c r="P39" i="4" s="1"/>
  <c r="Q39" i="4" s="1"/>
  <c r="C134" i="4" s="1"/>
  <c r="N40" i="4" l="1"/>
  <c r="O40" i="4" s="1"/>
  <c r="P40" i="4" s="1"/>
  <c r="Q40" i="4" s="1"/>
  <c r="C135" i="4" s="1"/>
  <c r="N41" i="4" l="1"/>
  <c r="O41" i="4" s="1"/>
  <c r="P41" i="4" l="1"/>
  <c r="Q41" i="4" l="1"/>
  <c r="C136" i="4" s="1"/>
  <c r="N42" i="4" l="1"/>
  <c r="O42" i="4" s="1"/>
  <c r="P42" i="4"/>
  <c r="Q42" i="4" s="1"/>
  <c r="C137" i="4" s="1"/>
  <c r="N43" i="4" l="1"/>
  <c r="O43" i="4" l="1"/>
  <c r="P43" i="4"/>
  <c r="Q43" i="4" s="1"/>
  <c r="C138" i="4" s="1"/>
  <c r="N44" i="4" l="1"/>
  <c r="O44" i="4" l="1"/>
  <c r="P44" i="4"/>
  <c r="Q44" i="4" s="1"/>
  <c r="C139" i="4" s="1"/>
  <c r="N45" i="4" l="1"/>
  <c r="O45" i="4" s="1"/>
  <c r="P45" i="4"/>
  <c r="Q45" i="4" s="1"/>
  <c r="C140" i="4" s="1"/>
  <c r="N46" i="4" l="1"/>
  <c r="O46" i="4" s="1"/>
  <c r="P46" i="4" l="1"/>
  <c r="Q46" i="4" s="1"/>
  <c r="C141" i="4" s="1"/>
  <c r="N47" i="4" l="1"/>
  <c r="O47" i="4" s="1"/>
  <c r="P47" i="4"/>
  <c r="P48" i="4" s="1"/>
  <c r="O48" i="4" l="1"/>
  <c r="Q47" i="4"/>
  <c r="R36" i="4" s="1"/>
  <c r="S36" i="4" l="1"/>
  <c r="T36" i="4"/>
  <c r="U36" i="4" s="1"/>
  <c r="C143" i="4" s="1"/>
  <c r="C142" i="4"/>
  <c r="Q48" i="4"/>
  <c r="R37" i="4" l="1"/>
  <c r="S37" i="4" s="1"/>
  <c r="T37" i="4" s="1"/>
  <c r="U37" i="4" l="1"/>
  <c r="C144" i="4" s="1"/>
  <c r="R38" i="4" l="1"/>
  <c r="S38" i="4" s="1"/>
  <c r="T38" i="4" l="1"/>
  <c r="U38" i="4" s="1"/>
  <c r="C145" i="4" s="1"/>
  <c r="R39" i="4" l="1"/>
  <c r="S39" i="4" s="1"/>
  <c r="T39" i="4" s="1"/>
  <c r="U39" i="4" s="1"/>
  <c r="C146" i="4" s="1"/>
  <c r="R40" i="4" l="1"/>
  <c r="S40" i="4" l="1"/>
  <c r="T40" i="4" s="1"/>
  <c r="U40" i="4" s="1"/>
  <c r="C147" i="4" s="1"/>
  <c r="R41" i="4" l="1"/>
  <c r="S41" i="4" s="1"/>
  <c r="T41" i="4" l="1"/>
  <c r="U41" i="4" s="1"/>
  <c r="C148" i="4" s="1"/>
  <c r="R42" i="4" l="1"/>
  <c r="S42" i="4" l="1"/>
  <c r="T42" i="4" l="1"/>
  <c r="U42" i="4" s="1"/>
  <c r="C149" i="4" s="1"/>
  <c r="R43" i="4" l="1"/>
  <c r="S43" i="4" l="1"/>
  <c r="T43" i="4" l="1"/>
  <c r="U43" i="4" s="1"/>
  <c r="C150" i="4" s="1"/>
  <c r="R44" i="4" l="1"/>
  <c r="S44" i="4" l="1"/>
  <c r="T44" i="4" s="1"/>
  <c r="U44" i="4" l="1"/>
  <c r="R45" i="4" s="1"/>
  <c r="S45" i="4" l="1"/>
  <c r="C151" i="4"/>
  <c r="T45" i="4" l="1"/>
  <c r="U45" i="4" s="1"/>
  <c r="C152" i="4" s="1"/>
  <c r="R46" i="4" l="1"/>
  <c r="S46" i="4" l="1"/>
  <c r="T46" i="4" s="1"/>
  <c r="U46" i="4" s="1"/>
  <c r="C153" i="4" s="1"/>
  <c r="R47" i="4" l="1"/>
  <c r="S47" i="4" s="1"/>
  <c r="T47" i="4" l="1"/>
  <c r="T48" i="4" s="1"/>
  <c r="S48" i="4"/>
  <c r="U47" i="4" l="1"/>
  <c r="U48" i="4" s="1"/>
  <c r="V36" i="4"/>
  <c r="C154" i="4" l="1"/>
  <c r="W36" i="4"/>
  <c r="X36" i="4"/>
  <c r="Y36" i="4" s="1"/>
  <c r="C155" i="4" s="1"/>
  <c r="V37" i="4" l="1"/>
  <c r="W37" i="4" l="1"/>
  <c r="X37" i="4" s="1"/>
  <c r="Y37" i="4" s="1"/>
  <c r="C156" i="4" s="1"/>
  <c r="V38" i="4" l="1"/>
  <c r="W38" i="4" s="1"/>
  <c r="X38" i="4" l="1"/>
  <c r="Y38" i="4" s="1"/>
  <c r="C157" i="4" s="1"/>
  <c r="V39" i="4" l="1"/>
  <c r="W39" i="4" l="1"/>
  <c r="X39" i="4" s="1"/>
  <c r="Y39" i="4" s="1"/>
  <c r="C158" i="4" s="1"/>
  <c r="V40" i="4" l="1"/>
  <c r="W40" i="4" s="1"/>
  <c r="X40" i="4" s="1"/>
  <c r="Y40" i="4" s="1"/>
  <c r="C159" i="4" s="1"/>
  <c r="V41" i="4" l="1"/>
  <c r="W41" i="4" l="1"/>
  <c r="X41" i="4"/>
  <c r="Y41" i="4" s="1"/>
  <c r="C160" i="4" s="1"/>
  <c r="V42" i="4" l="1"/>
  <c r="W42" i="4" l="1"/>
  <c r="X42" i="4" s="1"/>
  <c r="Y42" i="4" s="1"/>
  <c r="C161" i="4" s="1"/>
  <c r="V43" i="4" l="1"/>
  <c r="W43" i="4" l="1"/>
  <c r="X43" i="4" s="1"/>
  <c r="Y43" i="4" s="1"/>
  <c r="C162" i="4" s="1"/>
  <c r="V44" i="4" l="1"/>
  <c r="W44" i="4" l="1"/>
  <c r="X44" i="4" s="1"/>
  <c r="Y44" i="4" s="1"/>
  <c r="C163" i="4" s="1"/>
  <c r="V45" i="4" l="1"/>
  <c r="W45" i="4" l="1"/>
  <c r="X45" i="4"/>
  <c r="Y45" i="4" s="1"/>
  <c r="C164" i="4" s="1"/>
  <c r="V46" i="4" l="1"/>
  <c r="W46" i="4" l="1"/>
  <c r="X46" i="4" s="1"/>
  <c r="Y46" i="4" s="1"/>
  <c r="C165" i="4" s="1"/>
  <c r="V47" i="4" l="1"/>
  <c r="W47" i="4" l="1"/>
  <c r="W48" i="4" s="1"/>
  <c r="X47" i="4"/>
  <c r="X48" i="4" s="1"/>
  <c r="Y47" i="4" l="1"/>
  <c r="Z36" i="4" l="1"/>
  <c r="C166" i="4"/>
  <c r="Y48" i="4"/>
  <c r="AA36" i="4" l="1"/>
  <c r="AB36" i="4"/>
  <c r="AC36" i="4" s="1"/>
  <c r="C167" i="4" s="1"/>
  <c r="Z37" i="4" l="1"/>
  <c r="AA37" i="4" l="1"/>
  <c r="AB37" i="4" s="1"/>
  <c r="AC37" i="4" s="1"/>
  <c r="C168" i="4" l="1"/>
  <c r="Z38" i="4"/>
  <c r="AA38" i="4" l="1"/>
  <c r="AB38" i="4" s="1"/>
  <c r="AC38" i="4" s="1"/>
  <c r="C169" i="4" s="1"/>
  <c r="Z39" i="4" l="1"/>
  <c r="AA39" i="4" l="1"/>
  <c r="AB39" i="4"/>
  <c r="AC39" i="4" s="1"/>
  <c r="C170" i="4" s="1"/>
  <c r="Z40" i="4" l="1"/>
  <c r="AA40" i="4" l="1"/>
  <c r="AB40" i="4" s="1"/>
  <c r="AC40" i="4" s="1"/>
  <c r="C171" i="4" s="1"/>
  <c r="Z41" i="4" l="1"/>
  <c r="AA41" i="4" l="1"/>
  <c r="AB41" i="4" s="1"/>
  <c r="AC41" i="4" s="1"/>
  <c r="C172" i="4" s="1"/>
  <c r="Z42" i="4" l="1"/>
  <c r="AA42" i="4" l="1"/>
  <c r="AB42" i="4" s="1"/>
  <c r="AC42" i="4" s="1"/>
  <c r="C173" i="4" s="1"/>
  <c r="Z43" i="4" l="1"/>
  <c r="AA43" i="4" l="1"/>
  <c r="AB43" i="4"/>
  <c r="AC43" i="4" s="1"/>
  <c r="C174" i="4" s="1"/>
  <c r="Z44" i="4" l="1"/>
  <c r="AA44" i="4" l="1"/>
  <c r="AB44" i="4" s="1"/>
  <c r="AC44" i="4" s="1"/>
  <c r="C175" i="4" s="1"/>
  <c r="Z45" i="4" l="1"/>
  <c r="AA45" i="4" l="1"/>
  <c r="AB45" i="4" s="1"/>
  <c r="AC45" i="4" s="1"/>
  <c r="C176" i="4" s="1"/>
  <c r="Z46" i="4" l="1"/>
  <c r="AA46" i="4" l="1"/>
  <c r="AB46" i="4" s="1"/>
  <c r="AC46" i="4" s="1"/>
  <c r="Z47" i="4" l="1"/>
  <c r="C177" i="4"/>
  <c r="AA47" i="4" l="1"/>
  <c r="AA48" i="4" s="1"/>
  <c r="AB47" i="4"/>
  <c r="AB48" i="4" s="1"/>
  <c r="AC47" i="4" l="1"/>
  <c r="B51" i="4" l="1"/>
  <c r="C178" i="4"/>
  <c r="AC48" i="4"/>
  <c r="C51" i="4" l="1"/>
  <c r="D51" i="4" s="1"/>
  <c r="E51" i="4" s="1"/>
  <c r="C179" i="4" s="1"/>
  <c r="B52" i="4" l="1"/>
  <c r="C52" i="4" l="1"/>
  <c r="D52" i="4" s="1"/>
  <c r="E52" i="4" s="1"/>
  <c r="B53" i="4" l="1"/>
  <c r="C180" i="4"/>
  <c r="C53" i="4" l="1"/>
  <c r="D53" i="4" s="1"/>
  <c r="E53" i="4" s="1"/>
  <c r="C181" i="4" s="1"/>
  <c r="B54" i="4" l="1"/>
  <c r="C54" i="4" s="1"/>
  <c r="D54" i="4" s="1"/>
  <c r="E54" i="4" s="1"/>
  <c r="C182" i="4" s="1"/>
  <c r="B55" i="4" l="1"/>
  <c r="C55" i="4" l="1"/>
  <c r="D55" i="4" s="1"/>
  <c r="E55" i="4" s="1"/>
  <c r="C183" i="4" s="1"/>
  <c r="B56" i="4" l="1"/>
  <c r="C56" i="4"/>
  <c r="D56" i="4" s="1"/>
  <c r="E56" i="4" s="1"/>
  <c r="C184" i="4" s="1"/>
  <c r="B57" i="4" l="1"/>
  <c r="C57" i="4" l="1"/>
  <c r="D57" i="4" s="1"/>
  <c r="E57" i="4" s="1"/>
  <c r="C185" i="4" s="1"/>
  <c r="B58" i="4" l="1"/>
  <c r="C58" i="4" l="1"/>
  <c r="D58" i="4" s="1"/>
  <c r="E58" i="4" s="1"/>
  <c r="C186" i="4" s="1"/>
  <c r="B59" i="4" l="1"/>
  <c r="C59" i="4" l="1"/>
  <c r="D59" i="4"/>
  <c r="E59" i="4" l="1"/>
  <c r="B60" i="4"/>
  <c r="C60" i="4" l="1"/>
  <c r="D60" i="4" s="1"/>
  <c r="C187" i="4"/>
  <c r="E60" i="4" l="1"/>
  <c r="C188" i="4" l="1"/>
  <c r="B61" i="4"/>
  <c r="C61" i="4" l="1"/>
  <c r="D61" i="4" s="1"/>
  <c r="E61" i="4" l="1"/>
  <c r="B62" i="4" s="1"/>
  <c r="C189" i="4" l="1"/>
  <c r="C62" i="4"/>
  <c r="C63" i="4" s="1"/>
  <c r="D62" i="4" l="1"/>
  <c r="D63" i="4" s="1"/>
  <c r="E62" i="4" l="1"/>
  <c r="F51" i="4" s="1"/>
  <c r="E63" i="4" l="1"/>
  <c r="C190" i="4"/>
  <c r="G51" i="4"/>
  <c r="H51" i="4"/>
  <c r="I51" i="4" s="1"/>
  <c r="C191" i="4" s="1"/>
  <c r="F52" i="4" l="1"/>
  <c r="G52" i="4" l="1"/>
  <c r="H52" i="4" s="1"/>
  <c r="I52" i="4" s="1"/>
  <c r="C192" i="4" s="1"/>
  <c r="F53" i="4" l="1"/>
  <c r="G53" i="4" s="1"/>
  <c r="H53" i="4" l="1"/>
  <c r="I53" i="4" s="1"/>
  <c r="C193" i="4" s="1"/>
  <c r="F54" i="4" l="1"/>
  <c r="G54" i="4" s="1"/>
  <c r="H54" i="4" s="1"/>
  <c r="I54" i="4" s="1"/>
  <c r="C194" i="4" s="1"/>
  <c r="F55" i="4" l="1"/>
  <c r="G55" i="4"/>
  <c r="H55" i="4" s="1"/>
  <c r="I55" i="4" s="1"/>
  <c r="C195" i="4" s="1"/>
  <c r="F56" i="4" l="1"/>
  <c r="G56" i="4" l="1"/>
  <c r="H56" i="4" s="1"/>
  <c r="I56" i="4" s="1"/>
  <c r="C196" i="4" s="1"/>
  <c r="F57" i="4" l="1"/>
  <c r="G57" i="4" l="1"/>
  <c r="H57" i="4"/>
  <c r="I57" i="4" s="1"/>
  <c r="C197" i="4" s="1"/>
  <c r="F58" i="4" l="1"/>
  <c r="G58" i="4" l="1"/>
  <c r="H58" i="4" s="1"/>
  <c r="I58" i="4" s="1"/>
  <c r="C198" i="4" s="1"/>
  <c r="F59" i="4" l="1"/>
  <c r="G59" i="4" l="1"/>
  <c r="H59" i="4" l="1"/>
  <c r="I59" i="4" l="1"/>
  <c r="F60" i="4"/>
  <c r="G60" i="4" l="1"/>
  <c r="H60" i="4"/>
  <c r="I60" i="4" s="1"/>
  <c r="C200" i="4" s="1"/>
  <c r="C199" i="4"/>
  <c r="F61" i="4" l="1"/>
  <c r="G61" i="4" l="1"/>
  <c r="H61" i="4" s="1"/>
  <c r="I61" i="4" s="1"/>
  <c r="F62" i="4" l="1"/>
  <c r="C201" i="4"/>
  <c r="G62" i="4" l="1"/>
  <c r="G63" i="4" s="1"/>
  <c r="H62" i="4" l="1"/>
  <c r="H63" i="4" s="1"/>
  <c r="I62" i="4" l="1"/>
  <c r="C202" i="4" s="1"/>
  <c r="I63" i="4"/>
  <c r="J51" i="4"/>
  <c r="K51" i="4" l="1"/>
  <c r="L51" i="4" s="1"/>
  <c r="M51" i="4" s="1"/>
  <c r="C203" i="4" s="1"/>
  <c r="J52" i="4" l="1"/>
  <c r="K52" i="4" l="1"/>
  <c r="L52" i="4" s="1"/>
  <c r="M52" i="4" s="1"/>
  <c r="J53" i="4" l="1"/>
  <c r="C204" i="4"/>
  <c r="K53" i="4" l="1"/>
  <c r="L53" i="4" s="1"/>
  <c r="M53" i="4" s="1"/>
  <c r="C205" i="4" s="1"/>
  <c r="J54" i="4" l="1"/>
  <c r="K54" i="4" l="1"/>
  <c r="L54" i="4" s="1"/>
  <c r="M54" i="4" s="1"/>
  <c r="C206" i="4" s="1"/>
  <c r="J55" i="4" l="1"/>
  <c r="K55" i="4" l="1"/>
  <c r="L55" i="4" s="1"/>
  <c r="M55" i="4" s="1"/>
  <c r="C207" i="4" s="1"/>
  <c r="J56" i="4" l="1"/>
  <c r="K56" i="4" l="1"/>
  <c r="L56" i="4" s="1"/>
  <c r="M56" i="4" s="1"/>
  <c r="J57" i="4" l="1"/>
  <c r="C208" i="4"/>
  <c r="K57" i="4" l="1"/>
  <c r="L57" i="4" s="1"/>
  <c r="M57" i="4" s="1"/>
  <c r="J58" i="4" l="1"/>
  <c r="C209" i="4"/>
  <c r="K58" i="4" l="1"/>
  <c r="L58" i="4" s="1"/>
  <c r="M58" i="4" s="1"/>
  <c r="J59" i="4" l="1"/>
  <c r="C210" i="4"/>
  <c r="K59" i="4" l="1"/>
  <c r="L59" i="4" s="1"/>
  <c r="M59" i="4" s="1"/>
  <c r="C211" i="4" l="1"/>
  <c r="J60" i="4"/>
  <c r="K60" i="4" l="1"/>
  <c r="L60" i="4" s="1"/>
  <c r="M60" i="4" s="1"/>
  <c r="J61" i="4" l="1"/>
  <c r="C212" i="4"/>
  <c r="K61" i="4" l="1"/>
  <c r="L61" i="4" s="1"/>
  <c r="M61" i="4" s="1"/>
  <c r="C213" i="4" s="1"/>
  <c r="J62" i="4" l="1"/>
  <c r="K62" i="4" l="1"/>
  <c r="K63" i="4" s="1"/>
  <c r="L62" i="4"/>
  <c r="L63" i="4" s="1"/>
  <c r="M62" i="4" l="1"/>
  <c r="N51" i="4" l="1"/>
  <c r="C214" i="4"/>
  <c r="M63" i="4"/>
  <c r="O51" i="4" l="1"/>
  <c r="P51" i="4" s="1"/>
  <c r="Q51" i="4" s="1"/>
  <c r="C215" i="4" s="1"/>
  <c r="N52" i="4" l="1"/>
  <c r="O52" i="4" l="1"/>
  <c r="P52" i="4" s="1"/>
  <c r="Q52" i="4" s="1"/>
  <c r="C216" i="4" s="1"/>
  <c r="N53" i="4" l="1"/>
  <c r="O53" i="4"/>
  <c r="P53" i="4" s="1"/>
  <c r="Q53" i="4" s="1"/>
  <c r="C217" i="4" s="1"/>
  <c r="N54" i="4" l="1"/>
  <c r="O54" i="4" s="1"/>
  <c r="P54" i="4" s="1"/>
  <c r="Q54" i="4" s="1"/>
  <c r="C218" i="4" s="1"/>
  <c r="N55" i="4" l="1"/>
  <c r="O55" i="4" s="1"/>
  <c r="P55" i="4" s="1"/>
  <c r="Q55" i="4" s="1"/>
  <c r="C219" i="4" s="1"/>
  <c r="N56" i="4" l="1"/>
  <c r="O56" i="4" l="1"/>
  <c r="P56" i="4" s="1"/>
  <c r="Q56" i="4" s="1"/>
  <c r="C220" i="4" s="1"/>
  <c r="N57" i="4" l="1"/>
  <c r="O57" i="4" l="1"/>
  <c r="P57" i="4" s="1"/>
  <c r="Q57" i="4" s="1"/>
  <c r="C221" i="4" s="1"/>
  <c r="N58" i="4" l="1"/>
  <c r="O58" i="4" s="1"/>
  <c r="P58" i="4" s="1"/>
  <c r="Q58" i="4" s="1"/>
  <c r="N59" i="4" l="1"/>
  <c r="O59" i="4" s="1"/>
  <c r="P59" i="4" s="1"/>
  <c r="Q59" i="4" s="1"/>
  <c r="C223" i="4" s="1"/>
  <c r="C222" i="4"/>
  <c r="N60" i="4" l="1"/>
  <c r="O60" i="4" l="1"/>
  <c r="P60" i="4"/>
  <c r="Q60" i="4" s="1"/>
  <c r="N61" i="4" l="1"/>
  <c r="O61" i="4"/>
  <c r="P61" i="4" s="1"/>
  <c r="Q61" i="4" s="1"/>
  <c r="C225" i="4" s="1"/>
  <c r="C224" i="4"/>
  <c r="N62" i="4" l="1"/>
  <c r="O62" i="4" s="1"/>
  <c r="O63" i="4" l="1"/>
  <c r="P62" i="4"/>
  <c r="P63" i="4" s="1"/>
  <c r="Q62" i="4" l="1"/>
  <c r="C226" i="4" s="1"/>
  <c r="R51" i="4"/>
  <c r="Q63" i="4" l="1"/>
  <c r="S51" i="4"/>
  <c r="T51" i="4" s="1"/>
  <c r="U51" i="4" s="1"/>
  <c r="C227" i="4" s="1"/>
  <c r="R52" i="4" l="1"/>
  <c r="S52" i="4" l="1"/>
  <c r="T52" i="4"/>
  <c r="U52" i="4" s="1"/>
  <c r="C228" i="4" s="1"/>
  <c r="R53" i="4" l="1"/>
  <c r="S53" i="4" l="1"/>
  <c r="T53" i="4" s="1"/>
  <c r="U53" i="4" s="1"/>
  <c r="C229" i="4" s="1"/>
  <c r="R54" i="4" l="1"/>
  <c r="S54" i="4" l="1"/>
  <c r="T54" i="4" s="1"/>
  <c r="U54" i="4" s="1"/>
  <c r="C230" i="4" s="1"/>
  <c r="R55" i="4" l="1"/>
  <c r="S55" i="4" l="1"/>
  <c r="T55" i="4" s="1"/>
  <c r="U55" i="4" s="1"/>
  <c r="C231" i="4" l="1"/>
  <c r="R56" i="4"/>
  <c r="S56" i="4" l="1"/>
  <c r="T56" i="4" s="1"/>
  <c r="U56" i="4" s="1"/>
  <c r="C232" i="4" s="1"/>
  <c r="R57" i="4" l="1"/>
  <c r="S57" i="4" l="1"/>
  <c r="T57" i="4" s="1"/>
  <c r="U57" i="4" s="1"/>
  <c r="C233" i="4" s="1"/>
  <c r="R58" i="4" l="1"/>
  <c r="S58" i="4" l="1"/>
  <c r="T58" i="4" s="1"/>
  <c r="U58" i="4" s="1"/>
  <c r="C234" i="4" s="1"/>
  <c r="R59" i="4" l="1"/>
  <c r="S59" i="4" s="1"/>
  <c r="T59" i="4"/>
  <c r="U59" i="4" s="1"/>
  <c r="C235" i="4" s="1"/>
  <c r="R60" i="4" l="1"/>
  <c r="S60" i="4" l="1"/>
  <c r="T60" i="4"/>
  <c r="U60" i="4" s="1"/>
  <c r="C236" i="4" s="1"/>
  <c r="R61" i="4" l="1"/>
  <c r="S61" i="4" l="1"/>
  <c r="T61" i="4" s="1"/>
  <c r="U61" i="4" s="1"/>
  <c r="C237" i="4" l="1"/>
  <c r="R62" i="4"/>
  <c r="S62" i="4" l="1"/>
  <c r="S63" i="4" s="1"/>
  <c r="T62" i="4" l="1"/>
  <c r="T63" i="4" s="1"/>
  <c r="U62" i="4" l="1"/>
  <c r="C238" i="4" s="1"/>
  <c r="V51" i="4"/>
  <c r="U63" i="4" l="1"/>
  <c r="W51" i="4"/>
  <c r="X51" i="4" s="1"/>
  <c r="Y51" i="4" s="1"/>
  <c r="C239" i="4" s="1"/>
  <c r="V52" i="4" l="1"/>
  <c r="W52" i="4" l="1"/>
  <c r="X52" i="4" s="1"/>
  <c r="Y52" i="4" s="1"/>
  <c r="C240" i="4" s="1"/>
  <c r="V53" i="4" l="1"/>
  <c r="W53" i="4" s="1"/>
  <c r="X53" i="4" l="1"/>
  <c r="Y53" i="4" s="1"/>
  <c r="C241" i="4" s="1"/>
  <c r="V54" i="4"/>
  <c r="W54" i="4" s="1"/>
  <c r="X54" i="4" l="1"/>
  <c r="Y54" i="4" s="1"/>
  <c r="C242" i="4" s="1"/>
  <c r="V55" i="4" l="1"/>
  <c r="W55" i="4" s="1"/>
  <c r="X55" i="4" s="1"/>
  <c r="Y55" i="4" s="1"/>
  <c r="C243" i="4" s="1"/>
  <c r="V56" i="4" l="1"/>
  <c r="W56" i="4" s="1"/>
  <c r="X56" i="4" l="1"/>
  <c r="Y56" i="4" s="1"/>
  <c r="C244" i="4" s="1"/>
  <c r="V57" i="4" l="1"/>
  <c r="W57" i="4" s="1"/>
  <c r="X57" i="4"/>
  <c r="Y57" i="4" s="1"/>
  <c r="C245" i="4" s="1"/>
  <c r="V58" i="4" l="1"/>
  <c r="W58" i="4" s="1"/>
  <c r="X58" i="4" s="1"/>
  <c r="Y58" i="4" s="1"/>
  <c r="C246" i="4" s="1"/>
  <c r="V59" i="4" l="1"/>
  <c r="W59" i="4" l="1"/>
  <c r="X59" i="4" s="1"/>
  <c r="Y59" i="4" s="1"/>
  <c r="C247" i="4" s="1"/>
  <c r="V60" i="4" l="1"/>
  <c r="W60" i="4" s="1"/>
  <c r="X60" i="4"/>
  <c r="Y60" i="4" s="1"/>
  <c r="C248" i="4" s="1"/>
  <c r="V61" i="4" l="1"/>
  <c r="W61" i="4" l="1"/>
  <c r="X61" i="4"/>
  <c r="Y61" i="4" s="1"/>
  <c r="C249" i="4" s="1"/>
  <c r="V62" i="4" l="1"/>
  <c r="W62" i="4" l="1"/>
  <c r="W63" i="4" l="1"/>
  <c r="X62" i="4"/>
  <c r="X63" i="4" s="1"/>
  <c r="Y62" i="4" l="1"/>
  <c r="Z51" i="4"/>
  <c r="AA51" i="4" l="1"/>
  <c r="C250" i="4"/>
  <c r="Y63" i="4"/>
  <c r="AB51" i="4" l="1"/>
  <c r="AC51" i="4" l="1"/>
  <c r="C251" i="4" s="1"/>
  <c r="Z52" i="4" l="1"/>
  <c r="AA52" i="4" s="1"/>
  <c r="AB52" i="4" s="1"/>
  <c r="AC52" i="4" s="1"/>
  <c r="C252" i="4" s="1"/>
  <c r="Z53" i="4" l="1"/>
  <c r="AA53" i="4"/>
  <c r="AB53" i="4"/>
  <c r="AC53" i="4" l="1"/>
  <c r="C253" i="4" s="1"/>
  <c r="Z54" i="4" l="1"/>
  <c r="AA54" i="4" l="1"/>
  <c r="AB54" i="4"/>
  <c r="AC54" i="4" s="1"/>
  <c r="C254" i="4" s="1"/>
  <c r="Z55" i="4" l="1"/>
  <c r="AA55" i="4" l="1"/>
  <c r="AB55" i="4"/>
  <c r="AC55" i="4" s="1"/>
  <c r="C255" i="4" s="1"/>
  <c r="Z56" i="4" l="1"/>
  <c r="AA56" i="4" s="1"/>
  <c r="AB56" i="4" s="1"/>
  <c r="AC56" i="4" s="1"/>
  <c r="C256" i="4" s="1"/>
  <c r="Z57" i="4" l="1"/>
  <c r="AA57" i="4" s="1"/>
  <c r="AB57" i="4" s="1"/>
  <c r="AC57" i="4" s="1"/>
  <c r="C257" i="4" s="1"/>
  <c r="Z58" i="4" l="1"/>
  <c r="AA58" i="4" s="1"/>
  <c r="AB58" i="4" s="1"/>
  <c r="AC58" i="4" s="1"/>
  <c r="C258" i="4" s="1"/>
  <c r="Z59" i="4" l="1"/>
  <c r="AA59" i="4" s="1"/>
  <c r="AB59" i="4" l="1"/>
  <c r="AC59" i="4" s="1"/>
  <c r="C259" i="4" s="1"/>
  <c r="Z60" i="4" l="1"/>
  <c r="AA60" i="4" s="1"/>
  <c r="AB60" i="4" l="1"/>
  <c r="AC60" i="4" s="1"/>
  <c r="C260" i="4" s="1"/>
  <c r="Z61" i="4" l="1"/>
  <c r="AA61" i="4" s="1"/>
  <c r="AB61" i="4" l="1"/>
  <c r="AC61" i="4" s="1"/>
  <c r="C261" i="4" s="1"/>
  <c r="Z62" i="4" l="1"/>
  <c r="AA62" i="4" l="1"/>
  <c r="AA63" i="4" s="1"/>
  <c r="AB62" i="4" l="1"/>
  <c r="AB63" i="4" s="1"/>
  <c r="AC62" i="4" l="1"/>
  <c r="B66" i="4" s="1"/>
  <c r="C66" i="4" l="1"/>
  <c r="D66" i="4"/>
  <c r="E66" i="4" s="1"/>
  <c r="C263" i="4" s="1"/>
  <c r="C262" i="4"/>
  <c r="AC63" i="4"/>
  <c r="B67" i="4" l="1"/>
  <c r="C67" i="4" l="1"/>
  <c r="D67" i="4" s="1"/>
  <c r="E67" i="4" s="1"/>
  <c r="C264" i="4" s="1"/>
  <c r="B68" i="4" l="1"/>
  <c r="C68" i="4" l="1"/>
  <c r="D68" i="4" l="1"/>
  <c r="E68" i="4" s="1"/>
  <c r="C265" i="4" s="1"/>
  <c r="B69" i="4" l="1"/>
  <c r="C69" i="4" l="1"/>
  <c r="D69" i="4"/>
  <c r="E69" i="4" s="1"/>
  <c r="C266" i="4" s="1"/>
  <c r="B70" i="4" l="1"/>
  <c r="C70" i="4" l="1"/>
  <c r="D70" i="4" l="1"/>
  <c r="E70" i="4" s="1"/>
  <c r="C267" i="4" s="1"/>
  <c r="B71" i="4" l="1"/>
  <c r="C71" i="4" l="1"/>
  <c r="D71" i="4"/>
  <c r="E71" i="4" l="1"/>
  <c r="B72" i="4"/>
  <c r="C268" i="4"/>
  <c r="C72" i="4" l="1"/>
  <c r="D72" i="4" l="1"/>
  <c r="E72" i="4" s="1"/>
  <c r="C269" i="4" s="1"/>
  <c r="B73" i="4" l="1"/>
  <c r="C73" i="4" l="1"/>
  <c r="D73" i="4" s="1"/>
  <c r="E73" i="4" l="1"/>
  <c r="C270" i="4" s="1"/>
  <c r="B74" i="4"/>
  <c r="C74" i="4" l="1"/>
  <c r="D74" i="4" l="1"/>
  <c r="E74" i="4" s="1"/>
  <c r="C271" i="4" s="1"/>
  <c r="B75" i="4" l="1"/>
  <c r="C75" i="4" l="1"/>
  <c r="D75" i="4" s="1"/>
  <c r="E75" i="4" s="1"/>
  <c r="C272" i="4" l="1"/>
  <c r="B76" i="4"/>
  <c r="C76" i="4" l="1"/>
  <c r="D76" i="4"/>
  <c r="E76" i="4" s="1"/>
  <c r="B77" i="4" l="1"/>
  <c r="C273" i="4"/>
  <c r="C77" i="4" l="1"/>
  <c r="C78" i="4" s="1"/>
  <c r="D77" i="4" l="1"/>
  <c r="D78" i="4" l="1"/>
  <c r="E77" i="4"/>
  <c r="F66" i="4" s="1"/>
  <c r="G66" i="4" l="1"/>
  <c r="H66" i="4" s="1"/>
  <c r="C274" i="4"/>
  <c r="E78" i="4"/>
  <c r="I66" i="4" l="1"/>
  <c r="C275" i="4" s="1"/>
  <c r="F67" i="4" l="1"/>
  <c r="G67" i="4" s="1"/>
  <c r="H67" i="4" l="1"/>
  <c r="I67" i="4" s="1"/>
  <c r="C276" i="4" s="1"/>
  <c r="F68" i="4" l="1"/>
  <c r="G68" i="4" l="1"/>
  <c r="F69" i="4" s="1"/>
  <c r="G69" i="4" s="1"/>
  <c r="H69" i="4" s="1"/>
  <c r="H68" i="4"/>
  <c r="I68" i="4" s="1"/>
  <c r="C277" i="4" s="1"/>
  <c r="I69" i="4" l="1"/>
  <c r="C278" i="4" s="1"/>
  <c r="F70" i="4"/>
  <c r="G70" i="4" s="1"/>
  <c r="H70" i="4" l="1"/>
  <c r="I70" i="4" s="1"/>
  <c r="C279" i="4" s="1"/>
  <c r="F71" i="4" l="1"/>
  <c r="G71" i="4" s="1"/>
  <c r="H71" i="4" l="1"/>
  <c r="I71" i="4" s="1"/>
  <c r="C280" i="4" s="1"/>
  <c r="F72" i="4" l="1"/>
  <c r="G72" i="4" s="1"/>
  <c r="H72" i="4" s="1"/>
  <c r="I72" i="4" s="1"/>
  <c r="C281" i="4" s="1"/>
  <c r="F73" i="4" l="1"/>
  <c r="G73" i="4" s="1"/>
  <c r="H73" i="4" s="1"/>
  <c r="I73" i="4" s="1"/>
  <c r="C282" i="4" s="1"/>
  <c r="F74" i="4" l="1"/>
  <c r="G74" i="4" s="1"/>
  <c r="H74" i="4" s="1"/>
  <c r="I74" i="4" s="1"/>
  <c r="C283" i="4" s="1"/>
  <c r="F75" i="4" l="1"/>
  <c r="G75" i="4"/>
  <c r="H75" i="4"/>
  <c r="I75" i="4" s="1"/>
  <c r="C284" i="4" s="1"/>
  <c r="F76" i="4" l="1"/>
  <c r="G76" i="4" l="1"/>
  <c r="H76" i="4" s="1"/>
  <c r="I76" i="4" s="1"/>
  <c r="C285" i="4" s="1"/>
  <c r="F77" i="4" l="1"/>
  <c r="G77" i="4" l="1"/>
  <c r="H77" i="4"/>
  <c r="H78" i="4" s="1"/>
  <c r="I77" i="4" l="1"/>
  <c r="J66" i="4" s="1"/>
  <c r="G78" i="4"/>
  <c r="K66" i="4" l="1"/>
  <c r="L66" i="4"/>
  <c r="C286" i="4"/>
  <c r="I78" i="4"/>
  <c r="M66" i="4" l="1"/>
  <c r="C287" i="4" s="1"/>
  <c r="J67" i="4" l="1"/>
  <c r="K67" i="4" l="1"/>
  <c r="L67" i="4"/>
  <c r="M67" i="4" s="1"/>
  <c r="C288" i="4" s="1"/>
  <c r="J68" i="4" l="1"/>
  <c r="K68" i="4" l="1"/>
  <c r="L68" i="4"/>
  <c r="M68" i="4" s="1"/>
  <c r="C289" i="4" s="1"/>
  <c r="J69" i="4" l="1"/>
  <c r="K69" i="4" s="1"/>
  <c r="L69" i="4" s="1"/>
  <c r="M69" i="4" s="1"/>
  <c r="C290" i="4" s="1"/>
  <c r="J70" i="4" l="1"/>
  <c r="K70" i="4" s="1"/>
  <c r="L70" i="4" s="1"/>
  <c r="M70" i="4" s="1"/>
  <c r="J71" i="4" l="1"/>
  <c r="C291" i="4"/>
  <c r="K71" i="4" l="1"/>
  <c r="L71" i="4" s="1"/>
  <c r="M71" i="4" l="1"/>
  <c r="C292" i="4" s="1"/>
  <c r="J72" i="4" l="1"/>
  <c r="K72" i="4" l="1"/>
  <c r="L72" i="4" s="1"/>
  <c r="M72" i="4" s="1"/>
  <c r="C293" i="4" s="1"/>
  <c r="J73" i="4" l="1"/>
  <c r="K73" i="4" l="1"/>
  <c r="L73" i="4" s="1"/>
  <c r="M73" i="4" s="1"/>
  <c r="C294" i="4" s="1"/>
  <c r="J74" i="4" l="1"/>
  <c r="K74" i="4" l="1"/>
  <c r="L74" i="4"/>
  <c r="M74" i="4" s="1"/>
  <c r="C295" i="4" s="1"/>
  <c r="J75" i="4" l="1"/>
  <c r="K75" i="4" l="1"/>
  <c r="L75" i="4" s="1"/>
  <c r="M75" i="4" s="1"/>
  <c r="C296" i="4" s="1"/>
  <c r="J76" i="4" l="1"/>
  <c r="K76" i="4" l="1"/>
  <c r="L76" i="4"/>
  <c r="M76" i="4" s="1"/>
  <c r="C297" i="4" s="1"/>
  <c r="J77" i="4" l="1"/>
  <c r="K77" i="4" l="1"/>
  <c r="K78" i="4" s="1"/>
  <c r="L77" i="4"/>
  <c r="L78" i="4" s="1"/>
  <c r="M77" i="4" l="1"/>
  <c r="C298" i="4" l="1"/>
  <c r="M78" i="4"/>
  <c r="N66" i="4"/>
  <c r="O66" i="4" l="1"/>
  <c r="P66" i="4" s="1"/>
  <c r="Q66" i="4" s="1"/>
  <c r="C299" i="4" l="1"/>
  <c r="N67" i="4"/>
  <c r="O67" i="4" l="1"/>
  <c r="P67" i="4" s="1"/>
  <c r="Q67" i="4" s="1"/>
  <c r="C300" i="4" l="1"/>
  <c r="N68" i="4"/>
  <c r="O68" i="4" l="1"/>
  <c r="P68" i="4" s="1"/>
  <c r="Q68" i="4" s="1"/>
  <c r="N69" i="4" l="1"/>
  <c r="O69" i="4" s="1"/>
  <c r="P69" i="4" s="1"/>
  <c r="Q69" i="4" s="1"/>
  <c r="C301" i="4"/>
  <c r="C302" i="4" l="1"/>
  <c r="N70" i="4"/>
  <c r="O70" i="4" l="1"/>
  <c r="P70" i="4" s="1"/>
  <c r="Q70" i="4" s="1"/>
  <c r="N71" i="4" l="1"/>
  <c r="C303" i="4"/>
  <c r="O71" i="4" l="1"/>
  <c r="P71" i="4" l="1"/>
  <c r="Q71" i="4" s="1"/>
  <c r="C304" i="4" s="1"/>
  <c r="N72" i="4" l="1"/>
  <c r="O72" i="4" l="1"/>
  <c r="P72" i="4"/>
  <c r="Q72" i="4" s="1"/>
  <c r="C305" i="4" s="1"/>
  <c r="N73" i="4" l="1"/>
  <c r="O73" i="4" l="1"/>
  <c r="P73" i="4"/>
  <c r="Q73" i="4" s="1"/>
  <c r="C306" i="4" s="1"/>
  <c r="N74" i="4" l="1"/>
  <c r="O74" i="4"/>
  <c r="P74" i="4" s="1"/>
  <c r="Q74" i="4" l="1"/>
  <c r="C307" i="4" s="1"/>
  <c r="N75" i="4" l="1"/>
  <c r="O75" i="4" s="1"/>
  <c r="P75" i="4" s="1"/>
  <c r="Q75" i="4" s="1"/>
  <c r="C308" i="4" s="1"/>
  <c r="N76" i="4" l="1"/>
  <c r="O76" i="4" s="1"/>
  <c r="P76" i="4" l="1"/>
  <c r="Q76" i="4" s="1"/>
  <c r="C309" i="4" s="1"/>
  <c r="N77" i="4" l="1"/>
  <c r="O77" i="4" s="1"/>
  <c r="O78" i="4" s="1"/>
  <c r="P77" i="4" l="1"/>
  <c r="P78" i="4" s="1"/>
  <c r="Q77" i="4" l="1"/>
  <c r="R66" i="4"/>
  <c r="C310" i="4"/>
  <c r="Q78" i="4"/>
  <c r="S66" i="4" l="1"/>
  <c r="T66" i="4" s="1"/>
  <c r="U66" i="4" l="1"/>
  <c r="C311" i="4" l="1"/>
  <c r="R67" i="4"/>
  <c r="S67" i="4" l="1"/>
  <c r="T67" i="4" s="1"/>
  <c r="U67" i="4" s="1"/>
  <c r="R68" i="4" s="1"/>
  <c r="S68" i="4" l="1"/>
  <c r="T68" i="4"/>
  <c r="U68" i="4" s="1"/>
  <c r="C312" i="4"/>
  <c r="C313" i="4" l="1"/>
  <c r="R69" i="4"/>
  <c r="S69" i="4" l="1"/>
  <c r="T69" i="4" s="1"/>
  <c r="U69" i="4" s="1"/>
  <c r="C314" i="4" l="1"/>
  <c r="R70" i="4"/>
  <c r="S70" i="4" l="1"/>
  <c r="T70" i="4" s="1"/>
  <c r="U70" i="4" s="1"/>
  <c r="R71" i="4" l="1"/>
  <c r="S71" i="4" s="1"/>
  <c r="T71" i="4" s="1"/>
  <c r="U71" i="4" s="1"/>
  <c r="C316" i="4" s="1"/>
  <c r="C315" i="4"/>
  <c r="R72" i="4" l="1"/>
  <c r="S72" i="4" l="1"/>
  <c r="T72" i="4"/>
  <c r="U72" i="4" s="1"/>
  <c r="C317" i="4" s="1"/>
  <c r="R73" i="4" l="1"/>
  <c r="S73" i="4" l="1"/>
  <c r="T73" i="4" s="1"/>
  <c r="U73" i="4" s="1"/>
  <c r="C318" i="4" s="1"/>
  <c r="R74" i="4" l="1"/>
  <c r="S74" i="4" l="1"/>
  <c r="T74" i="4" s="1"/>
  <c r="U74" i="4" s="1"/>
  <c r="C319" i="4" s="1"/>
  <c r="R75" i="4" l="1"/>
  <c r="S75" i="4" l="1"/>
  <c r="T75" i="4" s="1"/>
  <c r="U75" i="4" s="1"/>
  <c r="C320" i="4" s="1"/>
  <c r="R76" i="4" l="1"/>
  <c r="S76" i="4" l="1"/>
  <c r="T76" i="4" s="1"/>
  <c r="U76" i="4" s="1"/>
  <c r="C321" i="4" s="1"/>
  <c r="R77" i="4" l="1"/>
  <c r="S77" i="4" l="1"/>
  <c r="S78" i="4" s="1"/>
  <c r="T77" i="4" l="1"/>
  <c r="T78" i="4" s="1"/>
  <c r="U77" i="4" l="1"/>
  <c r="C322" i="4" s="1"/>
  <c r="V66" i="4" l="1"/>
  <c r="U78" i="4"/>
  <c r="W66" i="4"/>
  <c r="X66" i="4" s="1"/>
  <c r="Y66" i="4" s="1"/>
  <c r="V67" i="4" l="1"/>
  <c r="C323" i="4"/>
  <c r="W67" i="4" l="1"/>
  <c r="X67" i="4" s="1"/>
  <c r="Y67" i="4" s="1"/>
  <c r="V68" i="4" l="1"/>
  <c r="W68" i="4" s="1"/>
  <c r="X68" i="4" s="1"/>
  <c r="Y68" i="4" s="1"/>
  <c r="C325" i="4" s="1"/>
  <c r="C324" i="4"/>
  <c r="V69" i="4" l="1"/>
  <c r="W69" i="4" l="1"/>
  <c r="X69" i="4" s="1"/>
  <c r="Y69" i="4" s="1"/>
  <c r="V70" i="4" l="1"/>
  <c r="C326" i="4"/>
  <c r="W70" i="4" l="1"/>
  <c r="X70" i="4"/>
  <c r="Y70" i="4" l="1"/>
  <c r="C327" i="4" l="1"/>
  <c r="V71" i="4"/>
  <c r="W71" i="4" l="1"/>
  <c r="X71" i="4"/>
  <c r="Y71" i="4" l="1"/>
  <c r="C328" i="4" s="1"/>
  <c r="V72" i="4" l="1"/>
  <c r="W72" i="4" l="1"/>
  <c r="X72" i="4" s="1"/>
  <c r="Y72" i="4" s="1"/>
  <c r="C329" i="4" s="1"/>
  <c r="V73" i="4" l="1"/>
  <c r="W73" i="4" l="1"/>
  <c r="X73" i="4"/>
  <c r="Y73" i="4" s="1"/>
  <c r="C330" i="4" s="1"/>
  <c r="V74" i="4" l="1"/>
  <c r="W74" i="4" l="1"/>
  <c r="X74" i="4" l="1"/>
  <c r="Y74" i="4" s="1"/>
  <c r="C331" i="4" s="1"/>
  <c r="V75" i="4" l="1"/>
  <c r="W75" i="4" l="1"/>
  <c r="X75" i="4"/>
  <c r="Y75" i="4" s="1"/>
  <c r="C332" i="4" s="1"/>
  <c r="V76" i="4" l="1"/>
  <c r="W76" i="4" l="1"/>
  <c r="X76" i="4"/>
  <c r="Y76" i="4" s="1"/>
  <c r="C333" i="4" s="1"/>
  <c r="V77" i="4" l="1"/>
  <c r="W77" i="4" s="1"/>
  <c r="W78" i="4" s="1"/>
  <c r="X77" i="4" l="1"/>
  <c r="X78" i="4" s="1"/>
  <c r="Y77" i="4" l="1"/>
  <c r="Z66" i="4" s="1"/>
  <c r="AA66" i="4" s="1"/>
  <c r="AB66" i="4" s="1"/>
  <c r="C334" i="4" l="1"/>
  <c r="K84" i="4" s="1"/>
  <c r="Y78" i="4"/>
  <c r="AC66" i="4"/>
  <c r="Z67" i="4" s="1"/>
  <c r="AA67" i="4" l="1"/>
  <c r="AB67" i="4" s="1"/>
  <c r="AC67" i="4" l="1"/>
  <c r="Z68" i="4" s="1"/>
  <c r="AA68" i="4" l="1"/>
  <c r="AB68" i="4" s="1"/>
  <c r="AC68" i="4" l="1"/>
  <c r="Z69" i="4" s="1"/>
  <c r="AA69" i="4" s="1"/>
  <c r="AB69" i="4" s="1"/>
  <c r="AC69" i="4" l="1"/>
  <c r="Z70" i="4"/>
  <c r="AA70" i="4" l="1"/>
  <c r="AB70" i="4"/>
  <c r="AC70" i="4" l="1"/>
  <c r="Z71" i="4" s="1"/>
  <c r="AA71" i="4" l="1"/>
  <c r="AB71" i="4" s="1"/>
  <c r="AC71" i="4" s="1"/>
  <c r="Z72" i="4" l="1"/>
  <c r="AA72" i="4" l="1"/>
  <c r="AB72" i="4"/>
  <c r="AC72" i="4" s="1"/>
  <c r="Z73" i="4" l="1"/>
  <c r="AA73" i="4" l="1"/>
  <c r="AB73" i="4" s="1"/>
  <c r="AC73" i="4" s="1"/>
  <c r="Z74" i="4" l="1"/>
  <c r="AA74" i="4" l="1"/>
  <c r="AB74" i="4" s="1"/>
  <c r="AC74" i="4" l="1"/>
  <c r="Z75" i="4" s="1"/>
  <c r="AA75" i="4" l="1"/>
  <c r="AB75" i="4" l="1"/>
  <c r="AC75" i="4" s="1"/>
  <c r="Z76" i="4" l="1"/>
  <c r="AA76" i="4" s="1"/>
  <c r="AB76" i="4" s="1"/>
  <c r="AC76" i="4" s="1"/>
  <c r="Z77" i="4" l="1"/>
  <c r="AA77" i="4" l="1"/>
  <c r="AA78" i="4" s="1"/>
  <c r="K81" i="4" s="1"/>
  <c r="AB77" i="4"/>
  <c r="AB78" i="4" s="1"/>
  <c r="K82" i="4" s="1"/>
  <c r="AC77" i="4" l="1"/>
  <c r="AC78" i="4" s="1"/>
  <c r="K83" i="4" s="1"/>
  <c r="K80" i="4"/>
</calcChain>
</file>

<file path=xl/sharedStrings.xml><?xml version="1.0" encoding="utf-8"?>
<sst xmlns="http://schemas.openxmlformats.org/spreadsheetml/2006/main" count="197" uniqueCount="89">
  <si>
    <t>ПІБ, підпис.</t>
  </si>
  <si>
    <t>Підпис споживача:</t>
  </si>
  <si>
    <t>Дата надання інформації:</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</si>
  <si>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</si>
  <si>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</si>
  <si>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</si>
  <si>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 річних</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</si>
  <si>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</si>
  <si>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 xml:space="preserve"> - Платежі за додаткові та супутні послуги третіх осіб, пов'язані з отриманням, обслуговуванням та поверненням кредиту), грн.</t>
  </si>
  <si>
    <t xml:space="preserve"> - Платежі за додаткові та супутні послуги кредитодавця, пов'язані з отриманням, обслуговуванням та поверненням кредиту, грн.</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</si>
  <si>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</si>
  <si>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Усього</t>
  </si>
  <si>
    <t>12 міс.</t>
  </si>
  <si>
    <t>11.міс</t>
  </si>
  <si>
    <t>10.міс.</t>
  </si>
  <si>
    <t>9.міс.</t>
  </si>
  <si>
    <t>8.міс</t>
  </si>
  <si>
    <t>7.міс.</t>
  </si>
  <si>
    <t>6.міс.</t>
  </si>
  <si>
    <t>5.міс</t>
  </si>
  <si>
    <t>4. міс.</t>
  </si>
  <si>
    <t>3 міс.</t>
  </si>
  <si>
    <t>2.міс</t>
  </si>
  <si>
    <t>1 міс.</t>
  </si>
  <si>
    <t>Загальний платіж</t>
  </si>
  <si>
    <t>Додаткові платежі на користь Банку/третіх осіб</t>
  </si>
  <si>
    <t>Проценти до сплати</t>
  </si>
  <si>
    <t>Залишок по кредиту</t>
  </si>
  <si>
    <t>21 - й рік</t>
  </si>
  <si>
    <t>20 - й рік</t>
  </si>
  <si>
    <t>19 - й рік</t>
  </si>
  <si>
    <t>18 - й рік</t>
  </si>
  <si>
    <t>17 - й рік</t>
  </si>
  <si>
    <t>16 - й рік</t>
  </si>
  <si>
    <t>15 - й рік</t>
  </si>
  <si>
    <t>Місяць</t>
  </si>
  <si>
    <t>14 - й рік</t>
  </si>
  <si>
    <t>13 - й рік</t>
  </si>
  <si>
    <t>12 - й рік</t>
  </si>
  <si>
    <t>11 - й рік</t>
  </si>
  <si>
    <t>10 - й рік</t>
  </si>
  <si>
    <t>9 - й рік</t>
  </si>
  <si>
    <t>8 - й рік</t>
  </si>
  <si>
    <t>7 - й рік</t>
  </si>
  <si>
    <t>6 - й рік</t>
  </si>
  <si>
    <t>5 - й рік</t>
  </si>
  <si>
    <t>4 - й рік</t>
  </si>
  <si>
    <t>3 - й рік</t>
  </si>
  <si>
    <t>2 - й рік</t>
  </si>
  <si>
    <t>1 - й рік</t>
  </si>
  <si>
    <t>грн.</t>
  </si>
  <si>
    <t>…</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</si>
  <si>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</si>
  <si>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Оцінка предмету забезпечення СОД, грн.</t>
  </si>
  <si>
    <t>Страхування особисто Позичальника, % від суми залишку заборгованості по кредиту (щорічно)</t>
  </si>
  <si>
    <t>Послуги нотаріуса, грн.</t>
  </si>
  <si>
    <t>окремо плата не стягується</t>
  </si>
  <si>
    <t>Відкриття поточного рахунку, операції за яким здійснюються з використанням електронних платіжних засобів ("ЕКО-кредитка")</t>
  </si>
  <si>
    <t xml:space="preserve">Відкриття поточного рахунку, грн. </t>
  </si>
  <si>
    <t>Платежі за додаткові та супутні послуги кредитодавця, обов'язкові для укладання договору  (оплачується в грн.):</t>
  </si>
  <si>
    <t>Схема погашення кредиту</t>
  </si>
  <si>
    <t>Процентна ставка (номінальна), % річних</t>
  </si>
  <si>
    <t>Строк кредитування, міс.</t>
  </si>
  <si>
    <t>оплату страхового платежу за перший рік страхування за договором страхування транспортного засобу (КАСКО)</t>
  </si>
  <si>
    <t>оплату страхового платежу за перший рік страхування за договором страхування життя або від нещасного випадку</t>
  </si>
  <si>
    <t>оплату Комісії за надання кредиту</t>
  </si>
  <si>
    <t>на придбання АВТО</t>
  </si>
  <si>
    <t>Нет</t>
  </si>
  <si>
    <t>Ануїтет</t>
  </si>
  <si>
    <t>Сума кредиту, грн.</t>
  </si>
  <si>
    <t>Есть</t>
  </si>
  <si>
    <t>Класика</t>
  </si>
  <si>
    <t xml:space="preserve">Власний платіж (внесок), %  </t>
  </si>
  <si>
    <t>Вартість забезпечення, грн.</t>
  </si>
  <si>
    <t>Значення у цій колонці зазначається підрозділом Банку, до якого звернувся споживач</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</si>
  <si>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</si>
  <si>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Обрані споживачем умови кредитування</t>
  </si>
  <si>
    <t xml:space="preserve">ТИПОВА ФОРМА </t>
  </si>
  <si>
    <t>Додаток 6.1. до протоколу Кредитної Ради АБ "УКРГАЗБАНК" від 14.01.2020 №9/5</t>
  </si>
  <si>
    <t>Калькулятор
за програмою "Кредит під заставу нерухомості” (для придбання житлової нерухомості на первинному ринку)</t>
  </si>
  <si>
    <t xml:space="preserve">НА КУПІВЛЮ НЕРУХОМОСТІ  ЯКЩО В ЗАБЕЗПЕЧЕННІ КВАРТИРА </t>
  </si>
  <si>
    <t>1/%</t>
  </si>
  <si>
    <t>Комісія за надання кредиту, % від суми кредиту</t>
  </si>
  <si>
    <t>Переказ/видача коштів з поточного рахунку споживача, відкритого в АБ "УКРГАЗБАНК", % від суми переказу (суми кредиту)</t>
  </si>
  <si>
    <t>Платежі за додаткові та супутні послуги кредитодавця, обов'язкові для укладання договору
 (оплачується в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</si>
  <si>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</si>
  <si>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(щорічно, після отримання правовстановлюючих документів на нерухомість)</t>
  </si>
  <si>
    <t>Вартiсть послуг нотарiуса щодо державної реєстрацiї припинення iпотеки в ДРРП, грн. ( в кінці строку кредиту)</t>
  </si>
  <si>
    <t xml:space="preserve">заповнюється Кліентом виходячи з обраних умов кредитування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</si>
</sst>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numFmts>
  <fonts count="16"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name val="Calibri"/>
      <family val="2"/>
      <scheme val="minor"/>
    </font>
    <font>
      <sz val="11"/>
      <color theme="1"/>
      <name val="Times New Roman"/>
      <family val="1"/>
      <charset val="204"/>
    </font>
    <font>
      <u/>
      <sz val="11"/>
      <name val="Times New Roman"/>
      <family val="1"/>
      <charset val="204"/>
    </font>
    <font>
      <sz val="11"/>
      <color rgb="FFFF0000"/>
      <name val="Times New Roman"/>
      <family val="1"/>
      <charset val="204"/>
    </font>
    <font>
      <i/>
      <sz val="10"/>
      <name val="Arial Cyr"/>
      <charset val="204"/>
    </font>
    <font>
      <i/>
      <sz val="11"/>
      <color rgb="FFFF0000"/>
      <name val="Times New Roman"/>
      <family val="1"/>
      <charset val="204"/>
    </font>
    <font>
      <i/>
      <sz val="11"/>
      <name val="Times New Roman"/>
      <family val="1"/>
      <charset val="204"/>
    </font>
    <font>
      <sz val="11"/>
      <color theme="1" tint="0.499984740745262"/>
      <name val="Times New Roman"/>
      <family val="1"/>
      <charset val="204"/>
    </font>
    <font>
      <b/>
      <sz val="11"/>
      <color rgb="FFFF0000"/>
      <name val="Times New Roman"/>
      <family val="1"/>
      <charset val="204"/>
    </font>
    <font>
      <sz val="11"/>
      <color indexed="9"/>
      <name val="Times New Roman"/>
      <family val="1"/>
      <charset val="204"/>
    </font>
    <font>
      <b/>
      <sz val="12"/>
      <name val="Times New Roman"/>
      <family val="1"/>
      <charset val="204"/>
    </font>
    <font>
      <sz val="1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indexed="4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4" fillId="0" borderId="0"/>
    <xf numFmtId="9" fontId="2" fillId="0" borderId="0" applyFont="0" applyFill="0" applyBorder="0" applyAlignment="0" applyProtection="0"/>
  </cellStyleXfs>
  <cellXfs count="118">
    <xf numFmtId="0" fontId="0" fillId="0" borderId="0" xfId="0"/>
    <xf numFmtId="0" fontId="2" fillId="0" borderId="0" xfId="2"/>
    <xf numFmtId="0" fontId="3" fillId="0" borderId="0" xfId="2" applyFont="1" applyProtection="1">
      <protection hidden="1"/>
    </xf>
    <xf numFmtId="4" fontId="3" fillId="0" borderId="0" xfId="2" applyNumberFormat="1" applyFont="1" applyProtection="1">
      <protection hidden="1"/>
    </xf>
    <xf numFmtId="14" fontId="2" fillId="0" borderId="0" xfId="2" applyNumberFormat="1" applyProtection="1">
      <protection hidden="1"/>
    </xf>
    <xf numFmtId="4" fontId="3" fillId="0" borderId="2" xfId="2" applyNumberFormat="1" applyFont="1" applyFill="1" applyBorder="1" applyAlignment="1" applyProtection="1">
      <alignment shrinkToFit="1"/>
      <protection hidden="1"/>
    </xf>
    <xf numFmtId="4" fontId="3" fillId="2" borderId="0" xfId="2" applyNumberFormat="1" applyFont="1" applyFill="1" applyProtection="1">
      <protection hidden="1"/>
    </xf>
    <xf numFmtId="14" fontId="2" fillId="2" borderId="0" xfId="2" applyNumberFormat="1" applyFill="1" applyProtection="1">
      <protection hidden="1"/>
    </xf>
    <xf numFmtId="0" fontId="3" fillId="2" borderId="0" xfId="2" applyFont="1" applyFill="1" applyProtection="1">
      <protection hidden="1"/>
    </xf>
    <xf numFmtId="0" fontId="3" fillId="3" borderId="0" xfId="2" applyFont="1" applyFill="1" applyAlignment="1" applyProtection="1">
      <protection hidden="1"/>
    </xf>
    <xf numFmtId="10" fontId="3" fillId="3" borderId="3" xfId="4" applyNumberFormat="1" applyFont="1" applyFill="1" applyBorder="1" applyAlignment="1" applyProtection="1">
      <protection hidden="1"/>
    </xf>
    <xf numFmtId="4" fontId="3" fillId="3" borderId="1" xfId="2" applyNumberFormat="1" applyFont="1" applyFill="1" applyBorder="1" applyAlignment="1" applyProtection="1">
      <protection hidden="1"/>
    </xf>
    <xf numFmtId="4" fontId="3" fillId="0" borderId="0" xfId="2" applyNumberFormat="1" applyFont="1" applyFill="1" applyBorder="1" applyAlignment="1" applyProtection="1">
      <protection hidden="1"/>
    </xf>
    <xf numFmtId="4" fontId="3" fillId="0" borderId="4" xfId="2" applyNumberFormat="1" applyFont="1" applyFill="1" applyBorder="1" applyAlignment="1" applyProtection="1">
      <protection hidden="1"/>
    </xf>
    <xf numFmtId="4" fontId="3" fillId="0" borderId="4" xfId="2" applyNumberFormat="1" applyFont="1" applyFill="1" applyBorder="1" applyProtection="1">
      <protection hidden="1"/>
    </xf>
    <xf numFmtId="4" fontId="3" fillId="0" borderId="5" xfId="2" applyNumberFormat="1" applyFont="1" applyFill="1" applyBorder="1" applyProtection="1">
      <protection hidden="1"/>
    </xf>
    <xf numFmtId="0" fontId="6" fillId="0" borderId="6" xfId="2" applyFont="1" applyFill="1" applyBorder="1" applyAlignment="1" applyProtection="1">
      <alignment vertical="top"/>
      <protection hidden="1"/>
    </xf>
    <xf numFmtId="4" fontId="3" fillId="0" borderId="7" xfId="2" applyNumberFormat="1" applyFont="1" applyFill="1" applyBorder="1" applyAlignment="1" applyProtection="1">
      <alignment shrinkToFit="1"/>
      <protection hidden="1"/>
    </xf>
    <xf numFmtId="164" fontId="3" fillId="0" borderId="8" xfId="2" applyNumberFormat="1" applyFont="1" applyFill="1" applyBorder="1" applyAlignment="1" applyProtection="1">
      <alignment horizontal="left" shrinkToFit="1"/>
      <protection hidden="1"/>
    </xf>
    <xf numFmtId="0" fontId="3" fillId="0" borderId="9" xfId="2" applyFont="1" applyFill="1" applyBorder="1" applyAlignment="1" applyProtection="1">
      <alignment horizontal="center" vertical="center" wrapText="1" shrinkToFit="1"/>
      <protection hidden="1"/>
    </xf>
    <xf numFmtId="4" fontId="3" fillId="0" borderId="15" xfId="2" applyNumberFormat="1" applyFont="1" applyFill="1" applyBorder="1" applyAlignment="1" applyProtection="1">
      <alignment shrinkToFit="1"/>
      <protection hidden="1"/>
    </xf>
    <xf numFmtId="0" fontId="3" fillId="0" borderId="0" xfId="2" applyFont="1" applyFill="1" applyProtection="1">
      <protection hidden="1"/>
    </xf>
    <xf numFmtId="0" fontId="2" fillId="0" borderId="0" xfId="2" applyFill="1"/>
    <xf numFmtId="0" fontId="3" fillId="0" borderId="21" xfId="2" applyFont="1" applyFill="1" applyBorder="1" applyAlignment="1" applyProtection="1">
      <alignment horizontal="left" shrinkToFit="1"/>
      <protection hidden="1"/>
    </xf>
    <xf numFmtId="0" fontId="3" fillId="0" borderId="19" xfId="2" applyFont="1" applyFill="1" applyBorder="1" applyAlignment="1" applyProtection="1">
      <alignment horizontal="left" shrinkToFit="1"/>
      <protection hidden="1"/>
    </xf>
    <xf numFmtId="0" fontId="3" fillId="6" borderId="0" xfId="2" applyFont="1" applyFill="1" applyBorder="1" applyAlignment="1" applyProtection="1">
      <alignment horizontal="left" vertical="center"/>
      <protection hidden="1"/>
    </xf>
    <xf numFmtId="0" fontId="3" fillId="6" borderId="22" xfId="2" applyFont="1" applyFill="1" applyBorder="1" applyAlignment="1" applyProtection="1">
      <alignment horizontal="left" vertical="center"/>
      <protection hidden="1"/>
    </xf>
    <xf numFmtId="10" fontId="3" fillId="0" borderId="0" xfId="2" applyNumberFormat="1" applyFont="1" applyFill="1" applyProtection="1">
      <protection hidden="1"/>
    </xf>
    <xf numFmtId="10" fontId="3" fillId="0" borderId="0" xfId="2" applyNumberFormat="1" applyFont="1" applyProtection="1">
      <protection hidden="1"/>
    </xf>
    <xf numFmtId="0" fontId="3" fillId="0" borderId="0" xfId="2" applyFont="1" applyAlignment="1" applyProtection="1">
      <protection hidden="1"/>
    </xf>
    <xf numFmtId="0" fontId="6" fillId="0" borderId="12" xfId="2" applyFont="1" applyFill="1" applyBorder="1" applyAlignment="1" applyProtection="1">
      <alignment horizontal="center" vertical="center" wrapText="1"/>
      <protection hidden="1"/>
    </xf>
    <xf numFmtId="2" fontId="7" fillId="2" borderId="17" xfId="4" applyNumberFormat="1" applyFont="1" applyFill="1" applyBorder="1" applyAlignment="1" applyProtection="1">
      <alignment horizontal="right"/>
      <protection hidden="1"/>
    </xf>
    <xf numFmtId="2" fontId="7" fillId="2" borderId="16" xfId="4" applyNumberFormat="1" applyFont="1" applyFill="1" applyBorder="1" applyAlignment="1" applyProtection="1">
      <alignment horizontal="right"/>
      <protection hidden="1"/>
    </xf>
    <xf numFmtId="0" fontId="2" fillId="0" borderId="16" xfId="2" applyBorder="1" applyAlignment="1">
      <alignment horizontal="right"/>
    </xf>
    <xf numFmtId="0" fontId="2" fillId="0" borderId="16" xfId="2" applyBorder="1" applyAlignment="1">
      <alignment horizontal="right" wrapText="1"/>
    </xf>
    <xf numFmtId="0" fontId="12" fillId="0" borderId="0" xfId="2" applyFont="1" applyAlignment="1" applyProtection="1">
      <protection hidden="1"/>
    </xf>
    <xf numFmtId="0" fontId="3" fillId="0" borderId="17" xfId="2" applyFont="1" applyFill="1" applyBorder="1" applyAlignment="1" applyProtection="1">
      <alignment vertical="center"/>
      <protection hidden="1"/>
    </xf>
    <xf numFmtId="0" fontId="3" fillId="0" borderId="18" xfId="2" applyFont="1" applyFill="1" applyBorder="1" applyAlignment="1" applyProtection="1">
      <alignment vertical="center"/>
      <protection hidden="1"/>
    </xf>
    <xf numFmtId="0" fontId="13" fillId="0" borderId="0" xfId="2" applyFont="1" applyFill="1" applyProtection="1">
      <protection hidden="1"/>
    </xf>
    <xf numFmtId="0" fontId="3" fillId="0" borderId="0" xfId="2" applyFont="1" applyFill="1" applyBorder="1" applyAlignment="1" applyProtection="1">
      <alignment horizontal="right"/>
      <protection hidden="1"/>
    </xf>
    <xf numFmtId="0" fontId="15" fillId="3" borderId="0" xfId="2" applyFont="1" applyFill="1" applyAlignment="1" applyProtection="1">
      <protection hidden="1"/>
    </xf>
    <xf numFmtId="0" fontId="15" fillId="2" borderId="0" xfId="2" applyFont="1" applyFill="1" applyAlignment="1" applyProtection="1">
      <protection hidden="1"/>
    </xf>
    <xf numFmtId="0" fontId="5" fillId="0" borderId="1" xfId="3" applyFont="1" applyBorder="1" applyAlignment="1">
      <alignment horizontal="center" vertical="center" wrapText="1"/>
    </xf>
    <xf numFmtId="0" fontId="5" fillId="2" borderId="1" xfId="3" applyFont="1" applyFill="1" applyBorder="1" applyAlignment="1" applyProtection="1">
      <alignment horizontal="center" vertical="center" wrapText="1"/>
      <protection locked="0"/>
    </xf>
    <xf numFmtId="0" fontId="5" fillId="3" borderId="1" xfId="3" applyFont="1" applyFill="1" applyBorder="1" applyAlignment="1">
      <alignment horizontal="center" vertical="center" wrapText="1"/>
    </xf>
    <xf numFmtId="0" fontId="3" fillId="3" borderId="3" xfId="3" applyFont="1" applyFill="1" applyBorder="1" applyAlignment="1">
      <alignment horizontal="left" vertical="center" wrapText="1"/>
    </xf>
    <xf numFmtId="0" fontId="3" fillId="3" borderId="1" xfId="3" applyFont="1" applyFill="1" applyBorder="1" applyAlignment="1">
      <alignment horizontal="left" vertical="center" wrapText="1"/>
    </xf>
    <xf numFmtId="0" fontId="2" fillId="3" borderId="1" xfId="2" applyFont="1" applyFill="1" applyBorder="1" applyAlignment="1">
      <alignment horizontal="left"/>
    </xf>
    <xf numFmtId="14" fontId="5" fillId="3" borderId="1" xfId="3" applyNumberFormat="1" applyFont="1" applyFill="1" applyBorder="1" applyAlignment="1" applyProtection="1">
      <alignment horizontal="center" vertical="center" wrapText="1"/>
    </xf>
    <xf numFmtId="0" fontId="6" fillId="0" borderId="13" xfId="2" applyFont="1" applyFill="1" applyBorder="1" applyAlignment="1" applyProtection="1">
      <alignment horizontal="center" vertical="center" wrapText="1"/>
      <protection hidden="1"/>
    </xf>
    <xf numFmtId="0" fontId="6" fillId="0" borderId="12" xfId="2" applyFont="1" applyFill="1" applyBorder="1" applyAlignment="1" applyProtection="1">
      <alignment horizontal="center" vertical="center" wrapText="1"/>
      <protection hidden="1"/>
    </xf>
    <xf numFmtId="0" fontId="6" fillId="0" borderId="11" xfId="2" applyFont="1" applyFill="1" applyBorder="1" applyAlignment="1" applyProtection="1">
      <alignment horizontal="center" vertical="center" wrapText="1"/>
      <protection hidden="1"/>
    </xf>
    <xf numFmtId="0" fontId="3" fillId="0" borderId="14" xfId="2" applyFont="1" applyFill="1" applyBorder="1" applyAlignment="1" applyProtection="1">
      <alignment horizontal="center" vertical="center" textRotation="45"/>
      <protection hidden="1"/>
    </xf>
    <xf numFmtId="0" fontId="3" fillId="0" borderId="10" xfId="2" applyFont="1" applyFill="1" applyBorder="1" applyAlignment="1" applyProtection="1">
      <alignment horizontal="center" vertical="center" textRotation="45"/>
      <protection hidden="1"/>
    </xf>
    <xf numFmtId="0" fontId="3" fillId="0" borderId="17" xfId="2" applyFont="1" applyFill="1" applyBorder="1" applyAlignment="1" applyProtection="1">
      <alignment horizontal="center" vertical="center" wrapText="1" shrinkToFit="1"/>
      <protection hidden="1"/>
    </xf>
    <xf numFmtId="0" fontId="3" fillId="0" borderId="18" xfId="2" applyFont="1" applyFill="1" applyBorder="1" applyAlignment="1" applyProtection="1">
      <alignment horizontal="center" vertical="center" wrapText="1" shrinkToFit="1"/>
      <protection hidden="1"/>
    </xf>
    <xf numFmtId="0" fontId="3" fillId="0" borderId="16" xfId="2" applyFont="1" applyFill="1" applyBorder="1" applyAlignment="1" applyProtection="1">
      <alignment horizontal="center" vertical="center" wrapText="1" shrinkToFit="1"/>
      <protection hidden="1"/>
    </xf>
    <xf numFmtId="10" fontId="3" fillId="3" borderId="17" xfId="4" applyNumberFormat="1" applyFont="1" applyFill="1" applyBorder="1" applyAlignment="1" applyProtection="1">
      <alignment horizontal="right"/>
      <protection locked="0"/>
    </xf>
    <xf numFmtId="10" fontId="3" fillId="3" borderId="16" xfId="4" applyNumberFormat="1" applyFont="1" applyFill="1" applyBorder="1" applyAlignment="1" applyProtection="1">
      <alignment horizontal="right"/>
      <protection locked="0"/>
    </xf>
    <xf numFmtId="0" fontId="3" fillId="0" borderId="17" xfId="2" applyFont="1" applyFill="1" applyBorder="1" applyAlignment="1" applyProtection="1">
      <alignment horizontal="left" vertical="center" shrinkToFit="1"/>
      <protection hidden="1"/>
    </xf>
    <xf numFmtId="0" fontId="3" fillId="0" borderId="18" xfId="2" applyFont="1" applyFill="1" applyBorder="1" applyAlignment="1" applyProtection="1">
      <alignment horizontal="left" vertical="center" shrinkToFit="1"/>
      <protection hidden="1"/>
    </xf>
    <xf numFmtId="0" fontId="3" fillId="0" borderId="16" xfId="2" applyFont="1" applyFill="1" applyBorder="1" applyAlignment="1" applyProtection="1">
      <alignment horizontal="left" vertical="center" shrinkToFit="1"/>
      <protection hidden="1"/>
    </xf>
    <xf numFmtId="10" fontId="3" fillId="0" borderId="1" xfId="4"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right"/>
      <protection hidden="1"/>
    </xf>
    <xf numFmtId="0" fontId="7" fillId="0" borderId="17" xfId="2" applyFont="1" applyFill="1" applyBorder="1" applyAlignment="1" applyProtection="1">
      <alignment horizontal="left" vertical="center" wrapText="1"/>
      <protection hidden="1"/>
    </xf>
    <xf numFmtId="0" fontId="7" fillId="0" borderId="18" xfId="2" applyFont="1" applyFill="1" applyBorder="1" applyAlignment="1" applyProtection="1">
      <alignment horizontal="left" vertical="center"/>
      <protection hidden="1"/>
    </xf>
    <xf numFmtId="0" fontId="7" fillId="0" borderId="16" xfId="2" applyFont="1" applyFill="1" applyBorder="1" applyAlignment="1" applyProtection="1">
      <alignment horizontal="left" vertical="center"/>
      <protection hidden="1"/>
    </xf>
    <xf numFmtId="10" fontId="3" fillId="3" borderId="1" xfId="4" applyNumberFormat="1" applyFont="1" applyFill="1" applyBorder="1" applyAlignment="1" applyProtection="1">
      <alignment horizontal="right"/>
      <protection hidden="1"/>
    </xf>
    <xf numFmtId="0" fontId="7" fillId="0" borderId="17" xfId="2" applyFont="1" applyFill="1" applyBorder="1" applyAlignment="1" applyProtection="1">
      <alignment horizontal="left" vertical="center" shrinkToFit="1"/>
      <protection hidden="1"/>
    </xf>
    <xf numFmtId="0" fontId="7" fillId="0" borderId="18" xfId="2" applyFont="1" applyFill="1" applyBorder="1" applyAlignment="1" applyProtection="1">
      <alignment horizontal="left" vertical="center" shrinkToFit="1"/>
      <protection hidden="1"/>
    </xf>
    <xf numFmtId="0" fontId="7" fillId="0" borderId="16" xfId="2" applyFont="1" applyFill="1" applyBorder="1" applyAlignment="1" applyProtection="1">
      <alignment horizontal="left" vertical="center" shrinkToFit="1"/>
      <protection hidden="1"/>
    </xf>
    <xf numFmtId="2" fontId="7" fillId="2" borderId="17" xfId="4" applyNumberFormat="1" applyFont="1" applyFill="1" applyBorder="1" applyAlignment="1" applyProtection="1">
      <alignment horizontal="right"/>
      <protection hidden="1"/>
    </xf>
    <xf numFmtId="2" fontId="7" fillId="2" borderId="16" xfId="4" applyNumberFormat="1" applyFont="1" applyFill="1" applyBorder="1" applyAlignment="1" applyProtection="1">
      <alignment horizontal="right"/>
      <protection hidden="1"/>
    </xf>
    <xf numFmtId="0" fontId="3" fillId="0" borderId="17" xfId="2" applyFont="1" applyFill="1" applyBorder="1" applyAlignment="1" applyProtection="1">
      <alignment horizontal="left" vertical="center" wrapText="1" shrinkToFit="1"/>
      <protection hidden="1"/>
    </xf>
    <xf numFmtId="0" fontId="3" fillId="0" borderId="17" xfId="2" applyFont="1" applyFill="1" applyBorder="1" applyAlignment="1" applyProtection="1">
      <alignment horizontal="left" shrinkToFit="1"/>
      <protection hidden="1"/>
    </xf>
    <xf numFmtId="0" fontId="3" fillId="0" borderId="18" xfId="2" applyFont="1" applyFill="1" applyBorder="1" applyAlignment="1" applyProtection="1">
      <alignment horizontal="left" shrinkToFit="1"/>
      <protection hidden="1"/>
    </xf>
    <xf numFmtId="0" fontId="3" fillId="0" borderId="16" xfId="2" applyFont="1" applyFill="1" applyBorder="1" applyAlignment="1" applyProtection="1">
      <alignment horizontal="left" shrinkToFit="1"/>
      <protection hidden="1"/>
    </xf>
    <xf numFmtId="4" fontId="3" fillId="0" borderId="17" xfId="2" applyNumberFormat="1" applyFont="1" applyFill="1" applyBorder="1" applyAlignment="1" applyProtection="1">
      <alignment horizontal="right"/>
      <protection locked="0" hidden="1"/>
    </xf>
    <xf numFmtId="4" fontId="3" fillId="0" borderId="16" xfId="2" applyNumberFormat="1" applyFont="1" applyFill="1" applyBorder="1" applyAlignment="1" applyProtection="1">
      <alignment horizontal="right"/>
      <protection locked="0" hidden="1"/>
    </xf>
    <xf numFmtId="10" fontId="3" fillId="2" borderId="1" xfId="4"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top" wrapText="1"/>
      <protection hidden="1"/>
    </xf>
    <xf numFmtId="4" fontId="3" fillId="0" borderId="1" xfId="2" applyNumberFormat="1" applyFont="1" applyFill="1" applyBorder="1" applyAlignment="1" applyProtection="1">
      <alignment horizontal="center" wrapText="1"/>
      <protection hidden="1"/>
    </xf>
    <xf numFmtId="0" fontId="3" fillId="0" borderId="18" xfId="2" applyFont="1" applyFill="1" applyBorder="1" applyAlignment="1" applyProtection="1">
      <alignment horizontal="center" vertical="center"/>
      <protection hidden="1"/>
    </xf>
    <xf numFmtId="0" fontId="3" fillId="0" borderId="16" xfId="2" applyFont="1" applyFill="1" applyBorder="1" applyAlignment="1" applyProtection="1">
      <alignment horizontal="center" vertical="center"/>
      <protection hidden="1"/>
    </xf>
    <xf numFmtId="10" fontId="3" fillId="0" borderId="16" xfId="4" applyNumberFormat="1" applyFont="1" applyFill="1" applyBorder="1" applyAlignment="1" applyProtection="1">
      <alignment horizontal="right"/>
      <protection hidden="1"/>
    </xf>
    <xf numFmtId="0" fontId="3" fillId="0" borderId="17" xfId="2" applyFont="1" applyFill="1" applyBorder="1" applyAlignment="1" applyProtection="1">
      <alignment horizontal="right" wrapText="1"/>
      <protection hidden="1"/>
    </xf>
    <xf numFmtId="0" fontId="2" fillId="0" borderId="18" xfId="2" applyBorder="1" applyAlignment="1">
      <alignment horizontal="right" wrapText="1"/>
    </xf>
    <xf numFmtId="0" fontId="2" fillId="0" borderId="16" xfId="2" applyBorder="1" applyAlignment="1">
      <alignment horizontal="right" wrapText="1"/>
    </xf>
    <xf numFmtId="4" fontId="3" fillId="2" borderId="1" xfId="2" applyNumberFormat="1" applyFont="1" applyFill="1" applyBorder="1" applyAlignment="1" applyProtection="1">
      <alignment horizontal="right"/>
      <protection locked="0"/>
    </xf>
    <xf numFmtId="0" fontId="3" fillId="0" borderId="17" xfId="2" applyFont="1" applyFill="1" applyBorder="1" applyAlignment="1" applyProtection="1">
      <alignment horizontal="left" vertical="center"/>
      <protection hidden="1"/>
    </xf>
    <xf numFmtId="0" fontId="3" fillId="0" borderId="18" xfId="2" applyFont="1" applyFill="1" applyBorder="1" applyAlignment="1" applyProtection="1">
      <alignment horizontal="left" vertical="center"/>
      <protection hidden="1"/>
    </xf>
    <xf numFmtId="0" fontId="3" fillId="0" borderId="16" xfId="2" applyFont="1" applyFill="1" applyBorder="1" applyAlignment="1" applyProtection="1">
      <alignment horizontal="left" vertical="center"/>
      <protection hidden="1"/>
    </xf>
    <xf numFmtId="1" fontId="3" fillId="2" borderId="1" xfId="2" quotePrefix="1" applyNumberFormat="1" applyFont="1" applyFill="1" applyBorder="1" applyAlignment="1" applyProtection="1">
      <alignment horizontal="right"/>
      <protection locked="0"/>
    </xf>
    <xf numFmtId="1" fontId="3" fillId="2" borderId="16" xfId="2" quotePrefix="1" applyNumberFormat="1" applyFont="1" applyFill="1" applyBorder="1" applyAlignment="1" applyProtection="1">
      <alignment horizontal="right"/>
      <protection locked="0"/>
    </xf>
    <xf numFmtId="2" fontId="3" fillId="3" borderId="1" xfId="4" applyNumberFormat="1" applyFont="1" applyFill="1" applyBorder="1" applyAlignment="1" applyProtection="1">
      <alignment horizontal="right"/>
      <protection hidden="1"/>
    </xf>
    <xf numFmtId="0" fontId="3" fillId="5" borderId="17" xfId="2" applyNumberFormat="1" applyFont="1" applyFill="1" applyBorder="1" applyAlignment="1" applyProtection="1">
      <alignment horizontal="right"/>
      <protection locked="0" hidden="1"/>
    </xf>
    <xf numFmtId="0" fontId="3" fillId="5" borderId="16" xfId="2" applyNumberFormat="1" applyFont="1" applyFill="1" applyBorder="1" applyAlignment="1" applyProtection="1">
      <alignment horizontal="right"/>
      <protection locked="0" hidden="1"/>
    </xf>
    <xf numFmtId="4" fontId="3" fillId="4" borderId="20" xfId="2" applyNumberFormat="1" applyFont="1" applyFill="1" applyBorder="1" applyAlignment="1" applyProtection="1">
      <alignment horizontal="right"/>
      <protection locked="0" hidden="1"/>
    </xf>
    <xf numFmtId="4" fontId="3" fillId="4" borderId="19" xfId="2" applyNumberFormat="1" applyFont="1" applyFill="1" applyBorder="1" applyAlignment="1" applyProtection="1">
      <alignment horizontal="right"/>
      <protection locked="0" hidden="1"/>
    </xf>
    <xf numFmtId="0" fontId="3" fillId="0" borderId="17" xfId="2" applyFont="1" applyFill="1" applyBorder="1" applyAlignment="1" applyProtection="1">
      <alignment horizontal="right"/>
      <protection hidden="1"/>
    </xf>
    <xf numFmtId="0" fontId="2" fillId="0" borderId="18" xfId="2" applyBorder="1" applyAlignment="1">
      <alignment horizontal="right"/>
    </xf>
    <xf numFmtId="0" fontId="2" fillId="0" borderId="16" xfId="2" applyBorder="1" applyAlignment="1">
      <alignment horizontal="right"/>
    </xf>
    <xf numFmtId="0" fontId="3" fillId="0" borderId="17" xfId="2" applyFont="1" applyFill="1" applyBorder="1" applyAlignment="1" applyProtection="1">
      <alignment horizontal="left"/>
      <protection hidden="1"/>
    </xf>
    <xf numFmtId="0" fontId="3" fillId="0" borderId="18" xfId="2" applyFont="1" applyFill="1" applyBorder="1" applyAlignment="1" applyProtection="1">
      <alignment horizontal="left"/>
      <protection hidden="1"/>
    </xf>
    <xf numFmtId="0" fontId="3" fillId="0" borderId="16" xfId="2" applyFont="1" applyFill="1" applyBorder="1" applyAlignment="1" applyProtection="1">
      <alignment horizontal="left"/>
      <protection hidden="1"/>
    </xf>
    <xf numFmtId="0" fontId="3" fillId="0" borderId="17" xfId="2" applyFont="1" applyFill="1" applyBorder="1" applyAlignment="1" applyProtection="1">
      <alignment horizontal="left" vertical="top"/>
      <protection hidden="1"/>
    </xf>
    <xf numFmtId="0" fontId="3" fillId="0" borderId="18" xfId="2" applyFont="1" applyFill="1" applyBorder="1" applyAlignment="1" applyProtection="1">
      <alignment horizontal="left" vertical="top"/>
      <protection hidden="1"/>
    </xf>
    <xf numFmtId="0" fontId="3" fillId="0" borderId="16" xfId="2" applyFont="1" applyFill="1" applyBorder="1" applyAlignment="1" applyProtection="1">
      <alignment horizontal="left" vertical="top"/>
      <protection hidden="1"/>
    </xf>
    <xf numFmtId="0" fontId="3" fillId="0" borderId="0" xfId="2" applyFont="1" applyFill="1" applyAlignment="1" applyProtection="1">
      <alignment horizontal="left" vertical="center"/>
      <protection hidden="1"/>
    </xf>
    <xf numFmtId="0" fontId="11" fillId="0" borderId="0" xfId="2" applyFont="1" applyAlignment="1" applyProtection="1">
      <alignment horizontal="center" vertical="center"/>
      <protection hidden="1"/>
    </xf>
    <xf numFmtId="0" fontId="14" fillId="0" borderId="0" xfId="2" applyFont="1" applyAlignment="1" applyProtection="1">
      <alignment horizontal="center" vertical="center" wrapText="1"/>
      <protection hidden="1"/>
    </xf>
    <xf numFmtId="0" fontId="14" fillId="0" borderId="0" xfId="2" applyFont="1" applyAlignment="1" applyProtection="1">
      <alignment horizontal="center" vertical="center"/>
      <protection hidden="1"/>
    </xf>
    <xf numFmtId="0" fontId="10" fillId="0" borderId="0" xfId="2" applyFont="1" applyAlignment="1" applyProtection="1">
      <alignment horizontal="center"/>
      <protection hidden="1"/>
    </xf>
    <xf numFmtId="0" fontId="9" fillId="0" borderId="17" xfId="1" applyFont="1" applyFill="1" applyBorder="1" applyAlignment="1" applyProtection="1">
      <alignment horizontal="center" vertical="center" wrapText="1"/>
      <protection hidden="1"/>
    </xf>
    <xf numFmtId="0" fontId="9" fillId="0" borderId="18" xfId="1" applyFont="1" applyFill="1" applyBorder="1" applyAlignment="1" applyProtection="1">
      <alignment horizontal="center" vertical="center" wrapText="1"/>
      <protection hidden="1"/>
    </xf>
    <xf numFmtId="0" fontId="9" fillId="0" borderId="16" xfId="1" applyFont="1" applyFill="1" applyBorder="1" applyAlignment="1" applyProtection="1">
      <alignment horizontal="center" vertical="center" wrapText="1"/>
      <protection hidden="1"/>
    </xf>
    <xf numFmtId="0" fontId="9" fillId="0" borderId="17" xfId="1" applyFont="1" applyFill="1" applyBorder="1" applyAlignment="1" applyProtection="1">
      <alignment horizontal="left" vertical="center" wrapText="1"/>
      <protection hidden="1"/>
    </xf>
    <xf numFmtId="0" fontId="8" fillId="0" borderId="16" xfId="2" applyFont="1" applyBorder="1" applyAlignment="1">
      <alignment horizontal="left" vertical="center" wrapText="1"/>
    </xf>
  </cellXfs>
  <cellStyles count="5">
    <cellStyle name="Гиперссылка" xfId="1" builtinId="8"/>
    <cellStyle name="Обычный" xfId="0" builtinId="0"/>
    <cellStyle name="Обычный 2" xfId="2"/>
    <cellStyle name="Обычный 2 2" xfId="3"/>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5"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19050</xdr:colOff>
          <xdr:row>13</xdr:row>
          <xdr:rowOff>180975</xdr:rowOff>
        </xdr:from>
        <xdr:to>
          <xdr:col>10</xdr:col>
          <xdr:colOff>904875</xdr:colOff>
          <xdr:row>14</xdr:row>
          <xdr:rowOff>247650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352425</xdr:colOff>
      <xdr:row>13</xdr:row>
      <xdr:rowOff>76200</xdr:rowOff>
    </xdr:from>
    <xdr:to>
      <xdr:col>27</xdr:col>
      <xdr:colOff>333375</xdr:colOff>
      <xdr:row>20</xdr:row>
      <xdr:rowOff>263525</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0725" y="1343025"/>
          <a:ext cx="126968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6"/>
  <sheetViews>
    <sheetView tabSelected="1" view="pageBreakPreview" topLeftCell="A3" zoomScale="60" zoomScaleNormal="100" workbookViewId="0">
      <selection activeCell="P25" sqref="P25"/>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7109375" customWidth="1"/>
    <col min="12" max="13" width="12.42578125" customWidth="1"/>
    <col min="14" max="14" width="12.140625" customWidth="1"/>
    <col min="15" max="15" width="11" customWidth="1"/>
    <col min="16" max="17" width="12" customWidth="1"/>
    <col min="18" max="18" width="13" customWidth="1"/>
    <col min="19" max="19" width="10.5703125" customWidth="1"/>
    <col min="20" max="20" width="11.5703125" customWidth="1"/>
    <col min="21" max="21" width="13.28515625" customWidth="1"/>
    <col min="22" max="22" width="11.5703125" customWidth="1"/>
    <col min="23" max="23" width="10.42578125" customWidth="1"/>
    <col min="24" max="25" width="12.7109375" customWidth="1"/>
    <col min="26" max="26" width="11.7109375" customWidth="1"/>
    <col min="27" max="27" width="11.140625" customWidth="1"/>
    <col min="28" max="28" width="11.5703125" customWidth="1"/>
    <col min="29" max="29" width="10.7109375" customWidth="1"/>
    <col min="30" max="32" width="9.140625" hidden="1" customWidth="1"/>
    <col min="33" max="33" width="8.42578125" hidden="1" customWidth="1"/>
    <col min="34" max="34" width="5.28515625" hidden="1" customWidth="1"/>
    <col min="35" max="56" width="9.140625" hidden="1" customWidth="1"/>
    <col min="57" max="60" width="0" hidden="1"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7109375" customWidth="1"/>
    <col min="268" max="269" width="12.42578125" customWidth="1"/>
    <col min="270" max="270" width="12.140625" customWidth="1"/>
    <col min="271" max="271" width="11" customWidth="1"/>
    <col min="272" max="273" width="12" customWidth="1"/>
    <col min="274" max="274" width="13" customWidth="1"/>
    <col min="275" max="275" width="10.5703125" customWidth="1"/>
    <col min="276" max="276" width="11.5703125" customWidth="1"/>
    <col min="277" max="277" width="13.28515625" customWidth="1"/>
    <col min="278" max="278" width="11.5703125" customWidth="1"/>
    <col min="279" max="279" width="10.42578125" customWidth="1"/>
    <col min="280" max="281" width="12.7109375" customWidth="1"/>
    <col min="282" max="282" width="11.7109375" customWidth="1"/>
    <col min="283" max="283" width="11.140625" customWidth="1"/>
    <col min="284" max="284" width="11.5703125" customWidth="1"/>
    <col min="285" max="285" width="10.7109375" customWidth="1"/>
    <col min="286" max="316" width="0" hidden="1"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7109375" customWidth="1"/>
    <col min="524" max="525" width="12.42578125" customWidth="1"/>
    <col min="526" max="526" width="12.140625" customWidth="1"/>
    <col min="527" max="527" width="11" customWidth="1"/>
    <col min="528" max="529" width="12" customWidth="1"/>
    <col min="530" max="530" width="13" customWidth="1"/>
    <col min="531" max="531" width="10.5703125" customWidth="1"/>
    <col min="532" max="532" width="11.5703125" customWidth="1"/>
    <col min="533" max="533" width="13.28515625" customWidth="1"/>
    <col min="534" max="534" width="11.5703125" customWidth="1"/>
    <col min="535" max="535" width="10.42578125" customWidth="1"/>
    <col min="536" max="537" width="12.7109375" customWidth="1"/>
    <col min="538" max="538" width="11.7109375" customWidth="1"/>
    <col min="539" max="539" width="11.140625" customWidth="1"/>
    <col min="540" max="540" width="11.5703125" customWidth="1"/>
    <col min="541" max="541" width="10.7109375" customWidth="1"/>
    <col min="542" max="572" width="0" hidden="1"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7109375" customWidth="1"/>
    <col min="780" max="781" width="12.42578125" customWidth="1"/>
    <col min="782" max="782" width="12.140625" customWidth="1"/>
    <col min="783" max="783" width="11" customWidth="1"/>
    <col min="784" max="785" width="12" customWidth="1"/>
    <col min="786" max="786" width="13" customWidth="1"/>
    <col min="787" max="787" width="10.5703125" customWidth="1"/>
    <col min="788" max="788" width="11.5703125" customWidth="1"/>
    <col min="789" max="789" width="13.28515625" customWidth="1"/>
    <col min="790" max="790" width="11.5703125" customWidth="1"/>
    <col min="791" max="791" width="10.42578125" customWidth="1"/>
    <col min="792" max="793" width="12.7109375" customWidth="1"/>
    <col min="794" max="794" width="11.7109375" customWidth="1"/>
    <col min="795" max="795" width="11.140625" customWidth="1"/>
    <col min="796" max="796" width="11.5703125" customWidth="1"/>
    <col min="797" max="797" width="10.7109375" customWidth="1"/>
    <col min="798" max="828" width="0" hidden="1"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7109375" customWidth="1"/>
    <col min="1036" max="1037" width="12.42578125" customWidth="1"/>
    <col min="1038" max="1038" width="12.140625" customWidth="1"/>
    <col min="1039" max="1039" width="11" customWidth="1"/>
    <col min="1040" max="1041" width="12" customWidth="1"/>
    <col min="1042" max="1042" width="13" customWidth="1"/>
    <col min="1043" max="1043" width="10.5703125" customWidth="1"/>
    <col min="1044" max="1044" width="11.5703125" customWidth="1"/>
    <col min="1045" max="1045" width="13.28515625" customWidth="1"/>
    <col min="1046" max="1046" width="11.5703125" customWidth="1"/>
    <col min="1047" max="1047" width="10.42578125" customWidth="1"/>
    <col min="1048" max="1049" width="12.7109375" customWidth="1"/>
    <col min="1050" max="1050" width="11.7109375" customWidth="1"/>
    <col min="1051" max="1051" width="11.140625" customWidth="1"/>
    <col min="1052" max="1052" width="11.5703125" customWidth="1"/>
    <col min="1053" max="1053" width="10.7109375" customWidth="1"/>
    <col min="1054" max="1084" width="0" hidden="1"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7109375" customWidth="1"/>
    <col min="1292" max="1293" width="12.42578125" customWidth="1"/>
    <col min="1294" max="1294" width="12.140625" customWidth="1"/>
    <col min="1295" max="1295" width="11" customWidth="1"/>
    <col min="1296" max="1297" width="12" customWidth="1"/>
    <col min="1298" max="1298" width="13" customWidth="1"/>
    <col min="1299" max="1299" width="10.5703125" customWidth="1"/>
    <col min="1300" max="1300" width="11.5703125" customWidth="1"/>
    <col min="1301" max="1301" width="13.28515625" customWidth="1"/>
    <col min="1302" max="1302" width="11.5703125" customWidth="1"/>
    <col min="1303" max="1303" width="10.42578125" customWidth="1"/>
    <col min="1304" max="1305" width="12.7109375" customWidth="1"/>
    <col min="1306" max="1306" width="11.7109375" customWidth="1"/>
    <col min="1307" max="1307" width="11.140625" customWidth="1"/>
    <col min="1308" max="1308" width="11.5703125" customWidth="1"/>
    <col min="1309" max="1309" width="10.7109375" customWidth="1"/>
    <col min="1310" max="1340" width="0" hidden="1"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7109375" customWidth="1"/>
    <col min="1548" max="1549" width="12.42578125" customWidth="1"/>
    <col min="1550" max="1550" width="12.140625" customWidth="1"/>
    <col min="1551" max="1551" width="11" customWidth="1"/>
    <col min="1552" max="1553" width="12" customWidth="1"/>
    <col min="1554" max="1554" width="13" customWidth="1"/>
    <col min="1555" max="1555" width="10.5703125" customWidth="1"/>
    <col min="1556" max="1556" width="11.5703125" customWidth="1"/>
    <col min="1557" max="1557" width="13.28515625" customWidth="1"/>
    <col min="1558" max="1558" width="11.5703125" customWidth="1"/>
    <col min="1559" max="1559" width="10.42578125" customWidth="1"/>
    <col min="1560" max="1561" width="12.7109375" customWidth="1"/>
    <col min="1562" max="1562" width="11.7109375" customWidth="1"/>
    <col min="1563" max="1563" width="11.140625" customWidth="1"/>
    <col min="1564" max="1564" width="11.5703125" customWidth="1"/>
    <col min="1565" max="1565" width="10.7109375" customWidth="1"/>
    <col min="1566" max="1596" width="0" hidden="1"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7109375" customWidth="1"/>
    <col min="1804" max="1805" width="12.42578125" customWidth="1"/>
    <col min="1806" max="1806" width="12.140625" customWidth="1"/>
    <col min="1807" max="1807" width="11" customWidth="1"/>
    <col min="1808" max="1809" width="12" customWidth="1"/>
    <col min="1810" max="1810" width="13" customWidth="1"/>
    <col min="1811" max="1811" width="10.5703125" customWidth="1"/>
    <col min="1812" max="1812" width="11.5703125" customWidth="1"/>
    <col min="1813" max="1813" width="13.28515625" customWidth="1"/>
    <col min="1814" max="1814" width="11.5703125" customWidth="1"/>
    <col min="1815" max="1815" width="10.42578125" customWidth="1"/>
    <col min="1816" max="1817" width="12.7109375" customWidth="1"/>
    <col min="1818" max="1818" width="11.7109375" customWidth="1"/>
    <col min="1819" max="1819" width="11.140625" customWidth="1"/>
    <col min="1820" max="1820" width="11.5703125" customWidth="1"/>
    <col min="1821" max="1821" width="10.7109375" customWidth="1"/>
    <col min="1822" max="1852" width="0" hidden="1"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7109375" customWidth="1"/>
    <col min="2060" max="2061" width="12.42578125" customWidth="1"/>
    <col min="2062" max="2062" width="12.140625" customWidth="1"/>
    <col min="2063" max="2063" width="11" customWidth="1"/>
    <col min="2064" max="2065" width="12" customWidth="1"/>
    <col min="2066" max="2066" width="13" customWidth="1"/>
    <col min="2067" max="2067" width="10.5703125" customWidth="1"/>
    <col min="2068" max="2068" width="11.5703125" customWidth="1"/>
    <col min="2069" max="2069" width="13.28515625" customWidth="1"/>
    <col min="2070" max="2070" width="11.5703125" customWidth="1"/>
    <col min="2071" max="2071" width="10.42578125" customWidth="1"/>
    <col min="2072" max="2073" width="12.7109375" customWidth="1"/>
    <col min="2074" max="2074" width="11.7109375" customWidth="1"/>
    <col min="2075" max="2075" width="11.140625" customWidth="1"/>
    <col min="2076" max="2076" width="11.5703125" customWidth="1"/>
    <col min="2077" max="2077" width="10.7109375" customWidth="1"/>
    <col min="2078" max="2108" width="0" hidden="1"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7109375" customWidth="1"/>
    <col min="2316" max="2317" width="12.42578125" customWidth="1"/>
    <col min="2318" max="2318" width="12.140625" customWidth="1"/>
    <col min="2319" max="2319" width="11" customWidth="1"/>
    <col min="2320" max="2321" width="12" customWidth="1"/>
    <col min="2322" max="2322" width="13" customWidth="1"/>
    <col min="2323" max="2323" width="10.5703125" customWidth="1"/>
    <col min="2324" max="2324" width="11.5703125" customWidth="1"/>
    <col min="2325" max="2325" width="13.28515625" customWidth="1"/>
    <col min="2326" max="2326" width="11.5703125" customWidth="1"/>
    <col min="2327" max="2327" width="10.42578125" customWidth="1"/>
    <col min="2328" max="2329" width="12.7109375" customWidth="1"/>
    <col min="2330" max="2330" width="11.7109375" customWidth="1"/>
    <col min="2331" max="2331" width="11.140625" customWidth="1"/>
    <col min="2332" max="2332" width="11.5703125" customWidth="1"/>
    <col min="2333" max="2333" width="10.7109375" customWidth="1"/>
    <col min="2334" max="2364" width="0" hidden="1"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7109375" customWidth="1"/>
    <col min="2572" max="2573" width="12.42578125" customWidth="1"/>
    <col min="2574" max="2574" width="12.140625" customWidth="1"/>
    <col min="2575" max="2575" width="11" customWidth="1"/>
    <col min="2576" max="2577" width="12" customWidth="1"/>
    <col min="2578" max="2578" width="13" customWidth="1"/>
    <col min="2579" max="2579" width="10.5703125" customWidth="1"/>
    <col min="2580" max="2580" width="11.5703125" customWidth="1"/>
    <col min="2581" max="2581" width="13.28515625" customWidth="1"/>
    <col min="2582" max="2582" width="11.5703125" customWidth="1"/>
    <col min="2583" max="2583" width="10.42578125" customWidth="1"/>
    <col min="2584" max="2585" width="12.7109375" customWidth="1"/>
    <col min="2586" max="2586" width="11.7109375" customWidth="1"/>
    <col min="2587" max="2587" width="11.140625" customWidth="1"/>
    <col min="2588" max="2588" width="11.5703125" customWidth="1"/>
    <col min="2589" max="2589" width="10.7109375" customWidth="1"/>
    <col min="2590" max="2620" width="0" hidden="1"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7109375" customWidth="1"/>
    <col min="2828" max="2829" width="12.42578125" customWidth="1"/>
    <col min="2830" max="2830" width="12.140625" customWidth="1"/>
    <col min="2831" max="2831" width="11" customWidth="1"/>
    <col min="2832" max="2833" width="12" customWidth="1"/>
    <col min="2834" max="2834" width="13" customWidth="1"/>
    <col min="2835" max="2835" width="10.5703125" customWidth="1"/>
    <col min="2836" max="2836" width="11.5703125" customWidth="1"/>
    <col min="2837" max="2837" width="13.28515625" customWidth="1"/>
    <col min="2838" max="2838" width="11.5703125" customWidth="1"/>
    <col min="2839" max="2839" width="10.42578125" customWidth="1"/>
    <col min="2840" max="2841" width="12.7109375" customWidth="1"/>
    <col min="2842" max="2842" width="11.7109375" customWidth="1"/>
    <col min="2843" max="2843" width="11.140625" customWidth="1"/>
    <col min="2844" max="2844" width="11.5703125" customWidth="1"/>
    <col min="2845" max="2845" width="10.7109375" customWidth="1"/>
    <col min="2846" max="2876" width="0" hidden="1"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7109375" customWidth="1"/>
    <col min="3084" max="3085" width="12.42578125" customWidth="1"/>
    <col min="3086" max="3086" width="12.140625" customWidth="1"/>
    <col min="3087" max="3087" width="11" customWidth="1"/>
    <col min="3088" max="3089" width="12" customWidth="1"/>
    <col min="3090" max="3090" width="13" customWidth="1"/>
    <col min="3091" max="3091" width="10.5703125" customWidth="1"/>
    <col min="3092" max="3092" width="11.5703125" customWidth="1"/>
    <col min="3093" max="3093" width="13.28515625" customWidth="1"/>
    <col min="3094" max="3094" width="11.5703125" customWidth="1"/>
    <col min="3095" max="3095" width="10.42578125" customWidth="1"/>
    <col min="3096" max="3097" width="12.7109375" customWidth="1"/>
    <col min="3098" max="3098" width="11.7109375" customWidth="1"/>
    <col min="3099" max="3099" width="11.140625" customWidth="1"/>
    <col min="3100" max="3100" width="11.5703125" customWidth="1"/>
    <col min="3101" max="3101" width="10.7109375" customWidth="1"/>
    <col min="3102" max="3132" width="0" hidden="1"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7109375" customWidth="1"/>
    <col min="3340" max="3341" width="12.42578125" customWidth="1"/>
    <col min="3342" max="3342" width="12.140625" customWidth="1"/>
    <col min="3343" max="3343" width="11" customWidth="1"/>
    <col min="3344" max="3345" width="12" customWidth="1"/>
    <col min="3346" max="3346" width="13" customWidth="1"/>
    <col min="3347" max="3347" width="10.5703125" customWidth="1"/>
    <col min="3348" max="3348" width="11.5703125" customWidth="1"/>
    <col min="3349" max="3349" width="13.28515625" customWidth="1"/>
    <col min="3350" max="3350" width="11.5703125" customWidth="1"/>
    <col min="3351" max="3351" width="10.42578125" customWidth="1"/>
    <col min="3352" max="3353" width="12.7109375" customWidth="1"/>
    <col min="3354" max="3354" width="11.7109375" customWidth="1"/>
    <col min="3355" max="3355" width="11.140625" customWidth="1"/>
    <col min="3356" max="3356" width="11.5703125" customWidth="1"/>
    <col min="3357" max="3357" width="10.7109375" customWidth="1"/>
    <col min="3358" max="3388" width="0" hidden="1"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7109375" customWidth="1"/>
    <col min="3596" max="3597" width="12.42578125" customWidth="1"/>
    <col min="3598" max="3598" width="12.140625" customWidth="1"/>
    <col min="3599" max="3599" width="11" customWidth="1"/>
    <col min="3600" max="3601" width="12" customWidth="1"/>
    <col min="3602" max="3602" width="13" customWidth="1"/>
    <col min="3603" max="3603" width="10.5703125" customWidth="1"/>
    <col min="3604" max="3604" width="11.5703125" customWidth="1"/>
    <col min="3605" max="3605" width="13.28515625" customWidth="1"/>
    <col min="3606" max="3606" width="11.5703125" customWidth="1"/>
    <col min="3607" max="3607" width="10.42578125" customWidth="1"/>
    <col min="3608" max="3609" width="12.7109375" customWidth="1"/>
    <col min="3610" max="3610" width="11.7109375" customWidth="1"/>
    <col min="3611" max="3611" width="11.140625" customWidth="1"/>
    <col min="3612" max="3612" width="11.5703125" customWidth="1"/>
    <col min="3613" max="3613" width="10.7109375" customWidth="1"/>
    <col min="3614" max="3644" width="0" hidden="1"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7109375" customWidth="1"/>
    <col min="3852" max="3853" width="12.42578125" customWidth="1"/>
    <col min="3854" max="3854" width="12.140625" customWidth="1"/>
    <col min="3855" max="3855" width="11" customWidth="1"/>
    <col min="3856" max="3857" width="12" customWidth="1"/>
    <col min="3858" max="3858" width="13" customWidth="1"/>
    <col min="3859" max="3859" width="10.5703125" customWidth="1"/>
    <col min="3860" max="3860" width="11.5703125" customWidth="1"/>
    <col min="3861" max="3861" width="13.28515625" customWidth="1"/>
    <col min="3862" max="3862" width="11.5703125" customWidth="1"/>
    <col min="3863" max="3863" width="10.42578125" customWidth="1"/>
    <col min="3864" max="3865" width="12.7109375" customWidth="1"/>
    <col min="3866" max="3866" width="11.7109375" customWidth="1"/>
    <col min="3867" max="3867" width="11.140625" customWidth="1"/>
    <col min="3868" max="3868" width="11.5703125" customWidth="1"/>
    <col min="3869" max="3869" width="10.7109375" customWidth="1"/>
    <col min="3870" max="3900" width="0" hidden="1"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7109375" customWidth="1"/>
    <col min="4108" max="4109" width="12.42578125" customWidth="1"/>
    <col min="4110" max="4110" width="12.140625" customWidth="1"/>
    <col min="4111" max="4111" width="11" customWidth="1"/>
    <col min="4112" max="4113" width="12" customWidth="1"/>
    <col min="4114" max="4114" width="13" customWidth="1"/>
    <col min="4115" max="4115" width="10.5703125" customWidth="1"/>
    <col min="4116" max="4116" width="11.5703125" customWidth="1"/>
    <col min="4117" max="4117" width="13.28515625" customWidth="1"/>
    <col min="4118" max="4118" width="11.5703125" customWidth="1"/>
    <col min="4119" max="4119" width="10.42578125" customWidth="1"/>
    <col min="4120" max="4121" width="12.7109375" customWidth="1"/>
    <col min="4122" max="4122" width="11.7109375" customWidth="1"/>
    <col min="4123" max="4123" width="11.140625" customWidth="1"/>
    <col min="4124" max="4124" width="11.5703125" customWidth="1"/>
    <col min="4125" max="4125" width="10.7109375" customWidth="1"/>
    <col min="4126" max="4156" width="0" hidden="1"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7109375" customWidth="1"/>
    <col min="4364" max="4365" width="12.42578125" customWidth="1"/>
    <col min="4366" max="4366" width="12.140625" customWidth="1"/>
    <col min="4367" max="4367" width="11" customWidth="1"/>
    <col min="4368" max="4369" width="12" customWidth="1"/>
    <col min="4370" max="4370" width="13" customWidth="1"/>
    <col min="4371" max="4371" width="10.5703125" customWidth="1"/>
    <col min="4372" max="4372" width="11.5703125" customWidth="1"/>
    <col min="4373" max="4373" width="13.28515625" customWidth="1"/>
    <col min="4374" max="4374" width="11.5703125" customWidth="1"/>
    <col min="4375" max="4375" width="10.42578125" customWidth="1"/>
    <col min="4376" max="4377" width="12.7109375" customWidth="1"/>
    <col min="4378" max="4378" width="11.7109375" customWidth="1"/>
    <col min="4379" max="4379" width="11.140625" customWidth="1"/>
    <col min="4380" max="4380" width="11.5703125" customWidth="1"/>
    <col min="4381" max="4381" width="10.7109375" customWidth="1"/>
    <col min="4382" max="4412" width="0" hidden="1"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7109375" customWidth="1"/>
    <col min="4620" max="4621" width="12.42578125" customWidth="1"/>
    <col min="4622" max="4622" width="12.140625" customWidth="1"/>
    <col min="4623" max="4623" width="11" customWidth="1"/>
    <col min="4624" max="4625" width="12" customWidth="1"/>
    <col min="4626" max="4626" width="13" customWidth="1"/>
    <col min="4627" max="4627" width="10.5703125" customWidth="1"/>
    <col min="4628" max="4628" width="11.5703125" customWidth="1"/>
    <col min="4629" max="4629" width="13.28515625" customWidth="1"/>
    <col min="4630" max="4630" width="11.5703125" customWidth="1"/>
    <col min="4631" max="4631" width="10.42578125" customWidth="1"/>
    <col min="4632" max="4633" width="12.7109375" customWidth="1"/>
    <col min="4634" max="4634" width="11.7109375" customWidth="1"/>
    <col min="4635" max="4635" width="11.140625" customWidth="1"/>
    <col min="4636" max="4636" width="11.5703125" customWidth="1"/>
    <col min="4637" max="4637" width="10.7109375" customWidth="1"/>
    <col min="4638" max="4668" width="0" hidden="1"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7109375" customWidth="1"/>
    <col min="4876" max="4877" width="12.42578125" customWidth="1"/>
    <col min="4878" max="4878" width="12.140625" customWidth="1"/>
    <col min="4879" max="4879" width="11" customWidth="1"/>
    <col min="4880" max="4881" width="12" customWidth="1"/>
    <col min="4882" max="4882" width="13" customWidth="1"/>
    <col min="4883" max="4883" width="10.5703125" customWidth="1"/>
    <col min="4884" max="4884" width="11.5703125" customWidth="1"/>
    <col min="4885" max="4885" width="13.28515625" customWidth="1"/>
    <col min="4886" max="4886" width="11.5703125" customWidth="1"/>
    <col min="4887" max="4887" width="10.42578125" customWidth="1"/>
    <col min="4888" max="4889" width="12.7109375" customWidth="1"/>
    <col min="4890" max="4890" width="11.7109375" customWidth="1"/>
    <col min="4891" max="4891" width="11.140625" customWidth="1"/>
    <col min="4892" max="4892" width="11.5703125" customWidth="1"/>
    <col min="4893" max="4893" width="10.7109375" customWidth="1"/>
    <col min="4894" max="4924" width="0" hidden="1"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7109375" customWidth="1"/>
    <col min="5132" max="5133" width="12.42578125" customWidth="1"/>
    <col min="5134" max="5134" width="12.140625" customWidth="1"/>
    <col min="5135" max="5135" width="11" customWidth="1"/>
    <col min="5136" max="5137" width="12" customWidth="1"/>
    <col min="5138" max="5138" width="13" customWidth="1"/>
    <col min="5139" max="5139" width="10.5703125" customWidth="1"/>
    <col min="5140" max="5140" width="11.5703125" customWidth="1"/>
    <col min="5141" max="5141" width="13.28515625" customWidth="1"/>
    <col min="5142" max="5142" width="11.5703125" customWidth="1"/>
    <col min="5143" max="5143" width="10.42578125" customWidth="1"/>
    <col min="5144" max="5145" width="12.7109375" customWidth="1"/>
    <col min="5146" max="5146" width="11.7109375" customWidth="1"/>
    <col min="5147" max="5147" width="11.140625" customWidth="1"/>
    <col min="5148" max="5148" width="11.5703125" customWidth="1"/>
    <col min="5149" max="5149" width="10.7109375" customWidth="1"/>
    <col min="5150" max="5180" width="0" hidden="1"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7109375" customWidth="1"/>
    <col min="5388" max="5389" width="12.42578125" customWidth="1"/>
    <col min="5390" max="5390" width="12.140625" customWidth="1"/>
    <col min="5391" max="5391" width="11" customWidth="1"/>
    <col min="5392" max="5393" width="12" customWidth="1"/>
    <col min="5394" max="5394" width="13" customWidth="1"/>
    <col min="5395" max="5395" width="10.5703125" customWidth="1"/>
    <col min="5396" max="5396" width="11.5703125" customWidth="1"/>
    <col min="5397" max="5397" width="13.28515625" customWidth="1"/>
    <col min="5398" max="5398" width="11.5703125" customWidth="1"/>
    <col min="5399" max="5399" width="10.42578125" customWidth="1"/>
    <col min="5400" max="5401" width="12.7109375" customWidth="1"/>
    <col min="5402" max="5402" width="11.7109375" customWidth="1"/>
    <col min="5403" max="5403" width="11.140625" customWidth="1"/>
    <col min="5404" max="5404" width="11.5703125" customWidth="1"/>
    <col min="5405" max="5405" width="10.7109375" customWidth="1"/>
    <col min="5406" max="5436" width="0" hidden="1"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7109375" customWidth="1"/>
    <col min="5644" max="5645" width="12.42578125" customWidth="1"/>
    <col min="5646" max="5646" width="12.140625" customWidth="1"/>
    <col min="5647" max="5647" width="11" customWidth="1"/>
    <col min="5648" max="5649" width="12" customWidth="1"/>
    <col min="5650" max="5650" width="13" customWidth="1"/>
    <col min="5651" max="5651" width="10.5703125" customWidth="1"/>
    <col min="5652" max="5652" width="11.5703125" customWidth="1"/>
    <col min="5653" max="5653" width="13.28515625" customWidth="1"/>
    <col min="5654" max="5654" width="11.5703125" customWidth="1"/>
    <col min="5655" max="5655" width="10.42578125" customWidth="1"/>
    <col min="5656" max="5657" width="12.7109375" customWidth="1"/>
    <col min="5658" max="5658" width="11.7109375" customWidth="1"/>
    <col min="5659" max="5659" width="11.140625" customWidth="1"/>
    <col min="5660" max="5660" width="11.5703125" customWidth="1"/>
    <col min="5661" max="5661" width="10.7109375" customWidth="1"/>
    <col min="5662" max="5692" width="0" hidden="1"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7109375" customWidth="1"/>
    <col min="5900" max="5901" width="12.42578125" customWidth="1"/>
    <col min="5902" max="5902" width="12.140625" customWidth="1"/>
    <col min="5903" max="5903" width="11" customWidth="1"/>
    <col min="5904" max="5905" width="12" customWidth="1"/>
    <col min="5906" max="5906" width="13" customWidth="1"/>
    <col min="5907" max="5907" width="10.5703125" customWidth="1"/>
    <col min="5908" max="5908" width="11.5703125" customWidth="1"/>
    <col min="5909" max="5909" width="13.28515625" customWidth="1"/>
    <col min="5910" max="5910" width="11.5703125" customWidth="1"/>
    <col min="5911" max="5911" width="10.42578125" customWidth="1"/>
    <col min="5912" max="5913" width="12.7109375" customWidth="1"/>
    <col min="5914" max="5914" width="11.7109375" customWidth="1"/>
    <col min="5915" max="5915" width="11.140625" customWidth="1"/>
    <col min="5916" max="5916" width="11.5703125" customWidth="1"/>
    <col min="5917" max="5917" width="10.7109375" customWidth="1"/>
    <col min="5918" max="5948" width="0" hidden="1"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7109375" customWidth="1"/>
    <col min="6156" max="6157" width="12.42578125" customWidth="1"/>
    <col min="6158" max="6158" width="12.140625" customWidth="1"/>
    <col min="6159" max="6159" width="11" customWidth="1"/>
    <col min="6160" max="6161" width="12" customWidth="1"/>
    <col min="6162" max="6162" width="13" customWidth="1"/>
    <col min="6163" max="6163" width="10.5703125" customWidth="1"/>
    <col min="6164" max="6164" width="11.5703125" customWidth="1"/>
    <col min="6165" max="6165" width="13.28515625" customWidth="1"/>
    <col min="6166" max="6166" width="11.5703125" customWidth="1"/>
    <col min="6167" max="6167" width="10.42578125" customWidth="1"/>
    <col min="6168" max="6169" width="12.7109375" customWidth="1"/>
    <col min="6170" max="6170" width="11.7109375" customWidth="1"/>
    <col min="6171" max="6171" width="11.140625" customWidth="1"/>
    <col min="6172" max="6172" width="11.5703125" customWidth="1"/>
    <col min="6173" max="6173" width="10.7109375" customWidth="1"/>
    <col min="6174" max="6204" width="0" hidden="1"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7109375" customWidth="1"/>
    <col min="6412" max="6413" width="12.42578125" customWidth="1"/>
    <col min="6414" max="6414" width="12.140625" customWidth="1"/>
    <col min="6415" max="6415" width="11" customWidth="1"/>
    <col min="6416" max="6417" width="12" customWidth="1"/>
    <col min="6418" max="6418" width="13" customWidth="1"/>
    <col min="6419" max="6419" width="10.5703125" customWidth="1"/>
    <col min="6420" max="6420" width="11.5703125" customWidth="1"/>
    <col min="6421" max="6421" width="13.28515625" customWidth="1"/>
    <col min="6422" max="6422" width="11.5703125" customWidth="1"/>
    <col min="6423" max="6423" width="10.42578125" customWidth="1"/>
    <col min="6424" max="6425" width="12.7109375" customWidth="1"/>
    <col min="6426" max="6426" width="11.7109375" customWidth="1"/>
    <col min="6427" max="6427" width="11.140625" customWidth="1"/>
    <col min="6428" max="6428" width="11.5703125" customWidth="1"/>
    <col min="6429" max="6429" width="10.7109375" customWidth="1"/>
    <col min="6430" max="6460" width="0" hidden="1"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7109375" customWidth="1"/>
    <col min="6668" max="6669" width="12.42578125" customWidth="1"/>
    <col min="6670" max="6670" width="12.140625" customWidth="1"/>
    <col min="6671" max="6671" width="11" customWidth="1"/>
    <col min="6672" max="6673" width="12" customWidth="1"/>
    <col min="6674" max="6674" width="13" customWidth="1"/>
    <col min="6675" max="6675" width="10.5703125" customWidth="1"/>
    <col min="6676" max="6676" width="11.5703125" customWidth="1"/>
    <col min="6677" max="6677" width="13.28515625" customWidth="1"/>
    <col min="6678" max="6678" width="11.5703125" customWidth="1"/>
    <col min="6679" max="6679" width="10.42578125" customWidth="1"/>
    <col min="6680" max="6681" width="12.7109375" customWidth="1"/>
    <col min="6682" max="6682" width="11.7109375" customWidth="1"/>
    <col min="6683" max="6683" width="11.140625" customWidth="1"/>
    <col min="6684" max="6684" width="11.5703125" customWidth="1"/>
    <col min="6685" max="6685" width="10.7109375" customWidth="1"/>
    <col min="6686" max="6716" width="0" hidden="1"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7109375" customWidth="1"/>
    <col min="6924" max="6925" width="12.42578125" customWidth="1"/>
    <col min="6926" max="6926" width="12.140625" customWidth="1"/>
    <col min="6927" max="6927" width="11" customWidth="1"/>
    <col min="6928" max="6929" width="12" customWidth="1"/>
    <col min="6930" max="6930" width="13" customWidth="1"/>
    <col min="6931" max="6931" width="10.5703125" customWidth="1"/>
    <col min="6932" max="6932" width="11.5703125" customWidth="1"/>
    <col min="6933" max="6933" width="13.28515625" customWidth="1"/>
    <col min="6934" max="6934" width="11.5703125" customWidth="1"/>
    <col min="6935" max="6935" width="10.42578125" customWidth="1"/>
    <col min="6936" max="6937" width="12.7109375" customWidth="1"/>
    <col min="6938" max="6938" width="11.7109375" customWidth="1"/>
    <col min="6939" max="6939" width="11.140625" customWidth="1"/>
    <col min="6940" max="6940" width="11.5703125" customWidth="1"/>
    <col min="6941" max="6941" width="10.7109375" customWidth="1"/>
    <col min="6942" max="6972" width="0" hidden="1"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7109375" customWidth="1"/>
    <col min="7180" max="7181" width="12.42578125" customWidth="1"/>
    <col min="7182" max="7182" width="12.140625" customWidth="1"/>
    <col min="7183" max="7183" width="11" customWidth="1"/>
    <col min="7184" max="7185" width="12" customWidth="1"/>
    <col min="7186" max="7186" width="13" customWidth="1"/>
    <col min="7187" max="7187" width="10.5703125" customWidth="1"/>
    <col min="7188" max="7188" width="11.5703125" customWidth="1"/>
    <col min="7189" max="7189" width="13.28515625" customWidth="1"/>
    <col min="7190" max="7190" width="11.5703125" customWidth="1"/>
    <col min="7191" max="7191" width="10.42578125" customWidth="1"/>
    <col min="7192" max="7193" width="12.7109375" customWidth="1"/>
    <col min="7194" max="7194" width="11.7109375" customWidth="1"/>
    <col min="7195" max="7195" width="11.140625" customWidth="1"/>
    <col min="7196" max="7196" width="11.5703125" customWidth="1"/>
    <col min="7197" max="7197" width="10.7109375" customWidth="1"/>
    <col min="7198" max="7228" width="0" hidden="1"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7109375" customWidth="1"/>
    <col min="7436" max="7437" width="12.42578125" customWidth="1"/>
    <col min="7438" max="7438" width="12.140625" customWidth="1"/>
    <col min="7439" max="7439" width="11" customWidth="1"/>
    <col min="7440" max="7441" width="12" customWidth="1"/>
    <col min="7442" max="7442" width="13" customWidth="1"/>
    <col min="7443" max="7443" width="10.5703125" customWidth="1"/>
    <col min="7444" max="7444" width="11.5703125" customWidth="1"/>
    <col min="7445" max="7445" width="13.28515625" customWidth="1"/>
    <col min="7446" max="7446" width="11.5703125" customWidth="1"/>
    <col min="7447" max="7447" width="10.42578125" customWidth="1"/>
    <col min="7448" max="7449" width="12.7109375" customWidth="1"/>
    <col min="7450" max="7450" width="11.7109375" customWidth="1"/>
    <col min="7451" max="7451" width="11.140625" customWidth="1"/>
    <col min="7452" max="7452" width="11.5703125" customWidth="1"/>
    <col min="7453" max="7453" width="10.7109375" customWidth="1"/>
    <col min="7454" max="7484" width="0" hidden="1"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7109375" customWidth="1"/>
    <col min="7692" max="7693" width="12.42578125" customWidth="1"/>
    <col min="7694" max="7694" width="12.140625" customWidth="1"/>
    <col min="7695" max="7695" width="11" customWidth="1"/>
    <col min="7696" max="7697" width="12" customWidth="1"/>
    <col min="7698" max="7698" width="13" customWidth="1"/>
    <col min="7699" max="7699" width="10.5703125" customWidth="1"/>
    <col min="7700" max="7700" width="11.5703125" customWidth="1"/>
    <col min="7701" max="7701" width="13.28515625" customWidth="1"/>
    <col min="7702" max="7702" width="11.5703125" customWidth="1"/>
    <col min="7703" max="7703" width="10.42578125" customWidth="1"/>
    <col min="7704" max="7705" width="12.7109375" customWidth="1"/>
    <col min="7706" max="7706" width="11.7109375" customWidth="1"/>
    <col min="7707" max="7707" width="11.140625" customWidth="1"/>
    <col min="7708" max="7708" width="11.5703125" customWidth="1"/>
    <col min="7709" max="7709" width="10.7109375" customWidth="1"/>
    <col min="7710" max="7740" width="0" hidden="1"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7109375" customWidth="1"/>
    <col min="7948" max="7949" width="12.42578125" customWidth="1"/>
    <col min="7950" max="7950" width="12.140625" customWidth="1"/>
    <col min="7951" max="7951" width="11" customWidth="1"/>
    <col min="7952" max="7953" width="12" customWidth="1"/>
    <col min="7954" max="7954" width="13" customWidth="1"/>
    <col min="7955" max="7955" width="10.5703125" customWidth="1"/>
    <col min="7956" max="7956" width="11.5703125" customWidth="1"/>
    <col min="7957" max="7957" width="13.28515625" customWidth="1"/>
    <col min="7958" max="7958" width="11.5703125" customWidth="1"/>
    <col min="7959" max="7959" width="10.42578125" customWidth="1"/>
    <col min="7960" max="7961" width="12.7109375" customWidth="1"/>
    <col min="7962" max="7962" width="11.7109375" customWidth="1"/>
    <col min="7963" max="7963" width="11.140625" customWidth="1"/>
    <col min="7964" max="7964" width="11.5703125" customWidth="1"/>
    <col min="7965" max="7965" width="10.7109375" customWidth="1"/>
    <col min="7966" max="7996" width="0" hidden="1"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7109375" customWidth="1"/>
    <col min="8204" max="8205" width="12.42578125" customWidth="1"/>
    <col min="8206" max="8206" width="12.140625" customWidth="1"/>
    <col min="8207" max="8207" width="11" customWidth="1"/>
    <col min="8208" max="8209" width="12" customWidth="1"/>
    <col min="8210" max="8210" width="13" customWidth="1"/>
    <col min="8211" max="8211" width="10.5703125" customWidth="1"/>
    <col min="8212" max="8212" width="11.5703125" customWidth="1"/>
    <col min="8213" max="8213" width="13.28515625" customWidth="1"/>
    <col min="8214" max="8214" width="11.5703125" customWidth="1"/>
    <col min="8215" max="8215" width="10.42578125" customWidth="1"/>
    <col min="8216" max="8217" width="12.7109375" customWidth="1"/>
    <col min="8218" max="8218" width="11.7109375" customWidth="1"/>
    <col min="8219" max="8219" width="11.140625" customWidth="1"/>
    <col min="8220" max="8220" width="11.5703125" customWidth="1"/>
    <col min="8221" max="8221" width="10.7109375" customWidth="1"/>
    <col min="8222" max="8252" width="0" hidden="1"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7109375" customWidth="1"/>
    <col min="8460" max="8461" width="12.42578125" customWidth="1"/>
    <col min="8462" max="8462" width="12.140625" customWidth="1"/>
    <col min="8463" max="8463" width="11" customWidth="1"/>
    <col min="8464" max="8465" width="12" customWidth="1"/>
    <col min="8466" max="8466" width="13" customWidth="1"/>
    <col min="8467" max="8467" width="10.5703125" customWidth="1"/>
    <col min="8468" max="8468" width="11.5703125" customWidth="1"/>
    <col min="8469" max="8469" width="13.28515625" customWidth="1"/>
    <col min="8470" max="8470" width="11.5703125" customWidth="1"/>
    <col min="8471" max="8471" width="10.42578125" customWidth="1"/>
    <col min="8472" max="8473" width="12.7109375" customWidth="1"/>
    <col min="8474" max="8474" width="11.7109375" customWidth="1"/>
    <col min="8475" max="8475" width="11.140625" customWidth="1"/>
    <col min="8476" max="8476" width="11.5703125" customWidth="1"/>
    <col min="8477" max="8477" width="10.7109375" customWidth="1"/>
    <col min="8478" max="8508" width="0" hidden="1"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7109375" customWidth="1"/>
    <col min="8716" max="8717" width="12.42578125" customWidth="1"/>
    <col min="8718" max="8718" width="12.140625" customWidth="1"/>
    <col min="8719" max="8719" width="11" customWidth="1"/>
    <col min="8720" max="8721" width="12" customWidth="1"/>
    <col min="8722" max="8722" width="13" customWidth="1"/>
    <col min="8723" max="8723" width="10.5703125" customWidth="1"/>
    <col min="8724" max="8724" width="11.5703125" customWidth="1"/>
    <col min="8725" max="8725" width="13.28515625" customWidth="1"/>
    <col min="8726" max="8726" width="11.5703125" customWidth="1"/>
    <col min="8727" max="8727" width="10.42578125" customWidth="1"/>
    <col min="8728" max="8729" width="12.7109375" customWidth="1"/>
    <col min="8730" max="8730" width="11.7109375" customWidth="1"/>
    <col min="8731" max="8731" width="11.140625" customWidth="1"/>
    <col min="8732" max="8732" width="11.5703125" customWidth="1"/>
    <col min="8733" max="8733" width="10.7109375" customWidth="1"/>
    <col min="8734" max="8764" width="0" hidden="1"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7109375" customWidth="1"/>
    <col min="8972" max="8973" width="12.42578125" customWidth="1"/>
    <col min="8974" max="8974" width="12.140625" customWidth="1"/>
    <col min="8975" max="8975" width="11" customWidth="1"/>
    <col min="8976" max="8977" width="12" customWidth="1"/>
    <col min="8978" max="8978" width="13" customWidth="1"/>
    <col min="8979" max="8979" width="10.5703125" customWidth="1"/>
    <col min="8980" max="8980" width="11.5703125" customWidth="1"/>
    <col min="8981" max="8981" width="13.28515625" customWidth="1"/>
    <col min="8982" max="8982" width="11.5703125" customWidth="1"/>
    <col min="8983" max="8983" width="10.42578125" customWidth="1"/>
    <col min="8984" max="8985" width="12.7109375" customWidth="1"/>
    <col min="8986" max="8986" width="11.7109375" customWidth="1"/>
    <col min="8987" max="8987" width="11.140625" customWidth="1"/>
    <col min="8988" max="8988" width="11.5703125" customWidth="1"/>
    <col min="8989" max="8989" width="10.7109375" customWidth="1"/>
    <col min="8990" max="9020" width="0" hidden="1"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7109375" customWidth="1"/>
    <col min="9228" max="9229" width="12.42578125" customWidth="1"/>
    <col min="9230" max="9230" width="12.140625" customWidth="1"/>
    <col min="9231" max="9231" width="11" customWidth="1"/>
    <col min="9232" max="9233" width="12" customWidth="1"/>
    <col min="9234" max="9234" width="13" customWidth="1"/>
    <col min="9235" max="9235" width="10.5703125" customWidth="1"/>
    <col min="9236" max="9236" width="11.5703125" customWidth="1"/>
    <col min="9237" max="9237" width="13.28515625" customWidth="1"/>
    <col min="9238" max="9238" width="11.5703125" customWidth="1"/>
    <col min="9239" max="9239" width="10.42578125" customWidth="1"/>
    <col min="9240" max="9241" width="12.7109375" customWidth="1"/>
    <col min="9242" max="9242" width="11.7109375" customWidth="1"/>
    <col min="9243" max="9243" width="11.140625" customWidth="1"/>
    <col min="9244" max="9244" width="11.5703125" customWidth="1"/>
    <col min="9245" max="9245" width="10.7109375" customWidth="1"/>
    <col min="9246" max="9276" width="0" hidden="1"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7109375" customWidth="1"/>
    <col min="9484" max="9485" width="12.42578125" customWidth="1"/>
    <col min="9486" max="9486" width="12.140625" customWidth="1"/>
    <col min="9487" max="9487" width="11" customWidth="1"/>
    <col min="9488" max="9489" width="12" customWidth="1"/>
    <col min="9490" max="9490" width="13" customWidth="1"/>
    <col min="9491" max="9491" width="10.5703125" customWidth="1"/>
    <col min="9492" max="9492" width="11.5703125" customWidth="1"/>
    <col min="9493" max="9493" width="13.28515625" customWidth="1"/>
    <col min="9494" max="9494" width="11.5703125" customWidth="1"/>
    <col min="9495" max="9495" width="10.42578125" customWidth="1"/>
    <col min="9496" max="9497" width="12.7109375" customWidth="1"/>
    <col min="9498" max="9498" width="11.7109375" customWidth="1"/>
    <col min="9499" max="9499" width="11.140625" customWidth="1"/>
    <col min="9500" max="9500" width="11.5703125" customWidth="1"/>
    <col min="9501" max="9501" width="10.7109375" customWidth="1"/>
    <col min="9502" max="9532" width="0" hidden="1"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7109375" customWidth="1"/>
    <col min="9740" max="9741" width="12.42578125" customWidth="1"/>
    <col min="9742" max="9742" width="12.140625" customWidth="1"/>
    <col min="9743" max="9743" width="11" customWidth="1"/>
    <col min="9744" max="9745" width="12" customWidth="1"/>
    <col min="9746" max="9746" width="13" customWidth="1"/>
    <col min="9747" max="9747" width="10.5703125" customWidth="1"/>
    <col min="9748" max="9748" width="11.5703125" customWidth="1"/>
    <col min="9749" max="9749" width="13.28515625" customWidth="1"/>
    <col min="9750" max="9750" width="11.5703125" customWidth="1"/>
    <col min="9751" max="9751" width="10.42578125" customWidth="1"/>
    <col min="9752" max="9753" width="12.7109375" customWidth="1"/>
    <col min="9754" max="9754" width="11.7109375" customWidth="1"/>
    <col min="9755" max="9755" width="11.140625" customWidth="1"/>
    <col min="9756" max="9756" width="11.5703125" customWidth="1"/>
    <col min="9757" max="9757" width="10.7109375" customWidth="1"/>
    <col min="9758" max="9788" width="0" hidden="1"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7109375" customWidth="1"/>
    <col min="9996" max="9997" width="12.42578125" customWidth="1"/>
    <col min="9998" max="9998" width="12.140625" customWidth="1"/>
    <col min="9999" max="9999" width="11" customWidth="1"/>
    <col min="10000" max="10001" width="12" customWidth="1"/>
    <col min="10002" max="10002" width="13" customWidth="1"/>
    <col min="10003" max="10003" width="10.5703125" customWidth="1"/>
    <col min="10004" max="10004" width="11.5703125" customWidth="1"/>
    <col min="10005" max="10005" width="13.28515625" customWidth="1"/>
    <col min="10006" max="10006" width="11.5703125" customWidth="1"/>
    <col min="10007" max="10007" width="10.42578125" customWidth="1"/>
    <col min="10008" max="10009" width="12.7109375" customWidth="1"/>
    <col min="10010" max="10010" width="11.7109375" customWidth="1"/>
    <col min="10011" max="10011" width="11.140625" customWidth="1"/>
    <col min="10012" max="10012" width="11.5703125" customWidth="1"/>
    <col min="10013" max="10013" width="10.7109375" customWidth="1"/>
    <col min="10014" max="10044" width="0" hidden="1"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7109375" customWidth="1"/>
    <col min="10252" max="10253" width="12.42578125" customWidth="1"/>
    <col min="10254" max="10254" width="12.140625" customWidth="1"/>
    <col min="10255" max="10255" width="11" customWidth="1"/>
    <col min="10256" max="10257" width="12" customWidth="1"/>
    <col min="10258" max="10258" width="13" customWidth="1"/>
    <col min="10259" max="10259" width="10.5703125" customWidth="1"/>
    <col min="10260" max="10260" width="11.5703125" customWidth="1"/>
    <col min="10261" max="10261" width="13.28515625" customWidth="1"/>
    <col min="10262" max="10262" width="11.5703125" customWidth="1"/>
    <col min="10263" max="10263" width="10.42578125" customWidth="1"/>
    <col min="10264" max="10265" width="12.7109375" customWidth="1"/>
    <col min="10266" max="10266" width="11.7109375" customWidth="1"/>
    <col min="10267" max="10267" width="11.140625" customWidth="1"/>
    <col min="10268" max="10268" width="11.5703125" customWidth="1"/>
    <col min="10269" max="10269" width="10.7109375" customWidth="1"/>
    <col min="10270" max="10300" width="0" hidden="1"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7109375" customWidth="1"/>
    <col min="10508" max="10509" width="12.42578125" customWidth="1"/>
    <col min="10510" max="10510" width="12.140625" customWidth="1"/>
    <col min="10511" max="10511" width="11" customWidth="1"/>
    <col min="10512" max="10513" width="12" customWidth="1"/>
    <col min="10514" max="10514" width="13" customWidth="1"/>
    <col min="10515" max="10515" width="10.5703125" customWidth="1"/>
    <col min="10516" max="10516" width="11.5703125" customWidth="1"/>
    <col min="10517" max="10517" width="13.28515625" customWidth="1"/>
    <col min="10518" max="10518" width="11.5703125" customWidth="1"/>
    <col min="10519" max="10519" width="10.42578125" customWidth="1"/>
    <col min="10520" max="10521" width="12.7109375" customWidth="1"/>
    <col min="10522" max="10522" width="11.7109375" customWidth="1"/>
    <col min="10523" max="10523" width="11.140625" customWidth="1"/>
    <col min="10524" max="10524" width="11.5703125" customWidth="1"/>
    <col min="10525" max="10525" width="10.7109375" customWidth="1"/>
    <col min="10526" max="10556" width="0" hidden="1"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7109375" customWidth="1"/>
    <col min="10764" max="10765" width="12.42578125" customWidth="1"/>
    <col min="10766" max="10766" width="12.140625" customWidth="1"/>
    <col min="10767" max="10767" width="11" customWidth="1"/>
    <col min="10768" max="10769" width="12" customWidth="1"/>
    <col min="10770" max="10770" width="13" customWidth="1"/>
    <col min="10771" max="10771" width="10.5703125" customWidth="1"/>
    <col min="10772" max="10772" width="11.5703125" customWidth="1"/>
    <col min="10773" max="10773" width="13.28515625" customWidth="1"/>
    <col min="10774" max="10774" width="11.5703125" customWidth="1"/>
    <col min="10775" max="10775" width="10.42578125" customWidth="1"/>
    <col min="10776" max="10777" width="12.7109375" customWidth="1"/>
    <col min="10778" max="10778" width="11.7109375" customWidth="1"/>
    <col min="10779" max="10779" width="11.140625" customWidth="1"/>
    <col min="10780" max="10780" width="11.5703125" customWidth="1"/>
    <col min="10781" max="10781" width="10.7109375" customWidth="1"/>
    <col min="10782" max="10812" width="0" hidden="1"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7109375" customWidth="1"/>
    <col min="11020" max="11021" width="12.42578125" customWidth="1"/>
    <col min="11022" max="11022" width="12.140625" customWidth="1"/>
    <col min="11023" max="11023" width="11" customWidth="1"/>
    <col min="11024" max="11025" width="12" customWidth="1"/>
    <col min="11026" max="11026" width="13" customWidth="1"/>
    <col min="11027" max="11027" width="10.5703125" customWidth="1"/>
    <col min="11028" max="11028" width="11.5703125" customWidth="1"/>
    <col min="11029" max="11029" width="13.28515625" customWidth="1"/>
    <col min="11030" max="11030" width="11.5703125" customWidth="1"/>
    <col min="11031" max="11031" width="10.42578125" customWidth="1"/>
    <col min="11032" max="11033" width="12.7109375" customWidth="1"/>
    <col min="11034" max="11034" width="11.7109375" customWidth="1"/>
    <col min="11035" max="11035" width="11.140625" customWidth="1"/>
    <col min="11036" max="11036" width="11.5703125" customWidth="1"/>
    <col min="11037" max="11037" width="10.7109375" customWidth="1"/>
    <col min="11038" max="11068" width="0" hidden="1"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7109375" customWidth="1"/>
    <col min="11276" max="11277" width="12.42578125" customWidth="1"/>
    <col min="11278" max="11278" width="12.140625" customWidth="1"/>
    <col min="11279" max="11279" width="11" customWidth="1"/>
    <col min="11280" max="11281" width="12" customWidth="1"/>
    <col min="11282" max="11282" width="13" customWidth="1"/>
    <col min="11283" max="11283" width="10.5703125" customWidth="1"/>
    <col min="11284" max="11284" width="11.5703125" customWidth="1"/>
    <col min="11285" max="11285" width="13.28515625" customWidth="1"/>
    <col min="11286" max="11286" width="11.5703125" customWidth="1"/>
    <col min="11287" max="11287" width="10.42578125" customWidth="1"/>
    <col min="11288" max="11289" width="12.7109375" customWidth="1"/>
    <col min="11290" max="11290" width="11.7109375" customWidth="1"/>
    <col min="11291" max="11291" width="11.140625" customWidth="1"/>
    <col min="11292" max="11292" width="11.5703125" customWidth="1"/>
    <col min="11293" max="11293" width="10.7109375" customWidth="1"/>
    <col min="11294" max="11324" width="0" hidden="1"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7109375" customWidth="1"/>
    <col min="11532" max="11533" width="12.42578125" customWidth="1"/>
    <col min="11534" max="11534" width="12.140625" customWidth="1"/>
    <col min="11535" max="11535" width="11" customWidth="1"/>
    <col min="11536" max="11537" width="12" customWidth="1"/>
    <col min="11538" max="11538" width="13" customWidth="1"/>
    <col min="11539" max="11539" width="10.5703125" customWidth="1"/>
    <col min="11540" max="11540" width="11.5703125" customWidth="1"/>
    <col min="11541" max="11541" width="13.28515625" customWidth="1"/>
    <col min="11542" max="11542" width="11.5703125" customWidth="1"/>
    <col min="11543" max="11543" width="10.42578125" customWidth="1"/>
    <col min="11544" max="11545" width="12.7109375" customWidth="1"/>
    <col min="11546" max="11546" width="11.7109375" customWidth="1"/>
    <col min="11547" max="11547" width="11.140625" customWidth="1"/>
    <col min="11548" max="11548" width="11.5703125" customWidth="1"/>
    <col min="11549" max="11549" width="10.7109375" customWidth="1"/>
    <col min="11550" max="11580" width="0" hidden="1"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7109375" customWidth="1"/>
    <col min="11788" max="11789" width="12.42578125" customWidth="1"/>
    <col min="11790" max="11790" width="12.140625" customWidth="1"/>
    <col min="11791" max="11791" width="11" customWidth="1"/>
    <col min="11792" max="11793" width="12" customWidth="1"/>
    <col min="11794" max="11794" width="13" customWidth="1"/>
    <col min="11795" max="11795" width="10.5703125" customWidth="1"/>
    <col min="11796" max="11796" width="11.5703125" customWidth="1"/>
    <col min="11797" max="11797" width="13.28515625" customWidth="1"/>
    <col min="11798" max="11798" width="11.5703125" customWidth="1"/>
    <col min="11799" max="11799" width="10.42578125" customWidth="1"/>
    <col min="11800" max="11801" width="12.7109375" customWidth="1"/>
    <col min="11802" max="11802" width="11.7109375" customWidth="1"/>
    <col min="11803" max="11803" width="11.140625" customWidth="1"/>
    <col min="11804" max="11804" width="11.5703125" customWidth="1"/>
    <col min="11805" max="11805" width="10.7109375" customWidth="1"/>
    <col min="11806" max="11836" width="0" hidden="1"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7109375" customWidth="1"/>
    <col min="12044" max="12045" width="12.42578125" customWidth="1"/>
    <col min="12046" max="12046" width="12.140625" customWidth="1"/>
    <col min="12047" max="12047" width="11" customWidth="1"/>
    <col min="12048" max="12049" width="12" customWidth="1"/>
    <col min="12050" max="12050" width="13" customWidth="1"/>
    <col min="12051" max="12051" width="10.5703125" customWidth="1"/>
    <col min="12052" max="12052" width="11.5703125" customWidth="1"/>
    <col min="12053" max="12053" width="13.28515625" customWidth="1"/>
    <col min="12054" max="12054" width="11.5703125" customWidth="1"/>
    <col min="12055" max="12055" width="10.42578125" customWidth="1"/>
    <col min="12056" max="12057" width="12.7109375" customWidth="1"/>
    <col min="12058" max="12058" width="11.7109375" customWidth="1"/>
    <col min="12059" max="12059" width="11.140625" customWidth="1"/>
    <col min="12060" max="12060" width="11.5703125" customWidth="1"/>
    <col min="12061" max="12061" width="10.7109375" customWidth="1"/>
    <col min="12062" max="12092" width="0" hidden="1"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7109375" customWidth="1"/>
    <col min="12300" max="12301" width="12.42578125" customWidth="1"/>
    <col min="12302" max="12302" width="12.140625" customWidth="1"/>
    <col min="12303" max="12303" width="11" customWidth="1"/>
    <col min="12304" max="12305" width="12" customWidth="1"/>
    <col min="12306" max="12306" width="13" customWidth="1"/>
    <col min="12307" max="12307" width="10.5703125" customWidth="1"/>
    <col min="12308" max="12308" width="11.5703125" customWidth="1"/>
    <col min="12309" max="12309" width="13.28515625" customWidth="1"/>
    <col min="12310" max="12310" width="11.5703125" customWidth="1"/>
    <col min="12311" max="12311" width="10.42578125" customWidth="1"/>
    <col min="12312" max="12313" width="12.7109375" customWidth="1"/>
    <col min="12314" max="12314" width="11.7109375" customWidth="1"/>
    <col min="12315" max="12315" width="11.140625" customWidth="1"/>
    <col min="12316" max="12316" width="11.5703125" customWidth="1"/>
    <col min="12317" max="12317" width="10.7109375" customWidth="1"/>
    <col min="12318" max="12348" width="0" hidden="1"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7109375" customWidth="1"/>
    <col min="12556" max="12557" width="12.42578125" customWidth="1"/>
    <col min="12558" max="12558" width="12.140625" customWidth="1"/>
    <col min="12559" max="12559" width="11" customWidth="1"/>
    <col min="12560" max="12561" width="12" customWidth="1"/>
    <col min="12562" max="12562" width="13" customWidth="1"/>
    <col min="12563" max="12563" width="10.5703125" customWidth="1"/>
    <col min="12564" max="12564" width="11.5703125" customWidth="1"/>
    <col min="12565" max="12565" width="13.28515625" customWidth="1"/>
    <col min="12566" max="12566" width="11.5703125" customWidth="1"/>
    <col min="12567" max="12567" width="10.42578125" customWidth="1"/>
    <col min="12568" max="12569" width="12.7109375" customWidth="1"/>
    <col min="12570" max="12570" width="11.7109375" customWidth="1"/>
    <col min="12571" max="12571" width="11.140625" customWidth="1"/>
    <col min="12572" max="12572" width="11.5703125" customWidth="1"/>
    <col min="12573" max="12573" width="10.7109375" customWidth="1"/>
    <col min="12574" max="12604" width="0" hidden="1"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7109375" customWidth="1"/>
    <col min="12812" max="12813" width="12.42578125" customWidth="1"/>
    <col min="12814" max="12814" width="12.140625" customWidth="1"/>
    <col min="12815" max="12815" width="11" customWidth="1"/>
    <col min="12816" max="12817" width="12" customWidth="1"/>
    <col min="12818" max="12818" width="13" customWidth="1"/>
    <col min="12819" max="12819" width="10.5703125" customWidth="1"/>
    <col min="12820" max="12820" width="11.5703125" customWidth="1"/>
    <col min="12821" max="12821" width="13.28515625" customWidth="1"/>
    <col min="12822" max="12822" width="11.5703125" customWidth="1"/>
    <col min="12823" max="12823" width="10.42578125" customWidth="1"/>
    <col min="12824" max="12825" width="12.7109375" customWidth="1"/>
    <col min="12826" max="12826" width="11.7109375" customWidth="1"/>
    <col min="12827" max="12827" width="11.140625" customWidth="1"/>
    <col min="12828" max="12828" width="11.5703125" customWidth="1"/>
    <col min="12829" max="12829" width="10.7109375" customWidth="1"/>
    <col min="12830" max="12860" width="0" hidden="1"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7109375" customWidth="1"/>
    <col min="13068" max="13069" width="12.42578125" customWidth="1"/>
    <col min="13070" max="13070" width="12.140625" customWidth="1"/>
    <col min="13071" max="13071" width="11" customWidth="1"/>
    <col min="13072" max="13073" width="12" customWidth="1"/>
    <col min="13074" max="13074" width="13" customWidth="1"/>
    <col min="13075" max="13075" width="10.5703125" customWidth="1"/>
    <col min="13076" max="13076" width="11.5703125" customWidth="1"/>
    <col min="13077" max="13077" width="13.28515625" customWidth="1"/>
    <col min="13078" max="13078" width="11.5703125" customWidth="1"/>
    <col min="13079" max="13079" width="10.42578125" customWidth="1"/>
    <col min="13080" max="13081" width="12.7109375" customWidth="1"/>
    <col min="13082" max="13082" width="11.7109375" customWidth="1"/>
    <col min="13083" max="13083" width="11.140625" customWidth="1"/>
    <col min="13084" max="13084" width="11.5703125" customWidth="1"/>
    <col min="13085" max="13085" width="10.7109375" customWidth="1"/>
    <col min="13086" max="13116" width="0" hidden="1"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7109375" customWidth="1"/>
    <col min="13324" max="13325" width="12.42578125" customWidth="1"/>
    <col min="13326" max="13326" width="12.140625" customWidth="1"/>
    <col min="13327" max="13327" width="11" customWidth="1"/>
    <col min="13328" max="13329" width="12" customWidth="1"/>
    <col min="13330" max="13330" width="13" customWidth="1"/>
    <col min="13331" max="13331" width="10.5703125" customWidth="1"/>
    <col min="13332" max="13332" width="11.5703125" customWidth="1"/>
    <col min="13333" max="13333" width="13.28515625" customWidth="1"/>
    <col min="13334" max="13334" width="11.5703125" customWidth="1"/>
    <col min="13335" max="13335" width="10.42578125" customWidth="1"/>
    <col min="13336" max="13337" width="12.7109375" customWidth="1"/>
    <col min="13338" max="13338" width="11.7109375" customWidth="1"/>
    <col min="13339" max="13339" width="11.140625" customWidth="1"/>
    <col min="13340" max="13340" width="11.5703125" customWidth="1"/>
    <col min="13341" max="13341" width="10.7109375" customWidth="1"/>
    <col min="13342" max="13372" width="0" hidden="1"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7109375" customWidth="1"/>
    <col min="13580" max="13581" width="12.42578125" customWidth="1"/>
    <col min="13582" max="13582" width="12.140625" customWidth="1"/>
    <col min="13583" max="13583" width="11" customWidth="1"/>
    <col min="13584" max="13585" width="12" customWidth="1"/>
    <col min="13586" max="13586" width="13" customWidth="1"/>
    <col min="13587" max="13587" width="10.5703125" customWidth="1"/>
    <col min="13588" max="13588" width="11.5703125" customWidth="1"/>
    <col min="13589" max="13589" width="13.28515625" customWidth="1"/>
    <col min="13590" max="13590" width="11.5703125" customWidth="1"/>
    <col min="13591" max="13591" width="10.42578125" customWidth="1"/>
    <col min="13592" max="13593" width="12.7109375" customWidth="1"/>
    <col min="13594" max="13594" width="11.7109375" customWidth="1"/>
    <col min="13595" max="13595" width="11.140625" customWidth="1"/>
    <col min="13596" max="13596" width="11.5703125" customWidth="1"/>
    <col min="13597" max="13597" width="10.7109375" customWidth="1"/>
    <col min="13598" max="13628" width="0" hidden="1"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7109375" customWidth="1"/>
    <col min="13836" max="13837" width="12.42578125" customWidth="1"/>
    <col min="13838" max="13838" width="12.140625" customWidth="1"/>
    <col min="13839" max="13839" width="11" customWidth="1"/>
    <col min="13840" max="13841" width="12" customWidth="1"/>
    <col min="13842" max="13842" width="13" customWidth="1"/>
    <col min="13843" max="13843" width="10.5703125" customWidth="1"/>
    <col min="13844" max="13844" width="11.5703125" customWidth="1"/>
    <col min="13845" max="13845" width="13.28515625" customWidth="1"/>
    <col min="13846" max="13846" width="11.5703125" customWidth="1"/>
    <col min="13847" max="13847" width="10.42578125" customWidth="1"/>
    <col min="13848" max="13849" width="12.7109375" customWidth="1"/>
    <col min="13850" max="13850" width="11.7109375" customWidth="1"/>
    <col min="13851" max="13851" width="11.140625" customWidth="1"/>
    <col min="13852" max="13852" width="11.5703125" customWidth="1"/>
    <col min="13853" max="13853" width="10.7109375" customWidth="1"/>
    <col min="13854" max="13884" width="0" hidden="1"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7109375" customWidth="1"/>
    <col min="14092" max="14093" width="12.42578125" customWidth="1"/>
    <col min="14094" max="14094" width="12.140625" customWidth="1"/>
    <col min="14095" max="14095" width="11" customWidth="1"/>
    <col min="14096" max="14097" width="12" customWidth="1"/>
    <col min="14098" max="14098" width="13" customWidth="1"/>
    <col min="14099" max="14099" width="10.5703125" customWidth="1"/>
    <col min="14100" max="14100" width="11.5703125" customWidth="1"/>
    <col min="14101" max="14101" width="13.28515625" customWidth="1"/>
    <col min="14102" max="14102" width="11.5703125" customWidth="1"/>
    <col min="14103" max="14103" width="10.42578125" customWidth="1"/>
    <col min="14104" max="14105" width="12.7109375" customWidth="1"/>
    <col min="14106" max="14106" width="11.7109375" customWidth="1"/>
    <col min="14107" max="14107" width="11.140625" customWidth="1"/>
    <col min="14108" max="14108" width="11.5703125" customWidth="1"/>
    <col min="14109" max="14109" width="10.7109375" customWidth="1"/>
    <col min="14110" max="14140" width="0" hidden="1"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7109375" customWidth="1"/>
    <col min="14348" max="14349" width="12.42578125" customWidth="1"/>
    <col min="14350" max="14350" width="12.140625" customWidth="1"/>
    <col min="14351" max="14351" width="11" customWidth="1"/>
    <col min="14352" max="14353" width="12" customWidth="1"/>
    <col min="14354" max="14354" width="13" customWidth="1"/>
    <col min="14355" max="14355" width="10.5703125" customWidth="1"/>
    <col min="14356" max="14356" width="11.5703125" customWidth="1"/>
    <col min="14357" max="14357" width="13.28515625" customWidth="1"/>
    <col min="14358" max="14358" width="11.5703125" customWidth="1"/>
    <col min="14359" max="14359" width="10.42578125" customWidth="1"/>
    <col min="14360" max="14361" width="12.7109375" customWidth="1"/>
    <col min="14362" max="14362" width="11.7109375" customWidth="1"/>
    <col min="14363" max="14363" width="11.140625" customWidth="1"/>
    <col min="14364" max="14364" width="11.5703125" customWidth="1"/>
    <col min="14365" max="14365" width="10.7109375" customWidth="1"/>
    <col min="14366" max="14396" width="0" hidden="1"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7109375" customWidth="1"/>
    <col min="14604" max="14605" width="12.42578125" customWidth="1"/>
    <col min="14606" max="14606" width="12.140625" customWidth="1"/>
    <col min="14607" max="14607" width="11" customWidth="1"/>
    <col min="14608" max="14609" width="12" customWidth="1"/>
    <col min="14610" max="14610" width="13" customWidth="1"/>
    <col min="14611" max="14611" width="10.5703125" customWidth="1"/>
    <col min="14612" max="14612" width="11.5703125" customWidth="1"/>
    <col min="14613" max="14613" width="13.28515625" customWidth="1"/>
    <col min="14614" max="14614" width="11.5703125" customWidth="1"/>
    <col min="14615" max="14615" width="10.42578125" customWidth="1"/>
    <col min="14616" max="14617" width="12.7109375" customWidth="1"/>
    <col min="14618" max="14618" width="11.7109375" customWidth="1"/>
    <col min="14619" max="14619" width="11.140625" customWidth="1"/>
    <col min="14620" max="14620" width="11.5703125" customWidth="1"/>
    <col min="14621" max="14621" width="10.7109375" customWidth="1"/>
    <col min="14622" max="14652" width="0" hidden="1"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7109375" customWidth="1"/>
    <col min="14860" max="14861" width="12.42578125" customWidth="1"/>
    <col min="14862" max="14862" width="12.140625" customWidth="1"/>
    <col min="14863" max="14863" width="11" customWidth="1"/>
    <col min="14864" max="14865" width="12" customWidth="1"/>
    <col min="14866" max="14866" width="13" customWidth="1"/>
    <col min="14867" max="14867" width="10.5703125" customWidth="1"/>
    <col min="14868" max="14868" width="11.5703125" customWidth="1"/>
    <col min="14869" max="14869" width="13.28515625" customWidth="1"/>
    <col min="14870" max="14870" width="11.5703125" customWidth="1"/>
    <col min="14871" max="14871" width="10.42578125" customWidth="1"/>
    <col min="14872" max="14873" width="12.7109375" customWidth="1"/>
    <col min="14874" max="14874" width="11.7109375" customWidth="1"/>
    <col min="14875" max="14875" width="11.140625" customWidth="1"/>
    <col min="14876" max="14876" width="11.5703125" customWidth="1"/>
    <col min="14877" max="14877" width="10.7109375" customWidth="1"/>
    <col min="14878" max="14908" width="0" hidden="1"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7109375" customWidth="1"/>
    <col min="15116" max="15117" width="12.42578125" customWidth="1"/>
    <col min="15118" max="15118" width="12.140625" customWidth="1"/>
    <col min="15119" max="15119" width="11" customWidth="1"/>
    <col min="15120" max="15121" width="12" customWidth="1"/>
    <col min="15122" max="15122" width="13" customWidth="1"/>
    <col min="15123" max="15123" width="10.5703125" customWidth="1"/>
    <col min="15124" max="15124" width="11.5703125" customWidth="1"/>
    <col min="15125" max="15125" width="13.28515625" customWidth="1"/>
    <col min="15126" max="15126" width="11.5703125" customWidth="1"/>
    <col min="15127" max="15127" width="10.42578125" customWidth="1"/>
    <col min="15128" max="15129" width="12.7109375" customWidth="1"/>
    <col min="15130" max="15130" width="11.7109375" customWidth="1"/>
    <col min="15131" max="15131" width="11.140625" customWidth="1"/>
    <col min="15132" max="15132" width="11.5703125" customWidth="1"/>
    <col min="15133" max="15133" width="10.7109375" customWidth="1"/>
    <col min="15134" max="15164" width="0" hidden="1"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7109375" customWidth="1"/>
    <col min="15372" max="15373" width="12.42578125" customWidth="1"/>
    <col min="15374" max="15374" width="12.140625" customWidth="1"/>
    <col min="15375" max="15375" width="11" customWidth="1"/>
    <col min="15376" max="15377" width="12" customWidth="1"/>
    <col min="15378" max="15378" width="13" customWidth="1"/>
    <col min="15379" max="15379" width="10.5703125" customWidth="1"/>
    <col min="15380" max="15380" width="11.5703125" customWidth="1"/>
    <col min="15381" max="15381" width="13.28515625" customWidth="1"/>
    <col min="15382" max="15382" width="11.5703125" customWidth="1"/>
    <col min="15383" max="15383" width="10.42578125" customWidth="1"/>
    <col min="15384" max="15385" width="12.7109375" customWidth="1"/>
    <col min="15386" max="15386" width="11.7109375" customWidth="1"/>
    <col min="15387" max="15387" width="11.140625" customWidth="1"/>
    <col min="15388" max="15388" width="11.5703125" customWidth="1"/>
    <col min="15389" max="15389" width="10.7109375" customWidth="1"/>
    <col min="15390" max="15420" width="0" hidden="1"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7109375" customWidth="1"/>
    <col min="15628" max="15629" width="12.42578125" customWidth="1"/>
    <col min="15630" max="15630" width="12.140625" customWidth="1"/>
    <col min="15631" max="15631" width="11" customWidth="1"/>
    <col min="15632" max="15633" width="12" customWidth="1"/>
    <col min="15634" max="15634" width="13" customWidth="1"/>
    <col min="15635" max="15635" width="10.5703125" customWidth="1"/>
    <col min="15636" max="15636" width="11.5703125" customWidth="1"/>
    <col min="15637" max="15637" width="13.28515625" customWidth="1"/>
    <col min="15638" max="15638" width="11.5703125" customWidth="1"/>
    <col min="15639" max="15639" width="10.42578125" customWidth="1"/>
    <col min="15640" max="15641" width="12.7109375" customWidth="1"/>
    <col min="15642" max="15642" width="11.7109375" customWidth="1"/>
    <col min="15643" max="15643" width="11.140625" customWidth="1"/>
    <col min="15644" max="15644" width="11.5703125" customWidth="1"/>
    <col min="15645" max="15645" width="10.7109375" customWidth="1"/>
    <col min="15646" max="15676" width="0" hidden="1"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7109375" customWidth="1"/>
    <col min="15884" max="15885" width="12.42578125" customWidth="1"/>
    <col min="15886" max="15886" width="12.140625" customWidth="1"/>
    <col min="15887" max="15887" width="11" customWidth="1"/>
    <col min="15888" max="15889" width="12" customWidth="1"/>
    <col min="15890" max="15890" width="13" customWidth="1"/>
    <col min="15891" max="15891" width="10.5703125" customWidth="1"/>
    <col min="15892" max="15892" width="11.5703125" customWidth="1"/>
    <col min="15893" max="15893" width="13.28515625" customWidth="1"/>
    <col min="15894" max="15894" width="11.5703125" customWidth="1"/>
    <col min="15895" max="15895" width="10.42578125" customWidth="1"/>
    <col min="15896" max="15897" width="12.7109375" customWidth="1"/>
    <col min="15898" max="15898" width="11.7109375" customWidth="1"/>
    <col min="15899" max="15899" width="11.140625" customWidth="1"/>
    <col min="15900" max="15900" width="11.5703125" customWidth="1"/>
    <col min="15901" max="15901" width="10.7109375" customWidth="1"/>
    <col min="15902" max="15932" width="0" hidden="1"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7109375" customWidth="1"/>
    <col min="16140" max="16141" width="12.42578125" customWidth="1"/>
    <col min="16142" max="16142" width="12.140625" customWidth="1"/>
    <col min="16143" max="16143" width="11" customWidth="1"/>
    <col min="16144" max="16145" width="12" customWidth="1"/>
    <col min="16146" max="16146" width="13" customWidth="1"/>
    <col min="16147" max="16147" width="10.5703125" customWidth="1"/>
    <col min="16148" max="16148" width="11.5703125" customWidth="1"/>
    <col min="16149" max="16149" width="13.28515625" customWidth="1"/>
    <col min="16150" max="16150" width="11.5703125" customWidth="1"/>
    <col min="16151" max="16151" width="10.42578125" customWidth="1"/>
    <col min="16152" max="16153" width="12.7109375" customWidth="1"/>
    <col min="16154" max="16154" width="11.7109375" customWidth="1"/>
    <col min="16155" max="16155" width="11.140625" customWidth="1"/>
    <col min="16156" max="16156" width="11.5703125" customWidth="1"/>
    <col min="16157" max="16157" width="10.7109375" customWidth="1"/>
    <col min="16158" max="16188" width="0" hidden="1" customWidth="1"/>
    <col min="16375" max="16375" width="13.7109375" customWidth="1"/>
  </cols>
  <sheetData>
    <row r="1" spans="1:247" ht="27.75" hidden="1" customHeight="1" x14ac:dyDescent="0.25">
      <c r="A1" s="108" t="s">
        <v>78</v>
      </c>
      <c r="B1" s="108"/>
      <c r="C1" s="108"/>
      <c r="D1" s="108"/>
      <c r="E1" s="108"/>
      <c r="F1" s="108"/>
      <c r="G1" s="108"/>
      <c r="H1" s="108"/>
      <c r="I1" s="108"/>
      <c r="J1" s="108"/>
      <c r="K1" s="108"/>
      <c r="L1" s="29"/>
      <c r="M1" s="29"/>
      <c r="N1" s="29"/>
      <c r="O1" s="29"/>
      <c r="P1" s="29"/>
      <c r="Q1" s="29"/>
      <c r="R1" s="29"/>
      <c r="S1" s="2"/>
      <c r="T1" s="21"/>
      <c r="U1" s="21"/>
      <c r="V1" s="21"/>
      <c r="W1" s="2"/>
      <c r="X1" s="2"/>
      <c r="Y1" s="2"/>
      <c r="Z1" s="2"/>
      <c r="AA1" s="2"/>
      <c r="AB1" s="2"/>
      <c r="AC1" s="2"/>
      <c r="AD1" s="2"/>
      <c r="AE1" s="2"/>
      <c r="AF1" s="2"/>
      <c r="AG1" s="2"/>
      <c r="AH1" s="2"/>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row>
    <row r="2" spans="1:247" ht="27.75" hidden="1" customHeight="1" x14ac:dyDescent="0.25">
      <c r="A2" s="109" t="s">
        <v>77</v>
      </c>
      <c r="B2" s="109"/>
      <c r="C2" s="109"/>
      <c r="D2" s="109"/>
      <c r="E2" s="109"/>
      <c r="F2" s="109"/>
      <c r="G2" s="109"/>
      <c r="H2" s="109"/>
      <c r="I2" s="109"/>
      <c r="J2" s="109"/>
      <c r="K2" s="109"/>
      <c r="L2" s="35"/>
      <c r="M2" s="29"/>
      <c r="N2" s="29"/>
      <c r="O2" s="29"/>
      <c r="P2" s="29"/>
      <c r="Q2" s="29"/>
      <c r="R2" s="29"/>
      <c r="S2" s="21"/>
      <c r="T2" s="21"/>
      <c r="U2" s="21"/>
      <c r="V2" s="21"/>
      <c r="W2" s="2"/>
      <c r="X2" s="2"/>
      <c r="Y2" s="2"/>
      <c r="Z2" s="2"/>
      <c r="AA2" s="2"/>
      <c r="AB2" s="2"/>
      <c r="AC2" s="2"/>
      <c r="AD2" s="2"/>
      <c r="AE2" s="2"/>
      <c r="AF2" s="2"/>
      <c r="AG2" s="2"/>
      <c r="AH2" s="2"/>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row>
    <row r="3" spans="1:247" ht="39" customHeight="1" x14ac:dyDescent="0.25">
      <c r="A3" s="110" t="s">
        <v>79</v>
      </c>
      <c r="B3" s="111"/>
      <c r="C3" s="111"/>
      <c r="D3" s="111"/>
      <c r="E3" s="111"/>
      <c r="F3" s="111"/>
      <c r="G3" s="111"/>
      <c r="H3" s="111"/>
      <c r="I3" s="111"/>
      <c r="J3" s="111"/>
      <c r="K3" s="111"/>
      <c r="L3" s="9"/>
      <c r="M3" s="9" t="s">
        <v>80</v>
      </c>
      <c r="N3" s="9"/>
      <c r="O3" s="9"/>
      <c r="P3" s="9"/>
      <c r="Q3" s="9"/>
      <c r="R3" s="9"/>
      <c r="S3" s="9"/>
      <c r="T3" s="9"/>
      <c r="U3" s="9"/>
      <c r="V3" s="9"/>
      <c r="W3" s="9"/>
      <c r="X3" s="9"/>
      <c r="Y3" s="9"/>
      <c r="Z3" s="9"/>
      <c r="AA3" s="9"/>
      <c r="AB3" s="9"/>
      <c r="AC3" s="9"/>
      <c r="AD3" s="2"/>
      <c r="AE3" s="2"/>
      <c r="AF3" s="2"/>
      <c r="AG3" s="2"/>
      <c r="AH3" s="2"/>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row>
    <row r="4" spans="1:247" s="2" customFormat="1" ht="16.5" customHeight="1" x14ac:dyDescent="0.25">
      <c r="A4" s="112" t="s">
        <v>76</v>
      </c>
      <c r="B4" s="112"/>
      <c r="C4" s="112"/>
      <c r="D4" s="112"/>
      <c r="E4" s="112"/>
      <c r="F4" s="112"/>
      <c r="G4" s="112"/>
      <c r="H4" s="112"/>
      <c r="I4" s="112"/>
      <c r="J4" s="112"/>
      <c r="K4" s="112"/>
      <c r="L4" s="9"/>
      <c r="M4" s="9"/>
      <c r="N4" s="9"/>
      <c r="O4" s="9"/>
      <c r="P4" s="9"/>
      <c r="Q4" s="9"/>
      <c r="R4" s="9"/>
      <c r="S4" s="9"/>
      <c r="T4" s="9"/>
      <c r="U4" s="9"/>
      <c r="V4" s="9"/>
      <c r="W4" s="9"/>
      <c r="X4" s="9"/>
      <c r="Y4" s="9"/>
      <c r="Z4" s="9"/>
      <c r="AA4" s="9"/>
      <c r="AB4" s="9"/>
      <c r="AC4" s="9"/>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row>
    <row r="5" spans="1:247" s="2" customFormat="1" ht="43.5" hidden="1" customHeight="1" x14ac:dyDescent="0.25">
      <c r="A5" s="113" t="s">
        <v>75</v>
      </c>
      <c r="B5" s="114"/>
      <c r="C5" s="114"/>
      <c r="D5" s="114"/>
      <c r="E5" s="114"/>
      <c r="F5" s="114"/>
      <c r="G5" s="114"/>
      <c r="H5" s="114"/>
      <c r="I5" s="115"/>
      <c r="J5" s="116" t="s">
        <v>74</v>
      </c>
      <c r="K5" s="117"/>
      <c r="L5" s="9"/>
      <c r="M5" s="9"/>
      <c r="N5" s="9"/>
      <c r="O5" s="9"/>
      <c r="P5" s="9"/>
      <c r="Q5" s="9"/>
      <c r="R5" s="9"/>
      <c r="S5" s="9"/>
      <c r="T5" s="9"/>
      <c r="U5" s="9"/>
      <c r="V5" s="9"/>
      <c r="W5" s="9"/>
      <c r="X5" s="9"/>
      <c r="Y5" s="9"/>
      <c r="Z5" s="9"/>
      <c r="AA5" s="9"/>
      <c r="AB5" s="9"/>
      <c r="AC5" s="9"/>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row>
    <row r="6" spans="1:247" s="2" customFormat="1" ht="13.5" customHeight="1" x14ac:dyDescent="0.25">
      <c r="A6" s="102" t="s">
        <v>73</v>
      </c>
      <c r="B6" s="103"/>
      <c r="C6" s="103"/>
      <c r="D6" s="103"/>
      <c r="E6" s="103"/>
      <c r="F6" s="103"/>
      <c r="G6" s="103"/>
      <c r="H6" s="103"/>
      <c r="I6" s="104"/>
      <c r="J6" s="88">
        <v>1000000</v>
      </c>
      <c r="K6" s="88"/>
      <c r="L6" s="9"/>
      <c r="M6" s="9"/>
      <c r="N6" s="9"/>
      <c r="O6" s="9"/>
      <c r="P6" s="9"/>
      <c r="Q6" s="9"/>
      <c r="R6" s="9"/>
      <c r="S6" s="9"/>
      <c r="T6" s="9"/>
      <c r="U6" s="9"/>
      <c r="V6" s="9"/>
      <c r="W6" s="9"/>
      <c r="X6" s="9"/>
      <c r="Y6" s="9"/>
      <c r="Z6" s="9"/>
      <c r="AA6" s="9"/>
      <c r="AB6" s="9"/>
      <c r="AC6" s="9"/>
      <c r="AD6" s="28" t="s">
        <v>81</v>
      </c>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s="2" customFormat="1" ht="15.75" x14ac:dyDescent="0.25">
      <c r="A7" s="105" t="s">
        <v>72</v>
      </c>
      <c r="B7" s="106"/>
      <c r="C7" s="106"/>
      <c r="D7" s="106"/>
      <c r="E7" s="106"/>
      <c r="F7" s="106"/>
      <c r="G7" s="106"/>
      <c r="H7" s="106"/>
      <c r="I7" s="107"/>
      <c r="J7" s="79">
        <v>0.3</v>
      </c>
      <c r="K7" s="79"/>
      <c r="L7" s="9"/>
      <c r="M7" s="41"/>
      <c r="N7" s="40" t="s">
        <v>88</v>
      </c>
      <c r="O7" s="40"/>
      <c r="P7" s="40"/>
      <c r="Q7" s="40"/>
      <c r="R7" s="40"/>
      <c r="S7" s="40"/>
      <c r="T7" s="9"/>
      <c r="U7" s="9"/>
      <c r="V7" s="9"/>
      <c r="W7" s="9"/>
      <c r="X7" s="9"/>
      <c r="Y7" s="9"/>
      <c r="Z7" s="9"/>
      <c r="AA7" s="9"/>
      <c r="AB7" s="9"/>
      <c r="AC7" s="9"/>
      <c r="AD7" s="27">
        <v>7.0000000000000001E-3</v>
      </c>
      <c r="AE7" s="21"/>
      <c r="AG7" s="21" t="s">
        <v>71</v>
      </c>
      <c r="AH7" s="26" t="s">
        <v>70</v>
      </c>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row>
    <row r="8" spans="1:247" s="2" customFormat="1" x14ac:dyDescent="0.25">
      <c r="A8" s="89" t="s">
        <v>69</v>
      </c>
      <c r="B8" s="90"/>
      <c r="C8" s="90"/>
      <c r="D8" s="90"/>
      <c r="E8" s="90"/>
      <c r="F8" s="90"/>
      <c r="G8" s="90"/>
      <c r="H8" s="90"/>
      <c r="I8" s="91"/>
      <c r="J8" s="88">
        <f>J6*(1-avans2)</f>
        <v>700000</v>
      </c>
      <c r="K8" s="88"/>
      <c r="L8" s="9"/>
      <c r="M8" s="9"/>
      <c r="N8" s="9"/>
      <c r="O8" s="9"/>
      <c r="P8" s="9"/>
      <c r="Q8" s="9"/>
      <c r="R8" s="9"/>
      <c r="S8" s="9"/>
      <c r="T8" s="9"/>
      <c r="U8" s="9"/>
      <c r="V8" s="9"/>
      <c r="W8" s="9"/>
      <c r="X8" s="9"/>
      <c r="Y8" s="9"/>
      <c r="Z8" s="9"/>
      <c r="AA8" s="9"/>
      <c r="AB8" s="9"/>
      <c r="AC8" s="9"/>
      <c r="AD8" s="27">
        <v>5.0000000000000001E-3</v>
      </c>
      <c r="AE8" s="21"/>
      <c r="AG8" s="2" t="s">
        <v>68</v>
      </c>
      <c r="AH8" s="26" t="s">
        <v>67</v>
      </c>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247" s="2" customFormat="1" ht="15" hidden="1" customHeight="1" x14ac:dyDescent="0.25">
      <c r="A9" s="99" t="s">
        <v>66</v>
      </c>
      <c r="B9" s="100"/>
      <c r="C9" s="100"/>
      <c r="D9" s="100"/>
      <c r="E9" s="100"/>
      <c r="F9" s="100"/>
      <c r="G9" s="100"/>
      <c r="H9" s="101"/>
      <c r="I9" s="33"/>
      <c r="J9" s="88">
        <v>100000</v>
      </c>
      <c r="K9" s="88"/>
      <c r="L9" s="9"/>
      <c r="M9" s="9"/>
      <c r="N9" s="9"/>
      <c r="O9" s="9"/>
      <c r="P9" s="9"/>
      <c r="Q9" s="9"/>
      <c r="R9" s="9"/>
      <c r="S9" s="9"/>
      <c r="T9" s="9"/>
      <c r="U9" s="9"/>
      <c r="V9" s="9"/>
      <c r="W9" s="9"/>
      <c r="X9" s="9"/>
      <c r="Y9" s="9"/>
      <c r="Z9" s="9"/>
      <c r="AA9" s="9"/>
      <c r="AB9" s="9"/>
      <c r="AC9" s="9"/>
      <c r="AD9" s="21"/>
      <c r="AE9" s="21"/>
      <c r="AH9" s="25"/>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247" s="2" customFormat="1" ht="15" hidden="1" customHeight="1" x14ac:dyDescent="0.25">
      <c r="A10" s="99" t="s">
        <v>65</v>
      </c>
      <c r="B10" s="100"/>
      <c r="C10" s="100"/>
      <c r="D10" s="100"/>
      <c r="E10" s="100"/>
      <c r="F10" s="100"/>
      <c r="G10" s="100"/>
      <c r="H10" s="101"/>
      <c r="I10" s="33"/>
      <c r="J10" s="88">
        <f>J9*J22</f>
        <v>0</v>
      </c>
      <c r="K10" s="88"/>
      <c r="L10" s="9"/>
      <c r="M10" s="9"/>
      <c r="N10" s="9"/>
      <c r="O10" s="9"/>
      <c r="P10" s="9"/>
      <c r="Q10" s="9"/>
      <c r="R10" s="9"/>
      <c r="S10" s="9"/>
      <c r="T10" s="9"/>
      <c r="U10" s="9"/>
      <c r="V10" s="9"/>
      <c r="W10" s="9"/>
      <c r="X10" s="9"/>
      <c r="Y10" s="9"/>
      <c r="Z10" s="9"/>
      <c r="AA10" s="9"/>
      <c r="AB10" s="9"/>
      <c r="AC10" s="9"/>
      <c r="AD10" s="21"/>
      <c r="AE10" s="21"/>
      <c r="AH10" s="25"/>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row>
    <row r="11" spans="1:247" s="2" customFormat="1" ht="15" hidden="1" customHeight="1" x14ac:dyDescent="0.25">
      <c r="A11" s="85" t="s">
        <v>64</v>
      </c>
      <c r="B11" s="86"/>
      <c r="C11" s="86"/>
      <c r="D11" s="86"/>
      <c r="E11" s="86"/>
      <c r="F11" s="86"/>
      <c r="G11" s="86"/>
      <c r="H11" s="87"/>
      <c r="I11" s="34"/>
      <c r="J11" s="88">
        <v>0</v>
      </c>
      <c r="K11" s="88"/>
      <c r="L11" s="9"/>
      <c r="M11" s="9"/>
      <c r="N11" s="9"/>
      <c r="O11" s="9"/>
      <c r="P11" s="9"/>
      <c r="Q11" s="9"/>
      <c r="R11" s="9"/>
      <c r="S11" s="9"/>
      <c r="T11" s="9"/>
      <c r="U11" s="9"/>
      <c r="V11" s="9"/>
      <c r="W11" s="9"/>
      <c r="X11" s="9"/>
      <c r="Y11" s="9"/>
      <c r="Z11" s="9"/>
      <c r="AA11" s="9"/>
      <c r="AB11" s="9"/>
      <c r="AC11" s="9"/>
      <c r="AD11" s="21"/>
      <c r="AE11" s="21"/>
      <c r="AH11" s="25"/>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row>
    <row r="12" spans="1:247" s="2" customFormat="1" ht="15" hidden="1" customHeight="1" x14ac:dyDescent="0.25">
      <c r="A12" s="85" t="s">
        <v>63</v>
      </c>
      <c r="B12" s="86"/>
      <c r="C12" s="86"/>
      <c r="D12" s="86"/>
      <c r="E12" s="86"/>
      <c r="F12" s="86"/>
      <c r="G12" s="86"/>
      <c r="H12" s="87"/>
      <c r="I12" s="34"/>
      <c r="J12" s="88">
        <v>0</v>
      </c>
      <c r="K12" s="88"/>
      <c r="L12" s="9"/>
      <c r="M12" s="9"/>
      <c r="N12" s="9"/>
      <c r="O12" s="9"/>
      <c r="P12" s="9"/>
      <c r="Q12" s="9"/>
      <c r="R12" s="9"/>
      <c r="S12" s="9"/>
      <c r="T12" s="9"/>
      <c r="U12" s="9"/>
      <c r="V12" s="9"/>
      <c r="W12" s="9"/>
      <c r="X12" s="9"/>
      <c r="Y12" s="9"/>
      <c r="Z12" s="9"/>
      <c r="AA12" s="9"/>
      <c r="AB12" s="9"/>
      <c r="AC12" s="9"/>
      <c r="AD12" s="21"/>
      <c r="AE12" s="21"/>
      <c r="AH12" s="25"/>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row>
    <row r="13" spans="1:247" s="2" customFormat="1" x14ac:dyDescent="0.25">
      <c r="A13" s="89" t="s">
        <v>62</v>
      </c>
      <c r="B13" s="90"/>
      <c r="C13" s="90"/>
      <c r="D13" s="90"/>
      <c r="E13" s="90"/>
      <c r="F13" s="90"/>
      <c r="G13" s="90"/>
      <c r="H13" s="90"/>
      <c r="I13" s="91"/>
      <c r="J13" s="92">
        <v>240</v>
      </c>
      <c r="K13" s="93"/>
      <c r="L13" s="9"/>
      <c r="M13" s="9"/>
      <c r="N13" s="9"/>
      <c r="O13" s="9"/>
      <c r="P13" s="9"/>
      <c r="Q13" s="9"/>
      <c r="R13" s="9"/>
      <c r="S13" s="9"/>
      <c r="T13" s="9"/>
      <c r="U13" s="9"/>
      <c r="V13" s="9"/>
      <c r="W13" s="9"/>
      <c r="X13" s="9"/>
      <c r="Y13" s="9"/>
      <c r="Z13" s="9"/>
      <c r="AA13" s="9"/>
      <c r="AB13" s="9"/>
      <c r="AC13" s="9"/>
      <c r="AD13" s="21"/>
      <c r="AE13" s="2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row>
    <row r="14" spans="1:247" s="2" customFormat="1" x14ac:dyDescent="0.25">
      <c r="A14" s="89" t="s">
        <v>61</v>
      </c>
      <c r="B14" s="90"/>
      <c r="C14" s="90"/>
      <c r="D14" s="90"/>
      <c r="E14" s="90"/>
      <c r="F14" s="90"/>
      <c r="G14" s="90"/>
      <c r="H14" s="90"/>
      <c r="I14" s="91"/>
      <c r="J14" s="94">
        <v>15.9</v>
      </c>
      <c r="K14" s="94">
        <v>1</v>
      </c>
      <c r="L14" s="9"/>
      <c r="M14" s="9"/>
      <c r="N14" s="9"/>
      <c r="O14" s="9"/>
      <c r="P14" s="9"/>
      <c r="Q14" s="9"/>
      <c r="R14" s="9"/>
      <c r="S14" s="9"/>
      <c r="T14" s="9"/>
      <c r="U14" s="9"/>
      <c r="V14" s="9"/>
      <c r="W14" s="9"/>
      <c r="X14" s="9"/>
      <c r="Y14" s="9"/>
      <c r="Z14" s="9"/>
      <c r="AA14" s="9"/>
      <c r="AB14" s="9"/>
      <c r="AC14" s="9"/>
      <c r="AD14" s="21"/>
      <c r="AE14" s="2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row>
    <row r="15" spans="1:247" s="2" customFormat="1" ht="21" customHeight="1" x14ac:dyDescent="0.25">
      <c r="A15" s="89" t="s">
        <v>60</v>
      </c>
      <c r="B15" s="90"/>
      <c r="C15" s="90"/>
      <c r="D15" s="90"/>
      <c r="E15" s="90"/>
      <c r="F15" s="90"/>
      <c r="G15" s="90"/>
      <c r="H15" s="90"/>
      <c r="I15" s="91"/>
      <c r="J15" s="95">
        <v>1</v>
      </c>
      <c r="K15" s="96"/>
      <c r="L15" s="9"/>
      <c r="M15" s="9"/>
      <c r="N15" s="9"/>
      <c r="O15" s="9"/>
      <c r="P15" s="9"/>
      <c r="Q15" s="9"/>
      <c r="R15" s="9"/>
      <c r="S15" s="9"/>
      <c r="T15" s="9"/>
      <c r="U15" s="9"/>
      <c r="V15" s="9"/>
      <c r="W15" s="9"/>
      <c r="X15" s="9"/>
      <c r="Y15" s="9"/>
      <c r="Z15" s="9"/>
      <c r="AA15" s="9"/>
      <c r="AB15" s="9"/>
      <c r="AC15" s="9"/>
      <c r="AD15" s="21"/>
      <c r="AE15" s="2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row>
    <row r="16" spans="1:247" s="2" customFormat="1" ht="15" hidden="1" customHeight="1" x14ac:dyDescent="0.25">
      <c r="A16" s="74" t="str">
        <f>CONCATENATE("Месячный платеж по кредиту, ",O33)</f>
        <v xml:space="preserve">Месячный платеж по кредиту, </v>
      </c>
      <c r="B16" s="75"/>
      <c r="C16" s="75"/>
      <c r="D16" s="75"/>
      <c r="E16" s="75"/>
      <c r="F16" s="75"/>
      <c r="G16" s="75"/>
      <c r="H16" s="24"/>
      <c r="I16" s="23"/>
      <c r="J16" s="97">
        <f>IF(data2=1,sumkred2/strok2,sumkred2*PROC2/100/((1-POWER(1+PROC2/1200,-strok2))*12))</f>
        <v>2916.6666666666665</v>
      </c>
      <c r="K16" s="98"/>
      <c r="L16" s="9"/>
      <c r="M16" s="9"/>
      <c r="N16" s="9"/>
      <c r="O16" s="9"/>
      <c r="P16" s="9"/>
      <c r="Q16" s="9"/>
      <c r="R16" s="9"/>
      <c r="S16" s="9"/>
      <c r="T16" s="9"/>
      <c r="U16" s="9"/>
      <c r="V16" s="9"/>
      <c r="W16" s="9"/>
      <c r="X16" s="9"/>
      <c r="Y16" s="9"/>
      <c r="Z16" s="9"/>
      <c r="AA16" s="9"/>
      <c r="AB16" s="9"/>
      <c r="AC16" s="9"/>
      <c r="AD16" s="21"/>
      <c r="AE16" s="2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row>
    <row r="17" spans="1:247" s="2" customFormat="1" x14ac:dyDescent="0.25">
      <c r="A17" s="74" t="s">
        <v>59</v>
      </c>
      <c r="B17" s="75"/>
      <c r="C17" s="75"/>
      <c r="D17" s="75"/>
      <c r="E17" s="75"/>
      <c r="F17" s="75"/>
      <c r="G17" s="75"/>
      <c r="H17" s="75"/>
      <c r="I17" s="75"/>
      <c r="J17" s="75"/>
      <c r="K17" s="76"/>
      <c r="L17" s="9"/>
      <c r="M17" s="9"/>
      <c r="N17" s="9"/>
      <c r="O17" s="9"/>
      <c r="P17" s="9"/>
      <c r="Q17" s="9"/>
      <c r="R17" s="9"/>
      <c r="S17" s="9"/>
      <c r="T17" s="9"/>
      <c r="U17" s="9"/>
      <c r="V17" s="9"/>
      <c r="W17" s="9"/>
      <c r="X17" s="9"/>
      <c r="Y17" s="9"/>
      <c r="Z17" s="9"/>
      <c r="AA17" s="9"/>
      <c r="AB17" s="9"/>
      <c r="AC17" s="9"/>
      <c r="AD17" s="21"/>
      <c r="AE17" s="2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row>
    <row r="18" spans="1:247" s="2" customFormat="1" x14ac:dyDescent="0.25">
      <c r="A18" s="74" t="s">
        <v>82</v>
      </c>
      <c r="B18" s="75"/>
      <c r="C18" s="75"/>
      <c r="D18" s="75"/>
      <c r="E18" s="75"/>
      <c r="F18" s="75"/>
      <c r="G18" s="75"/>
      <c r="H18" s="75"/>
      <c r="I18" s="76"/>
      <c r="J18" s="62">
        <v>0</v>
      </c>
      <c r="K18" s="62"/>
      <c r="L18" s="9"/>
      <c r="M18" s="9"/>
      <c r="N18" s="9"/>
      <c r="O18" s="9"/>
      <c r="P18" s="9"/>
      <c r="Q18" s="9"/>
      <c r="R18" s="9"/>
      <c r="S18" s="9"/>
      <c r="T18" s="9"/>
      <c r="U18" s="9"/>
      <c r="V18" s="9"/>
      <c r="W18" s="9"/>
      <c r="X18" s="9"/>
      <c r="Y18" s="9"/>
      <c r="Z18" s="9"/>
      <c r="AA18" s="9"/>
      <c r="AB18" s="9"/>
      <c r="AC18" s="9"/>
      <c r="AD18" s="21"/>
      <c r="AE18" s="2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row>
    <row r="19" spans="1:247" s="2" customFormat="1" ht="16.5" customHeight="1" x14ac:dyDescent="0.25">
      <c r="A19" s="74" t="s">
        <v>58</v>
      </c>
      <c r="B19" s="75"/>
      <c r="C19" s="75"/>
      <c r="D19" s="75"/>
      <c r="E19" s="75"/>
      <c r="F19" s="75"/>
      <c r="G19" s="75"/>
      <c r="H19" s="75"/>
      <c r="I19" s="76"/>
      <c r="J19" s="77">
        <v>100</v>
      </c>
      <c r="K19" s="78"/>
      <c r="L19" s="9"/>
      <c r="M19" s="9"/>
      <c r="N19" s="9"/>
      <c r="O19" s="9"/>
      <c r="P19" s="9"/>
      <c r="Q19" s="9"/>
      <c r="R19" s="9"/>
      <c r="S19" s="9"/>
      <c r="T19" s="9"/>
      <c r="U19" s="9"/>
      <c r="V19" s="9"/>
      <c r="W19" s="9"/>
      <c r="X19" s="9"/>
      <c r="Y19" s="9"/>
      <c r="Z19" s="9"/>
      <c r="AA19" s="9"/>
      <c r="AB19" s="9"/>
      <c r="AC19" s="9"/>
      <c r="AD19" s="21"/>
      <c r="AE19" s="2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row>
    <row r="20" spans="1:247" s="2" customFormat="1" ht="15" customHeight="1" x14ac:dyDescent="0.25">
      <c r="A20" s="74" t="s">
        <v>83</v>
      </c>
      <c r="B20" s="75"/>
      <c r="C20" s="75"/>
      <c r="D20" s="75"/>
      <c r="E20" s="75"/>
      <c r="F20" s="75"/>
      <c r="G20" s="75"/>
      <c r="H20" s="75"/>
      <c r="I20" s="76"/>
      <c r="J20" s="79">
        <v>5.0000000000000001E-3</v>
      </c>
      <c r="K20" s="79"/>
      <c r="L20" s="9"/>
      <c r="M20" s="9"/>
      <c r="N20" s="9"/>
      <c r="O20" s="9"/>
      <c r="P20" s="9"/>
      <c r="Q20" s="9"/>
      <c r="R20" s="9"/>
      <c r="S20" s="9"/>
      <c r="T20" s="9"/>
      <c r="U20" s="9"/>
      <c r="V20" s="9"/>
      <c r="W20" s="9"/>
      <c r="X20" s="9"/>
      <c r="Y20" s="9"/>
      <c r="Z20" s="9"/>
      <c r="AA20" s="9"/>
      <c r="AB20" s="9"/>
      <c r="AC20" s="9"/>
      <c r="AD20" s="21"/>
      <c r="AE20" s="2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1:247" s="2" customFormat="1" ht="30" customHeight="1" x14ac:dyDescent="0.25">
      <c r="A21" s="80" t="s">
        <v>57</v>
      </c>
      <c r="B21" s="80"/>
      <c r="C21" s="80"/>
      <c r="D21" s="80"/>
      <c r="E21" s="80"/>
      <c r="F21" s="80"/>
      <c r="G21" s="80"/>
      <c r="H21" s="80"/>
      <c r="I21" s="80"/>
      <c r="J21" s="81" t="s">
        <v>56</v>
      </c>
      <c r="K21" s="81"/>
      <c r="L21" s="9"/>
      <c r="M21" s="9"/>
      <c r="N21" s="9"/>
      <c r="O21" s="9"/>
      <c r="P21" s="9"/>
      <c r="Q21" s="9"/>
      <c r="R21" s="9"/>
      <c r="S21" s="9"/>
      <c r="T21" s="9"/>
      <c r="U21" s="9"/>
      <c r="V21" s="9"/>
      <c r="W21" s="9"/>
      <c r="X21" s="9"/>
      <c r="Y21" s="9"/>
      <c r="Z21" s="9"/>
      <c r="AA21" s="9"/>
      <c r="AB21" s="9"/>
      <c r="AC21" s="9"/>
      <c r="AD21" s="21"/>
      <c r="AE21" s="2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row>
    <row r="22" spans="1:247" s="2" customFormat="1" ht="21.75" customHeight="1" x14ac:dyDescent="0.25">
      <c r="A22" s="36" t="s">
        <v>84</v>
      </c>
      <c r="B22" s="37"/>
      <c r="C22" s="37"/>
      <c r="D22" s="37"/>
      <c r="E22" s="37"/>
      <c r="F22" s="37"/>
      <c r="G22" s="37"/>
      <c r="H22" s="37"/>
      <c r="I22" s="37"/>
      <c r="J22" s="82"/>
      <c r="K22" s="83"/>
      <c r="L22" s="9"/>
      <c r="M22" s="9"/>
      <c r="N22" s="9"/>
      <c r="O22" s="9"/>
      <c r="P22" s="9"/>
      <c r="Q22" s="9"/>
      <c r="R22" s="9"/>
      <c r="S22" s="9"/>
      <c r="T22" s="9"/>
      <c r="U22" s="9"/>
      <c r="V22" s="9"/>
      <c r="W22" s="9"/>
      <c r="X22" s="9"/>
      <c r="Y22" s="9"/>
      <c r="Z22" s="9"/>
      <c r="AA22" s="9"/>
      <c r="AB22" s="9"/>
      <c r="AC22" s="9"/>
      <c r="AD22" s="21"/>
      <c r="AE22" s="2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row>
    <row r="23" spans="1:247" s="21" customFormat="1" x14ac:dyDescent="0.25">
      <c r="A23" s="59" t="s">
        <v>55</v>
      </c>
      <c r="B23" s="69"/>
      <c r="C23" s="69"/>
      <c r="D23" s="69"/>
      <c r="E23" s="69"/>
      <c r="F23" s="69"/>
      <c r="G23" s="69"/>
      <c r="H23" s="69"/>
      <c r="I23" s="70"/>
      <c r="J23" s="63">
        <v>12270</v>
      </c>
      <c r="K23" s="63"/>
      <c r="L23" s="9"/>
      <c r="M23" s="9"/>
      <c r="N23" s="9"/>
      <c r="O23" s="9"/>
      <c r="P23" s="9"/>
      <c r="Q23" s="9"/>
      <c r="R23" s="9"/>
      <c r="S23" s="9"/>
      <c r="T23" s="9"/>
      <c r="U23" s="9"/>
      <c r="V23" s="9"/>
      <c r="W23" s="9"/>
      <c r="X23" s="9"/>
      <c r="Y23" s="9"/>
      <c r="Z23" s="9"/>
      <c r="AA23" s="9"/>
      <c r="AB23" s="9"/>
      <c r="AC23" s="9"/>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row>
    <row r="24" spans="1:247" s="21" customFormat="1" x14ac:dyDescent="0.25">
      <c r="A24" s="59" t="s">
        <v>85</v>
      </c>
      <c r="B24" s="60"/>
      <c r="C24" s="60"/>
      <c r="D24" s="60"/>
      <c r="E24" s="60"/>
      <c r="F24" s="60"/>
      <c r="G24" s="60"/>
      <c r="H24" s="60"/>
      <c r="I24" s="61"/>
      <c r="J24" s="62">
        <v>1E-3</v>
      </c>
      <c r="K24" s="84"/>
      <c r="L24" s="9"/>
      <c r="M24" s="9"/>
      <c r="N24" s="9"/>
      <c r="O24" s="9"/>
      <c r="P24" s="9"/>
      <c r="Q24" s="9"/>
      <c r="R24" s="9"/>
      <c r="S24" s="9"/>
      <c r="T24" s="9"/>
      <c r="U24" s="9"/>
      <c r="V24" s="9"/>
      <c r="W24" s="9"/>
      <c r="X24" s="9"/>
      <c r="Y24" s="9"/>
      <c r="Z24" s="9"/>
      <c r="AA24" s="9"/>
      <c r="AB24" s="9"/>
      <c r="AC24" s="9"/>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row>
    <row r="25" spans="1:247" s="21" customFormat="1" ht="32.1" customHeight="1" x14ac:dyDescent="0.25">
      <c r="A25" s="73" t="s">
        <v>86</v>
      </c>
      <c r="B25" s="60"/>
      <c r="C25" s="60"/>
      <c r="D25" s="60"/>
      <c r="E25" s="60"/>
      <c r="F25" s="60"/>
      <c r="G25" s="60"/>
      <c r="H25" s="60"/>
      <c r="I25" s="61"/>
      <c r="J25" s="62">
        <v>2.5000000000000001E-3</v>
      </c>
      <c r="K25" s="62"/>
      <c r="L25" s="9"/>
      <c r="M25" s="9"/>
      <c r="N25" s="9"/>
      <c r="O25" s="9"/>
      <c r="P25" s="9"/>
      <c r="Q25" s="9"/>
      <c r="R25" s="9"/>
      <c r="S25" s="9"/>
      <c r="T25" s="9"/>
      <c r="U25" s="9"/>
      <c r="V25" s="9"/>
      <c r="W25" s="9"/>
      <c r="X25" s="9"/>
      <c r="Y25" s="9"/>
      <c r="Z25" s="9"/>
      <c r="AA25" s="9"/>
      <c r="AB25" s="9"/>
      <c r="AC25" s="9"/>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row>
    <row r="26" spans="1:247" s="21" customFormat="1" x14ac:dyDescent="0.25">
      <c r="A26" s="59" t="s">
        <v>54</v>
      </c>
      <c r="B26" s="60"/>
      <c r="C26" s="60"/>
      <c r="D26" s="60"/>
      <c r="E26" s="60"/>
      <c r="F26" s="60"/>
      <c r="G26" s="60"/>
      <c r="H26" s="60"/>
      <c r="I26" s="61"/>
      <c r="J26" s="62">
        <v>7.7000000000000002E-3</v>
      </c>
      <c r="K26" s="62"/>
      <c r="L26" s="9"/>
      <c r="M26" s="9"/>
      <c r="N26" s="9"/>
      <c r="O26" s="9"/>
      <c r="P26" s="9"/>
      <c r="Q26" s="9"/>
      <c r="R26" s="9"/>
      <c r="S26" s="9"/>
      <c r="T26" s="9"/>
      <c r="U26" s="9"/>
      <c r="V26" s="9"/>
      <c r="W26" s="9"/>
      <c r="X26" s="9"/>
      <c r="Y26" s="9"/>
      <c r="Z26" s="9"/>
      <c r="AA26" s="9"/>
      <c r="AB26" s="9"/>
      <c r="AC26" s="9"/>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row>
    <row r="27" spans="1:247" s="21" customFormat="1" x14ac:dyDescent="0.25">
      <c r="A27" s="59" t="s">
        <v>53</v>
      </c>
      <c r="B27" s="60"/>
      <c r="C27" s="60"/>
      <c r="D27" s="60"/>
      <c r="E27" s="60"/>
      <c r="F27" s="60"/>
      <c r="G27" s="60"/>
      <c r="H27" s="60"/>
      <c r="I27" s="61"/>
      <c r="J27" s="63">
        <v>2000</v>
      </c>
      <c r="K27" s="63"/>
      <c r="L27" s="9"/>
      <c r="M27" s="9"/>
      <c r="N27" s="9"/>
      <c r="O27" s="9"/>
      <c r="P27" s="9"/>
      <c r="Q27" s="9"/>
      <c r="R27" s="9"/>
      <c r="S27" s="9"/>
      <c r="T27" s="9"/>
      <c r="U27" s="9"/>
      <c r="V27" s="9"/>
      <c r="W27" s="9"/>
      <c r="X27" s="9"/>
      <c r="Y27" s="9"/>
      <c r="Z27" s="9"/>
      <c r="AA27" s="9"/>
      <c r="AB27" s="9"/>
      <c r="AC27" s="9"/>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row>
    <row r="28" spans="1:247" s="21" customFormat="1" x14ac:dyDescent="0.25">
      <c r="A28" s="59" t="s">
        <v>87</v>
      </c>
      <c r="B28" s="60"/>
      <c r="C28" s="60"/>
      <c r="D28" s="60"/>
      <c r="E28" s="60"/>
      <c r="F28" s="60"/>
      <c r="G28" s="60"/>
      <c r="H28" s="60"/>
      <c r="I28" s="61"/>
      <c r="J28" s="63">
        <v>3086</v>
      </c>
      <c r="K28" s="63"/>
      <c r="L28" s="9"/>
      <c r="M28" s="9"/>
      <c r="N28" s="9"/>
      <c r="O28" s="9"/>
      <c r="P28" s="9"/>
      <c r="Q28" s="9"/>
      <c r="R28" s="9"/>
      <c r="S28" s="9"/>
      <c r="T28" s="9"/>
      <c r="U28" s="9"/>
      <c r="V28" s="9"/>
      <c r="W28" s="9"/>
      <c r="X28" s="9"/>
      <c r="Y28" s="9"/>
      <c r="Z28" s="9"/>
      <c r="AA28" s="9"/>
      <c r="AB28" s="9"/>
      <c r="AC28" s="9"/>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row>
    <row r="29" spans="1:247" s="2" customFormat="1" ht="15" hidden="1" customHeight="1" x14ac:dyDescent="0.25">
      <c r="A29" s="59"/>
      <c r="B29" s="60"/>
      <c r="C29" s="60"/>
      <c r="D29" s="60"/>
      <c r="E29" s="60"/>
      <c r="F29" s="60"/>
      <c r="G29" s="60"/>
      <c r="H29" s="60"/>
      <c r="I29" s="61"/>
      <c r="J29" s="31"/>
      <c r="K29" s="32"/>
      <c r="L29" s="9"/>
      <c r="M29" s="9"/>
      <c r="N29" s="9"/>
      <c r="O29" s="9"/>
      <c r="P29" s="9"/>
      <c r="Q29" s="9"/>
      <c r="R29" s="9"/>
      <c r="S29" s="9"/>
      <c r="T29" s="9"/>
      <c r="U29" s="9"/>
      <c r="V29" s="9"/>
      <c r="W29" s="9"/>
      <c r="X29" s="9"/>
      <c r="Y29" s="9"/>
      <c r="Z29" s="9"/>
      <c r="AA29" s="9"/>
      <c r="AB29" s="9"/>
      <c r="AC29" s="9"/>
      <c r="AD29" s="21"/>
      <c r="AE29" s="2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row>
    <row r="30" spans="1:247" s="2" customFormat="1" ht="15" hidden="1" customHeight="1" x14ac:dyDescent="0.25">
      <c r="A30" s="64" t="s">
        <v>52</v>
      </c>
      <c r="B30" s="65"/>
      <c r="C30" s="65"/>
      <c r="D30" s="65"/>
      <c r="E30" s="65"/>
      <c r="F30" s="65"/>
      <c r="G30" s="65"/>
      <c r="H30" s="65"/>
      <c r="I30" s="66"/>
      <c r="J30" s="67">
        <v>0</v>
      </c>
      <c r="K30" s="67"/>
      <c r="L30" s="9"/>
      <c r="M30" s="9"/>
      <c r="N30" s="9"/>
      <c r="O30" s="9"/>
      <c r="P30" s="9"/>
      <c r="Q30" s="9"/>
      <c r="R30" s="9"/>
      <c r="S30" s="9"/>
      <c r="T30" s="9"/>
      <c r="U30" s="9"/>
      <c r="V30" s="9"/>
      <c r="W30" s="9"/>
      <c r="X30" s="9"/>
      <c r="Y30" s="9"/>
      <c r="Z30" s="9"/>
      <c r="AA30" s="9"/>
      <c r="AB30" s="9"/>
      <c r="AC30" s="9"/>
      <c r="AD30" s="21"/>
      <c r="AE30" s="2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row>
    <row r="31" spans="1:247" s="2" customFormat="1" ht="15" hidden="1" customHeight="1" x14ac:dyDescent="0.25">
      <c r="A31" s="68" t="s">
        <v>51</v>
      </c>
      <c r="B31" s="69"/>
      <c r="C31" s="69"/>
      <c r="D31" s="69"/>
      <c r="E31" s="69"/>
      <c r="F31" s="69"/>
      <c r="G31" s="69"/>
      <c r="H31" s="69"/>
      <c r="I31" s="70"/>
      <c r="J31" s="71">
        <v>0</v>
      </c>
      <c r="K31" s="72"/>
      <c r="L31" s="9"/>
      <c r="M31" s="9"/>
      <c r="N31" s="9"/>
      <c r="O31" s="9"/>
      <c r="P31" s="9"/>
      <c r="Q31" s="9"/>
      <c r="R31" s="9"/>
      <c r="S31" s="9"/>
      <c r="T31" s="9"/>
      <c r="U31" s="9"/>
      <c r="V31" s="9"/>
      <c r="W31" s="9"/>
      <c r="X31" s="9"/>
      <c r="Y31" s="9"/>
      <c r="Z31" s="9"/>
      <c r="AA31" s="9"/>
      <c r="AB31" s="9"/>
      <c r="AC31" s="9"/>
      <c r="AD31" s="21"/>
      <c r="AE31" s="2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row>
    <row r="32" spans="1:247" s="2" customFormat="1" ht="19.5" hidden="1" customHeight="1" x14ac:dyDescent="0.25">
      <c r="A32" s="54"/>
      <c r="B32" s="55"/>
      <c r="C32" s="55"/>
      <c r="D32" s="55"/>
      <c r="E32" s="55"/>
      <c r="F32" s="55"/>
      <c r="G32" s="55"/>
      <c r="H32" s="55"/>
      <c r="I32" s="56"/>
      <c r="J32" s="57"/>
      <c r="K32" s="58"/>
      <c r="L32" s="9"/>
      <c r="M32" s="9"/>
      <c r="N32" s="9"/>
      <c r="O32" s="9"/>
      <c r="P32" s="9"/>
      <c r="Q32" s="9"/>
      <c r="R32" s="9"/>
      <c r="S32" s="9"/>
      <c r="T32" s="9"/>
      <c r="U32" s="9"/>
      <c r="V32" s="9"/>
      <c r="W32" s="9"/>
      <c r="X32" s="9"/>
      <c r="Y32" s="9"/>
      <c r="Z32" s="9"/>
      <c r="AA32" s="9"/>
      <c r="AB32" s="9"/>
      <c r="AC32" s="9"/>
      <c r="AD32" s="21"/>
      <c r="AE32" s="2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row>
    <row r="33" spans="1:247" s="2" customFormat="1" ht="15.75" thickBot="1" x14ac:dyDescent="0.3">
      <c r="A33" s="38">
        <v>2</v>
      </c>
      <c r="B33" s="21"/>
      <c r="C33" s="21"/>
      <c r="D33" s="21"/>
      <c r="E33" s="21"/>
      <c r="F33" s="21"/>
      <c r="G33" s="21"/>
      <c r="H33" s="21"/>
      <c r="I33" s="21"/>
      <c r="K33" s="39"/>
      <c r="L33" s="9"/>
      <c r="M33" s="9"/>
      <c r="N33" s="9"/>
      <c r="O33" s="9"/>
      <c r="P33" s="9"/>
      <c r="Q33" s="9"/>
      <c r="R33" s="9"/>
      <c r="S33" s="9"/>
      <c r="T33" s="9"/>
      <c r="U33" s="9"/>
      <c r="V33" s="9"/>
      <c r="W33" s="9"/>
      <c r="X33" s="9"/>
      <c r="Y33" s="9"/>
      <c r="Z33" s="9"/>
      <c r="AA33" s="9"/>
      <c r="AB33" s="9" t="s">
        <v>50</v>
      </c>
      <c r="AC33" s="9"/>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row>
    <row r="34" spans="1:247" s="2" customFormat="1" ht="12.75" customHeight="1" thickBot="1" x14ac:dyDescent="0.3">
      <c r="A34" s="52" t="s">
        <v>35</v>
      </c>
      <c r="B34" s="49" t="s">
        <v>49</v>
      </c>
      <c r="C34" s="50"/>
      <c r="D34" s="50"/>
      <c r="E34" s="51"/>
      <c r="F34" s="49" t="s">
        <v>48</v>
      </c>
      <c r="G34" s="50"/>
      <c r="H34" s="50"/>
      <c r="I34" s="51"/>
      <c r="J34" s="49" t="s">
        <v>47</v>
      </c>
      <c r="K34" s="50"/>
      <c r="L34" s="50"/>
      <c r="M34" s="51"/>
      <c r="N34" s="49" t="s">
        <v>46</v>
      </c>
      <c r="O34" s="50"/>
      <c r="P34" s="50"/>
      <c r="Q34" s="51"/>
      <c r="R34" s="49" t="s">
        <v>45</v>
      </c>
      <c r="S34" s="50"/>
      <c r="T34" s="50"/>
      <c r="U34" s="51"/>
      <c r="V34" s="49" t="s">
        <v>44</v>
      </c>
      <c r="W34" s="50"/>
      <c r="X34" s="50"/>
      <c r="Y34" s="51"/>
      <c r="Z34" s="49" t="s">
        <v>43</v>
      </c>
      <c r="AA34" s="50"/>
      <c r="AB34" s="50"/>
      <c r="AC34" s="5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row>
    <row r="35" spans="1:247" s="2" customFormat="1" ht="75.75" thickBot="1" x14ac:dyDescent="0.3">
      <c r="A35" s="53"/>
      <c r="B35" s="19" t="s">
        <v>27</v>
      </c>
      <c r="C35" s="19" t="s">
        <v>26</v>
      </c>
      <c r="D35" s="19" t="s">
        <v>25</v>
      </c>
      <c r="E35" s="19" t="s">
        <v>24</v>
      </c>
      <c r="F35" s="19" t="s">
        <v>27</v>
      </c>
      <c r="G35" s="19" t="s">
        <v>26</v>
      </c>
      <c r="H35" s="19" t="s">
        <v>25</v>
      </c>
      <c r="I35" s="19" t="s">
        <v>24</v>
      </c>
      <c r="J35" s="19" t="s">
        <v>27</v>
      </c>
      <c r="K35" s="19" t="s">
        <v>26</v>
      </c>
      <c r="L35" s="19" t="s">
        <v>25</v>
      </c>
      <c r="M35" s="19" t="s">
        <v>24</v>
      </c>
      <c r="N35" s="19" t="s">
        <v>27</v>
      </c>
      <c r="O35" s="19" t="s">
        <v>26</v>
      </c>
      <c r="P35" s="19" t="s">
        <v>25</v>
      </c>
      <c r="Q35" s="19" t="s">
        <v>24</v>
      </c>
      <c r="R35" s="19" t="s">
        <v>27</v>
      </c>
      <c r="S35" s="19" t="s">
        <v>26</v>
      </c>
      <c r="T35" s="19" t="s">
        <v>25</v>
      </c>
      <c r="U35" s="19" t="s">
        <v>24</v>
      </c>
      <c r="V35" s="19" t="s">
        <v>27</v>
      </c>
      <c r="W35" s="19" t="s">
        <v>26</v>
      </c>
      <c r="X35" s="19" t="s">
        <v>25</v>
      </c>
      <c r="Y35" s="19" t="s">
        <v>24</v>
      </c>
      <c r="Z35" s="19" t="s">
        <v>27</v>
      </c>
      <c r="AA35" s="19" t="s">
        <v>26</v>
      </c>
      <c r="AB35" s="19" t="s">
        <v>25</v>
      </c>
      <c r="AC35" s="19" t="s">
        <v>24</v>
      </c>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row>
    <row r="36" spans="1:247" s="2" customFormat="1" ht="15.75" thickTop="1" x14ac:dyDescent="0.25">
      <c r="A36" s="18" t="s">
        <v>23</v>
      </c>
      <c r="B36" s="20">
        <f>sumkred2</f>
        <v>700000</v>
      </c>
      <c r="C36" s="20">
        <f t="shared" ref="C36:C47" si="0">IF(data2=1,B36*(PROC2/36500)*30.42,B36*(PROC2/36000)*30)</f>
        <v>9276.016438356166</v>
      </c>
      <c r="D36" s="5">
        <f>IF($A36="1 міс.",$J$25*$J$6+$J$26*B36,0)+$J$18*sumkred2+$J$19+$J$20*sumkred2+$J$23+$J$27+J24*J6</f>
        <v>26760</v>
      </c>
      <c r="E36" s="5">
        <f>IF(data2=2,C36+D36,IF(data2=1,IF(C36&gt;0,C36+D36+sumproplat2,0),IF(B36&gt;sumproplat2*2,sumproplat2,B36+C36+D36)))</f>
        <v>38952.683105022828</v>
      </c>
      <c r="F36" s="17">
        <f>IF(data2=1,IF((B47-sumproplat2)&gt;1,B47-sumproplat2,0),IF(B47-(sumproplat2-C47-D47)&gt;0,B47-(E47-C47-D47),0))</f>
        <v>665000.00000000047</v>
      </c>
      <c r="G36" s="17">
        <f t="shared" ref="G36:G47" si="1">IF(data2=1,F36*(PROC2/36500)*30.42,F36*(PROC2/36000)*30)</f>
        <v>8812.2156164383632</v>
      </c>
      <c r="H36" s="5">
        <f t="shared" ref="H36:H47" si="2">IF(AND($A36="1 міс.",F36&gt;0),$J$25*$J$6+$J$26*F36,0)+IF(F36-IF(data2=1,IF(G36&gt;0.001,G36+sumproplat2,0),IF(F36&gt;sumproplat2*2,sumproplat2,F36+G36))&lt;0,$J$28,0)</f>
        <v>7620.5000000000036</v>
      </c>
      <c r="I36" s="5">
        <f t="shared" ref="I36:I47" si="3">IF(data2=1,IF(G36&gt;0.001,G36+H36+sumproplat2,0),IF(F36&gt;sumproplat2*2,sumproplat2+H36,F36+G36+H36))</f>
        <v>19349.382283105035</v>
      </c>
      <c r="J36" s="17">
        <f>IF(data2=1,IF((F47-sumproplat2)&gt;1,F47-sumproplat2,0),IF(F47-(sumproplat2-G47-H47)&gt;0,F47-(I47-G47-H47),0))</f>
        <v>630000.00000000093</v>
      </c>
      <c r="K36" s="17">
        <f t="shared" ref="K36:K47" si="4">IF(data2=1,J36*(PROC2/36500)*30.42,J36*(PROC2/36000)*30)</f>
        <v>8348.4147945205623</v>
      </c>
      <c r="L36" s="5">
        <f t="shared" ref="L36:L47" si="5">IF(AND($A36="1 міс.",J36&gt;0),$J$25*$J$6+$J$26*J36,0)+IF(J36-IF(data2=1,IF(K36&gt;0.001,K36+sumproplat2,0),IF(J36&gt;sumproplat2*2,sumproplat2,J36+K36))&lt;0,$J$28,0)</f>
        <v>7351.0000000000073</v>
      </c>
      <c r="M36" s="5">
        <f t="shared" ref="M36:M47" si="6">IF(data2=1,IF(K36&gt;0.001,K36+L36+sumproplat2,0),IF(J36&gt;sumproplat2*2,sumproplat2+L36,J36+K36+L36))</f>
        <v>18616.081461187237</v>
      </c>
      <c r="N36" s="17">
        <f>IF(data2=1,IF((J47-sumproplat2)&gt;1,J47-sumproplat2,0),IF(J47-(sumproplat2-K47-L47)&gt;0,J47-(M47-K47-L47),0))</f>
        <v>595000.0000000014</v>
      </c>
      <c r="O36" s="17">
        <f t="shared" ref="O36:O47" si="7">IF(data2=1,N36*(PROC2/36500)*30.42,N36*(PROC2/36000)*30)</f>
        <v>7884.6139726027586</v>
      </c>
      <c r="P36" s="5">
        <f t="shared" ref="P36:P47" si="8">IF(AND($A36="1 міс.",N36&gt;0),$J$25*$J$6+$J$26*N36,0)+IF(N36-IF(data2=1,IF(O36&gt;0.001,O36+sumproplat2,0),IF(N36&gt;sumproplat2*2,sumproplat2,N36+O36))&lt;0,$J$28,0)</f>
        <v>7081.5000000000109</v>
      </c>
      <c r="Q36" s="5">
        <f t="shared" ref="Q36:Q47" si="9">IF(data2=1,IF(O36&gt;0.001,O36+P36+sumproplat2,0),IF(N36&gt;sumproplat2*2,sumproplat2+P36,N36+O36+P36))</f>
        <v>17882.780639269437</v>
      </c>
      <c r="R36" s="17">
        <f>IF(data2=1,IF((N47-sumproplat2)&gt;1,N47-sumproplat2,0),IF(N47-(sumproplat2-O47-P47)&gt;0,N47-(Q47-O47-P47),0))</f>
        <v>560000.00000000186</v>
      </c>
      <c r="S36" s="17">
        <f t="shared" ref="S36:S47" si="10">IF(data2=1,R36*(PROC2/36500)*30.42,R36*(PROC2/36000)*30)</f>
        <v>7420.8131506849568</v>
      </c>
      <c r="T36" s="5">
        <f t="shared" ref="T36:T47" si="11">IF(AND($A36="1 міс.",R36&gt;0),$J$25*$J$6+$J$26*R36,0)+IF(R36-IF(data2=1,IF(S36&gt;0.001,S36+sumproplat2,0),IF(R36&gt;sumproplat2*2,sumproplat2,R36+S36))&lt;0,$J$28,0)</f>
        <v>6812.0000000000146</v>
      </c>
      <c r="U36" s="5">
        <f t="shared" ref="U36:U47" si="12">IF(data2=1,IF(S36&gt;0.001,S36+T36+sumproplat2,0),IF(R36&gt;sumproplat2*2,sumproplat2+T36,R36+S36+T36))</f>
        <v>17149.479817351639</v>
      </c>
      <c r="V36" s="17">
        <f>IF(data2=1,IF((R47-sumproplat2)&gt;1,R47-sumproplat2,0),IF(R47-(sumproplat2-S47-T47)&gt;0,R47-(U47-S47-T47),0))</f>
        <v>525000.00000000233</v>
      </c>
      <c r="W36" s="17">
        <f t="shared" ref="W36:W47" si="13">IF(data2=1,V36*(PROC2/36500)*30.42,V36*(PROC2/36000)*30)</f>
        <v>6957.0123287671549</v>
      </c>
      <c r="X36" s="5">
        <f t="shared" ref="X36:X47" si="14">IF(AND($A36="1 міс.",V36&gt;0),$J$25*$J$6+$J$26*V36,0)+IF(V36-IF(data2=1,IF(W36&gt;0.001,W36+sumproplat2,0),IF(V36&gt;sumproplat2*2,sumproplat2,V36+W36))&lt;0,$J$28,0)</f>
        <v>6542.5000000000182</v>
      </c>
      <c r="Y36" s="5">
        <f t="shared" ref="Y36:Y47" si="15">IF(data2=1,IF(W36&gt;0.001,W36+X36+sumproplat2,0),IF(V36&gt;sumproplat2*2,sumproplat2+X36,V36+W36+X36))</f>
        <v>16416.178995433842</v>
      </c>
      <c r="Z36" s="17">
        <f>IF(data2=1,IF((V47-sumproplat2)&gt;1,V47-sumproplat2,0),IF(V47-(sumproplat2-W47-X47)&gt;0,V47-(Y47-W47-X47),0))</f>
        <v>490000.0000000021</v>
      </c>
      <c r="AA36" s="17">
        <f t="shared" ref="AA36:AA47" si="16">IF(data2=1,Z36*(PROC2/36500)*30.42,Z36*(PROC2/36000)*30)</f>
        <v>6493.211506849344</v>
      </c>
      <c r="AB36" s="5">
        <f t="shared" ref="AB36:AB47" si="17">IF(AND($A36="1 міс.",Z36&gt;0),$J$25*$J$6+$J$26*Z36,0)+IF(Z36-IF(data2=1,IF(AA36&gt;0.001,AA36+sumproplat2,0),IF(Z36&gt;sumproplat2*2,sumproplat2,Z36+AA36))&lt;0,$J$28,0)</f>
        <v>6273.0000000000164</v>
      </c>
      <c r="AC36" s="5">
        <f t="shared" ref="AC36:AC47" si="18">IF(data2=1,IF(AA36&gt;0.001,AA36+AB36+sumproplat2,0),IF(Z36&gt;sumproplat2*2,sumproplat2+AB36,Z36+AA36+AB36))</f>
        <v>15682.878173516026</v>
      </c>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row>
    <row r="37" spans="1:247" s="2" customFormat="1" x14ac:dyDescent="0.25">
      <c r="A37" s="18" t="s">
        <v>22</v>
      </c>
      <c r="B37" s="17">
        <f t="shared" ref="B37:B47" si="19">IF(data2=1,IF((B36-sumproplat2)&gt;1,B36-sumproplat2,0),IF(B36-(sumproplat2-C36-D36)&gt;0,B36-(E36-C36-D36),0))</f>
        <v>697083.33333333337</v>
      </c>
      <c r="C37" s="17">
        <f t="shared" si="0"/>
        <v>9237.3663698630153</v>
      </c>
      <c r="D37" s="5">
        <f t="shared" ref="D37:D47" si="20">IF($A37="1 міс.",$J$25*$J$6+$J$26*B37,0)+IF(B37-IF(data2=1,IF(C37&gt;0.001,C37+sumproplat2,0),IF(B37&gt;sumproplat2*2,sumproplat2,B37+C37))&lt;0,$J$28,0)</f>
        <v>0</v>
      </c>
      <c r="E37" s="5">
        <f t="shared" ref="E37:E47" si="21">IF(data2=1,IF(C37&gt;0.001,C37+D37+sumproplat2,0),IF(B37&gt;sumproplat2*2,sumproplat2+D37,B37+C37+D37))</f>
        <v>12154.033036529681</v>
      </c>
      <c r="F37" s="17">
        <f t="shared" ref="F37:F47" si="22">IF(data2=1,IF((F36-sumproplat2)&gt;1,F36-sumproplat2,0),IF(F36-(sumproplat2-G36-H36)&gt;0,F36-(I36-G36-H36),0))</f>
        <v>662083.33333333384</v>
      </c>
      <c r="G37" s="17">
        <f t="shared" si="1"/>
        <v>8773.5655479452125</v>
      </c>
      <c r="H37" s="5">
        <f t="shared" si="2"/>
        <v>0</v>
      </c>
      <c r="I37" s="5">
        <f t="shared" si="3"/>
        <v>11690.232214611879</v>
      </c>
      <c r="J37" s="17">
        <f t="shared" ref="J37:J47" si="23">IF(data2=1,IF((J36-sumproplat2)&gt;1,J36-sumproplat2,0),IF(J36-(sumproplat2-K36-L36)&gt;0,J36-(M36-K36-L36),0))</f>
        <v>627083.3333333343</v>
      </c>
      <c r="K37" s="17">
        <f t="shared" si="4"/>
        <v>8309.7647260274116</v>
      </c>
      <c r="L37" s="5">
        <f t="shared" si="5"/>
        <v>0</v>
      </c>
      <c r="M37" s="5">
        <f t="shared" si="6"/>
        <v>11226.431392694078</v>
      </c>
      <c r="N37" s="17">
        <f t="shared" ref="N37:N47" si="24">IF(data2=1,IF((N36-sumproplat2)&gt;1,N36-sumproplat2,0),IF(N36-(sumproplat2-O36-P36)&gt;0,N36-(Q36-O36-P36),0))</f>
        <v>592083.33333333477</v>
      </c>
      <c r="O37" s="17">
        <f t="shared" si="7"/>
        <v>7845.9639041096088</v>
      </c>
      <c r="P37" s="5">
        <f t="shared" si="8"/>
        <v>0</v>
      </c>
      <c r="Q37" s="5">
        <f t="shared" si="9"/>
        <v>10762.630570776275</v>
      </c>
      <c r="R37" s="17">
        <f t="shared" ref="R37:R47" si="25">IF(data2=1,IF((R36-sumproplat2)&gt;1,R36-sumproplat2,0),IF(R36-(sumproplat2-S36-T36)&gt;0,R36-(U36-S36-T36),0))</f>
        <v>557083.33333333523</v>
      </c>
      <c r="S37" s="17">
        <f t="shared" si="10"/>
        <v>7382.163082191807</v>
      </c>
      <c r="T37" s="5">
        <f t="shared" si="11"/>
        <v>0</v>
      </c>
      <c r="U37" s="5">
        <f t="shared" si="12"/>
        <v>10298.829748858474</v>
      </c>
      <c r="V37" s="17">
        <f t="shared" ref="V37:V47" si="26">IF(data2=1,IF((V36-sumproplat2)&gt;1,V36-sumproplat2,0),IF(V36-(sumproplat2-W36-X36)&gt;0,V36-(Y36-W36-X36),0))</f>
        <v>522083.33333333564</v>
      </c>
      <c r="W37" s="17">
        <f t="shared" si="13"/>
        <v>6918.3622602740043</v>
      </c>
      <c r="X37" s="5">
        <f t="shared" si="14"/>
        <v>0</v>
      </c>
      <c r="Y37" s="5">
        <f t="shared" si="15"/>
        <v>9835.0289269406712</v>
      </c>
      <c r="Z37" s="17">
        <f t="shared" ref="Z37:Z47" si="27">IF(data2=1,IF((Z36-sumproplat2)&gt;1,Z36-sumproplat2,0),IF(Z36-(sumproplat2-AA36-AB36)&gt;0,Z36-(AC36-AA36-AB36),0))</f>
        <v>487083.33333333541</v>
      </c>
      <c r="AA37" s="17">
        <f t="shared" si="16"/>
        <v>6454.5614383561924</v>
      </c>
      <c r="AB37" s="5">
        <f t="shared" si="17"/>
        <v>0</v>
      </c>
      <c r="AC37" s="5">
        <f t="shared" si="18"/>
        <v>9371.2281050228594</v>
      </c>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row>
    <row r="38" spans="1:247" s="2" customFormat="1" x14ac:dyDescent="0.25">
      <c r="A38" s="18" t="s">
        <v>21</v>
      </c>
      <c r="B38" s="17">
        <f t="shared" si="19"/>
        <v>694166.66666666674</v>
      </c>
      <c r="C38" s="17">
        <f t="shared" si="0"/>
        <v>9198.7163013698646</v>
      </c>
      <c r="D38" s="5">
        <f t="shared" si="20"/>
        <v>0</v>
      </c>
      <c r="E38" s="5">
        <f t="shared" si="21"/>
        <v>12115.382968036531</v>
      </c>
      <c r="F38" s="17">
        <f t="shared" si="22"/>
        <v>659166.66666666721</v>
      </c>
      <c r="G38" s="17">
        <f t="shared" si="1"/>
        <v>8734.9154794520618</v>
      </c>
      <c r="H38" s="5">
        <f t="shared" si="2"/>
        <v>0</v>
      </c>
      <c r="I38" s="5">
        <f t="shared" si="3"/>
        <v>11651.582146118728</v>
      </c>
      <c r="J38" s="17">
        <f t="shared" si="23"/>
        <v>624166.66666666768</v>
      </c>
      <c r="K38" s="17">
        <f t="shared" si="4"/>
        <v>8271.1146575342609</v>
      </c>
      <c r="L38" s="5">
        <f t="shared" si="5"/>
        <v>0</v>
      </c>
      <c r="M38" s="5">
        <f t="shared" si="6"/>
        <v>11187.781324200927</v>
      </c>
      <c r="N38" s="17">
        <f t="shared" si="24"/>
        <v>589166.66666666814</v>
      </c>
      <c r="O38" s="17">
        <f t="shared" si="7"/>
        <v>7807.3138356164582</v>
      </c>
      <c r="P38" s="5">
        <f t="shared" si="8"/>
        <v>0</v>
      </c>
      <c r="Q38" s="5">
        <f t="shared" si="9"/>
        <v>10723.980502283124</v>
      </c>
      <c r="R38" s="17">
        <f t="shared" si="25"/>
        <v>554166.66666666861</v>
      </c>
      <c r="S38" s="17">
        <f t="shared" si="10"/>
        <v>7343.5130136986563</v>
      </c>
      <c r="T38" s="5">
        <f t="shared" si="11"/>
        <v>0</v>
      </c>
      <c r="U38" s="5">
        <f t="shared" si="12"/>
        <v>10260.179680365323</v>
      </c>
      <c r="V38" s="17">
        <f t="shared" si="26"/>
        <v>519166.66666666896</v>
      </c>
      <c r="W38" s="17">
        <f t="shared" si="13"/>
        <v>6879.7121917808527</v>
      </c>
      <c r="X38" s="5">
        <f t="shared" si="14"/>
        <v>0</v>
      </c>
      <c r="Y38" s="5">
        <f t="shared" si="15"/>
        <v>9796.3788584475187</v>
      </c>
      <c r="Z38" s="17">
        <f t="shared" si="27"/>
        <v>484166.66666666872</v>
      </c>
      <c r="AA38" s="17">
        <f t="shared" si="16"/>
        <v>6415.9113698630417</v>
      </c>
      <c r="AB38" s="5">
        <f t="shared" si="17"/>
        <v>0</v>
      </c>
      <c r="AC38" s="5">
        <f t="shared" si="18"/>
        <v>9332.5780365297087</v>
      </c>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row>
    <row r="39" spans="1:247" s="2" customFormat="1" x14ac:dyDescent="0.25">
      <c r="A39" s="18" t="s">
        <v>20</v>
      </c>
      <c r="B39" s="17">
        <f t="shared" si="19"/>
        <v>691250.00000000012</v>
      </c>
      <c r="C39" s="17">
        <f t="shared" si="0"/>
        <v>9160.0662328767157</v>
      </c>
      <c r="D39" s="5">
        <f t="shared" si="20"/>
        <v>0</v>
      </c>
      <c r="E39" s="5">
        <f t="shared" si="21"/>
        <v>12076.732899543382</v>
      </c>
      <c r="F39" s="17">
        <f t="shared" si="22"/>
        <v>656250.00000000058</v>
      </c>
      <c r="G39" s="17">
        <f t="shared" si="1"/>
        <v>8696.265410958913</v>
      </c>
      <c r="H39" s="5">
        <f t="shared" si="2"/>
        <v>0</v>
      </c>
      <c r="I39" s="5">
        <f t="shared" si="3"/>
        <v>11612.932077625579</v>
      </c>
      <c r="J39" s="17">
        <f t="shared" si="23"/>
        <v>621250.00000000105</v>
      </c>
      <c r="K39" s="17">
        <f t="shared" si="4"/>
        <v>8232.464589041112</v>
      </c>
      <c r="L39" s="5">
        <f t="shared" si="5"/>
        <v>0</v>
      </c>
      <c r="M39" s="5">
        <f t="shared" si="6"/>
        <v>11149.131255707778</v>
      </c>
      <c r="N39" s="17">
        <f t="shared" si="24"/>
        <v>586250.00000000151</v>
      </c>
      <c r="O39" s="17">
        <f t="shared" si="7"/>
        <v>7768.6637671233084</v>
      </c>
      <c r="P39" s="5">
        <f t="shared" si="8"/>
        <v>0</v>
      </c>
      <c r="Q39" s="5">
        <f t="shared" si="9"/>
        <v>10685.330433789975</v>
      </c>
      <c r="R39" s="17">
        <f t="shared" si="25"/>
        <v>551250.00000000198</v>
      </c>
      <c r="S39" s="17">
        <f t="shared" si="10"/>
        <v>7304.8629452055065</v>
      </c>
      <c r="T39" s="5">
        <f t="shared" si="11"/>
        <v>0</v>
      </c>
      <c r="U39" s="5">
        <f t="shared" si="12"/>
        <v>10221.529611872173</v>
      </c>
      <c r="V39" s="17">
        <f t="shared" si="26"/>
        <v>516250.00000000227</v>
      </c>
      <c r="W39" s="17">
        <f t="shared" si="13"/>
        <v>6841.062123287702</v>
      </c>
      <c r="X39" s="5">
        <f t="shared" si="14"/>
        <v>0</v>
      </c>
      <c r="Y39" s="5">
        <f t="shared" si="15"/>
        <v>9757.728789954368</v>
      </c>
      <c r="Z39" s="17">
        <f t="shared" si="27"/>
        <v>481250.00000000204</v>
      </c>
      <c r="AA39" s="17">
        <f t="shared" si="16"/>
        <v>6377.261301369891</v>
      </c>
      <c r="AB39" s="5">
        <f t="shared" si="17"/>
        <v>0</v>
      </c>
      <c r="AC39" s="5">
        <f t="shared" si="18"/>
        <v>9293.927968036558</v>
      </c>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row>
    <row r="40" spans="1:247" s="2" customFormat="1" x14ac:dyDescent="0.25">
      <c r="A40" s="18" t="s">
        <v>19</v>
      </c>
      <c r="B40" s="17">
        <f t="shared" si="19"/>
        <v>688333.33333333349</v>
      </c>
      <c r="C40" s="17">
        <f t="shared" si="0"/>
        <v>9121.416164383565</v>
      </c>
      <c r="D40" s="5">
        <f t="shared" si="20"/>
        <v>0</v>
      </c>
      <c r="E40" s="5">
        <f t="shared" si="21"/>
        <v>12038.082831050231</v>
      </c>
      <c r="F40" s="17">
        <f t="shared" si="22"/>
        <v>653333.33333333395</v>
      </c>
      <c r="G40" s="17">
        <f t="shared" si="1"/>
        <v>8657.6153424657623</v>
      </c>
      <c r="H40" s="5">
        <f t="shared" si="2"/>
        <v>0</v>
      </c>
      <c r="I40" s="5">
        <f t="shared" si="3"/>
        <v>11574.282009132428</v>
      </c>
      <c r="J40" s="17">
        <f t="shared" si="23"/>
        <v>618333.33333333442</v>
      </c>
      <c r="K40" s="17">
        <f t="shared" si="4"/>
        <v>8193.8145205479614</v>
      </c>
      <c r="L40" s="5">
        <f t="shared" si="5"/>
        <v>0</v>
      </c>
      <c r="M40" s="5">
        <f t="shared" si="6"/>
        <v>11110.481187214627</v>
      </c>
      <c r="N40" s="17">
        <f t="shared" si="24"/>
        <v>583333.33333333489</v>
      </c>
      <c r="O40" s="17">
        <f t="shared" si="7"/>
        <v>7730.0136986301577</v>
      </c>
      <c r="P40" s="5">
        <f t="shared" si="8"/>
        <v>0</v>
      </c>
      <c r="Q40" s="5">
        <f t="shared" si="9"/>
        <v>10646.680365296825</v>
      </c>
      <c r="R40" s="17">
        <f t="shared" si="25"/>
        <v>548333.33333333535</v>
      </c>
      <c r="S40" s="17">
        <f t="shared" si="10"/>
        <v>7266.2128767123559</v>
      </c>
      <c r="T40" s="5">
        <f t="shared" si="11"/>
        <v>0</v>
      </c>
      <c r="U40" s="5">
        <f t="shared" si="12"/>
        <v>10182.879543379022</v>
      </c>
      <c r="V40" s="17">
        <f t="shared" si="26"/>
        <v>513333.33333333558</v>
      </c>
      <c r="W40" s="17">
        <f t="shared" si="13"/>
        <v>6802.4120547945513</v>
      </c>
      <c r="X40" s="5">
        <f t="shared" si="14"/>
        <v>0</v>
      </c>
      <c r="Y40" s="5">
        <f t="shared" si="15"/>
        <v>9719.0787214612174</v>
      </c>
      <c r="Z40" s="17">
        <f t="shared" si="27"/>
        <v>478333.33333333535</v>
      </c>
      <c r="AA40" s="17">
        <f t="shared" si="16"/>
        <v>6338.6112328767404</v>
      </c>
      <c r="AB40" s="5">
        <f t="shared" si="17"/>
        <v>0</v>
      </c>
      <c r="AC40" s="5">
        <f t="shared" si="18"/>
        <v>9255.2778995434073</v>
      </c>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row>
    <row r="41" spans="1:247" s="2" customFormat="1" x14ac:dyDescent="0.25">
      <c r="A41" s="18" t="s">
        <v>18</v>
      </c>
      <c r="B41" s="17">
        <f t="shared" si="19"/>
        <v>685416.66666666686</v>
      </c>
      <c r="C41" s="17">
        <f t="shared" si="0"/>
        <v>9082.7660958904144</v>
      </c>
      <c r="D41" s="5">
        <f t="shared" si="20"/>
        <v>0</v>
      </c>
      <c r="E41" s="5">
        <f t="shared" si="21"/>
        <v>11999.43276255708</v>
      </c>
      <c r="F41" s="17">
        <f t="shared" si="22"/>
        <v>650416.66666666733</v>
      </c>
      <c r="G41" s="17">
        <f t="shared" si="1"/>
        <v>8618.9652739726116</v>
      </c>
      <c r="H41" s="5">
        <f t="shared" si="2"/>
        <v>0</v>
      </c>
      <c r="I41" s="5">
        <f t="shared" si="3"/>
        <v>11535.631940639278</v>
      </c>
      <c r="J41" s="17">
        <f t="shared" si="23"/>
        <v>615416.66666666779</v>
      </c>
      <c r="K41" s="17">
        <f t="shared" si="4"/>
        <v>8155.1644520548107</v>
      </c>
      <c r="L41" s="5">
        <f t="shared" si="5"/>
        <v>0</v>
      </c>
      <c r="M41" s="5">
        <f t="shared" si="6"/>
        <v>11071.831118721477</v>
      </c>
      <c r="N41" s="17">
        <f t="shared" si="24"/>
        <v>580416.66666666826</v>
      </c>
      <c r="O41" s="17">
        <f t="shared" si="7"/>
        <v>7691.3636301370079</v>
      </c>
      <c r="P41" s="5">
        <f t="shared" si="8"/>
        <v>0</v>
      </c>
      <c r="Q41" s="5">
        <f t="shared" si="9"/>
        <v>10608.030296803674</v>
      </c>
      <c r="R41" s="17">
        <f t="shared" si="25"/>
        <v>545416.66666666872</v>
      </c>
      <c r="S41" s="17">
        <f t="shared" si="10"/>
        <v>7227.5628082192061</v>
      </c>
      <c r="T41" s="5">
        <f t="shared" si="11"/>
        <v>0</v>
      </c>
      <c r="U41" s="5">
        <f t="shared" si="12"/>
        <v>10144.229474885873</v>
      </c>
      <c r="V41" s="17">
        <f t="shared" si="26"/>
        <v>510416.6666666689</v>
      </c>
      <c r="W41" s="17">
        <f t="shared" si="13"/>
        <v>6763.7619863014006</v>
      </c>
      <c r="X41" s="5">
        <f t="shared" si="14"/>
        <v>0</v>
      </c>
      <c r="Y41" s="5">
        <f t="shared" si="15"/>
        <v>9680.4286529680667</v>
      </c>
      <c r="Z41" s="17">
        <f t="shared" si="27"/>
        <v>475416.66666666867</v>
      </c>
      <c r="AA41" s="17">
        <f t="shared" si="16"/>
        <v>6299.9611643835888</v>
      </c>
      <c r="AB41" s="5">
        <f t="shared" si="17"/>
        <v>0</v>
      </c>
      <c r="AC41" s="5">
        <f t="shared" si="18"/>
        <v>9216.6278310502548</v>
      </c>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row>
    <row r="42" spans="1:247" s="2" customFormat="1" ht="14.25" customHeight="1" x14ac:dyDescent="0.25">
      <c r="A42" s="18" t="s">
        <v>17</v>
      </c>
      <c r="B42" s="17">
        <f t="shared" si="19"/>
        <v>682500.00000000023</v>
      </c>
      <c r="C42" s="17">
        <f t="shared" si="0"/>
        <v>9044.1160273972637</v>
      </c>
      <c r="D42" s="5">
        <f t="shared" si="20"/>
        <v>0</v>
      </c>
      <c r="E42" s="5">
        <f t="shared" si="21"/>
        <v>11960.78269406393</v>
      </c>
      <c r="F42" s="17">
        <f t="shared" si="22"/>
        <v>647500.0000000007</v>
      </c>
      <c r="G42" s="17">
        <f t="shared" si="1"/>
        <v>8580.3152054794609</v>
      </c>
      <c r="H42" s="5">
        <f t="shared" si="2"/>
        <v>0</v>
      </c>
      <c r="I42" s="5">
        <f t="shared" si="3"/>
        <v>11496.981872146127</v>
      </c>
      <c r="J42" s="17">
        <f t="shared" si="23"/>
        <v>612500.00000000116</v>
      </c>
      <c r="K42" s="17">
        <f t="shared" si="4"/>
        <v>8116.51438356166</v>
      </c>
      <c r="L42" s="5">
        <f t="shared" si="5"/>
        <v>0</v>
      </c>
      <c r="M42" s="5">
        <f t="shared" si="6"/>
        <v>11033.181050228326</v>
      </c>
      <c r="N42" s="17">
        <f t="shared" si="24"/>
        <v>577500.00000000163</v>
      </c>
      <c r="O42" s="17">
        <f t="shared" si="7"/>
        <v>7652.7135616438582</v>
      </c>
      <c r="P42" s="5">
        <f t="shared" si="8"/>
        <v>0</v>
      </c>
      <c r="Q42" s="5">
        <f t="shared" si="9"/>
        <v>10569.380228310525</v>
      </c>
      <c r="R42" s="17">
        <f t="shared" si="25"/>
        <v>542500.0000000021</v>
      </c>
      <c r="S42" s="17">
        <f t="shared" si="10"/>
        <v>7188.9127397260554</v>
      </c>
      <c r="T42" s="5">
        <f t="shared" si="11"/>
        <v>0</v>
      </c>
      <c r="U42" s="5">
        <f t="shared" si="12"/>
        <v>10105.579406392722</v>
      </c>
      <c r="V42" s="17">
        <f t="shared" si="26"/>
        <v>507500.00000000221</v>
      </c>
      <c r="W42" s="17">
        <f t="shared" si="13"/>
        <v>6725.111917808249</v>
      </c>
      <c r="X42" s="5">
        <f t="shared" si="14"/>
        <v>0</v>
      </c>
      <c r="Y42" s="5">
        <f t="shared" si="15"/>
        <v>9641.778584474916</v>
      </c>
      <c r="Z42" s="17">
        <f t="shared" si="27"/>
        <v>472500.00000000198</v>
      </c>
      <c r="AA42" s="17">
        <f t="shared" si="16"/>
        <v>6261.3110958904381</v>
      </c>
      <c r="AB42" s="5">
        <f t="shared" si="17"/>
        <v>0</v>
      </c>
      <c r="AC42" s="5">
        <f t="shared" si="18"/>
        <v>9177.9777625571041</v>
      </c>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row>
    <row r="43" spans="1:247" s="2" customFormat="1" x14ac:dyDescent="0.25">
      <c r="A43" s="18" t="s">
        <v>16</v>
      </c>
      <c r="B43" s="17">
        <f t="shared" si="19"/>
        <v>679583.3333333336</v>
      </c>
      <c r="C43" s="17">
        <f t="shared" si="0"/>
        <v>9005.4659589041148</v>
      </c>
      <c r="D43" s="5">
        <f t="shared" si="20"/>
        <v>0</v>
      </c>
      <c r="E43" s="5">
        <f t="shared" si="21"/>
        <v>11922.132625570781</v>
      </c>
      <c r="F43" s="17">
        <f t="shared" si="22"/>
        <v>644583.33333333407</v>
      </c>
      <c r="G43" s="17">
        <f t="shared" si="1"/>
        <v>8541.6651369863121</v>
      </c>
      <c r="H43" s="5">
        <f t="shared" si="2"/>
        <v>0</v>
      </c>
      <c r="I43" s="5">
        <f t="shared" si="3"/>
        <v>11458.331803652978</v>
      </c>
      <c r="J43" s="17">
        <f t="shared" si="23"/>
        <v>609583.33333333454</v>
      </c>
      <c r="K43" s="17">
        <f t="shared" si="4"/>
        <v>8077.8643150685102</v>
      </c>
      <c r="L43" s="5">
        <f t="shared" si="5"/>
        <v>0</v>
      </c>
      <c r="M43" s="5">
        <f t="shared" si="6"/>
        <v>10994.530981735177</v>
      </c>
      <c r="N43" s="17">
        <f t="shared" si="24"/>
        <v>574583.333333335</v>
      </c>
      <c r="O43" s="17">
        <f t="shared" si="7"/>
        <v>7614.0634931507084</v>
      </c>
      <c r="P43" s="5">
        <f t="shared" si="8"/>
        <v>0</v>
      </c>
      <c r="Q43" s="5">
        <f t="shared" si="9"/>
        <v>10530.730159817374</v>
      </c>
      <c r="R43" s="17">
        <f t="shared" si="25"/>
        <v>539583.33333333547</v>
      </c>
      <c r="S43" s="17">
        <f t="shared" si="10"/>
        <v>7150.2626712329056</v>
      </c>
      <c r="T43" s="5">
        <f t="shared" si="11"/>
        <v>0</v>
      </c>
      <c r="U43" s="5">
        <f t="shared" si="12"/>
        <v>10066.929337899572</v>
      </c>
      <c r="V43" s="17">
        <f t="shared" si="26"/>
        <v>504583.33333333553</v>
      </c>
      <c r="W43" s="17">
        <f t="shared" si="13"/>
        <v>6686.4618493150983</v>
      </c>
      <c r="X43" s="5">
        <f t="shared" si="14"/>
        <v>0</v>
      </c>
      <c r="Y43" s="5">
        <f t="shared" si="15"/>
        <v>9603.1285159817653</v>
      </c>
      <c r="Z43" s="17">
        <f t="shared" si="27"/>
        <v>469583.33333333529</v>
      </c>
      <c r="AA43" s="17">
        <f t="shared" si="16"/>
        <v>6222.6610273972865</v>
      </c>
      <c r="AB43" s="5">
        <f t="shared" si="17"/>
        <v>0</v>
      </c>
      <c r="AC43" s="5">
        <f t="shared" si="18"/>
        <v>9139.3276940639535</v>
      </c>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row>
    <row r="44" spans="1:247" s="2" customFormat="1" x14ac:dyDescent="0.25">
      <c r="A44" s="18" t="s">
        <v>15</v>
      </c>
      <c r="B44" s="17">
        <f t="shared" si="19"/>
        <v>676666.66666666698</v>
      </c>
      <c r="C44" s="17">
        <f t="shared" si="0"/>
        <v>8966.8158904109641</v>
      </c>
      <c r="D44" s="5">
        <f t="shared" si="20"/>
        <v>0</v>
      </c>
      <c r="E44" s="5">
        <f t="shared" si="21"/>
        <v>11883.48255707763</v>
      </c>
      <c r="F44" s="17">
        <f t="shared" si="22"/>
        <v>641666.66666666744</v>
      </c>
      <c r="G44" s="17">
        <f t="shared" si="1"/>
        <v>8503.0150684931614</v>
      </c>
      <c r="H44" s="5">
        <f t="shared" si="2"/>
        <v>0</v>
      </c>
      <c r="I44" s="5">
        <f t="shared" si="3"/>
        <v>11419.681735159827</v>
      </c>
      <c r="J44" s="17">
        <f t="shared" si="23"/>
        <v>606666.66666666791</v>
      </c>
      <c r="K44" s="17">
        <f t="shared" si="4"/>
        <v>8039.2142465753595</v>
      </c>
      <c r="L44" s="5">
        <f t="shared" si="5"/>
        <v>0</v>
      </c>
      <c r="M44" s="5">
        <f t="shared" si="6"/>
        <v>10955.880913242027</v>
      </c>
      <c r="N44" s="17">
        <f t="shared" si="24"/>
        <v>571666.66666666837</v>
      </c>
      <c r="O44" s="17">
        <f t="shared" si="7"/>
        <v>7575.4134246575577</v>
      </c>
      <c r="P44" s="5">
        <f t="shared" si="8"/>
        <v>0</v>
      </c>
      <c r="Q44" s="5">
        <f t="shared" si="9"/>
        <v>10492.080091324224</v>
      </c>
      <c r="R44" s="17">
        <f t="shared" si="25"/>
        <v>536666.66666666884</v>
      </c>
      <c r="S44" s="17">
        <f t="shared" si="10"/>
        <v>7111.6126027397559</v>
      </c>
      <c r="T44" s="5">
        <f t="shared" si="11"/>
        <v>0</v>
      </c>
      <c r="U44" s="5">
        <f t="shared" si="12"/>
        <v>10028.279269406423</v>
      </c>
      <c r="V44" s="17">
        <f t="shared" si="26"/>
        <v>501666.66666666884</v>
      </c>
      <c r="W44" s="17">
        <f t="shared" si="13"/>
        <v>6647.8117808219467</v>
      </c>
      <c r="X44" s="5">
        <f t="shared" si="14"/>
        <v>0</v>
      </c>
      <c r="Y44" s="5">
        <f t="shared" si="15"/>
        <v>9564.4784474886128</v>
      </c>
      <c r="Z44" s="17">
        <f t="shared" si="27"/>
        <v>466666.66666666861</v>
      </c>
      <c r="AA44" s="17">
        <f t="shared" si="16"/>
        <v>6184.0109589041358</v>
      </c>
      <c r="AB44" s="5">
        <f t="shared" si="17"/>
        <v>0</v>
      </c>
      <c r="AC44" s="5">
        <f t="shared" si="18"/>
        <v>9100.6776255708028</v>
      </c>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row>
    <row r="45" spans="1:247" s="2" customFormat="1" x14ac:dyDescent="0.25">
      <c r="A45" s="18" t="s">
        <v>14</v>
      </c>
      <c r="B45" s="17">
        <f t="shared" si="19"/>
        <v>673750.00000000035</v>
      </c>
      <c r="C45" s="17">
        <f t="shared" si="0"/>
        <v>8928.1658219178134</v>
      </c>
      <c r="D45" s="5">
        <f t="shared" si="20"/>
        <v>0</v>
      </c>
      <c r="E45" s="5">
        <f t="shared" si="21"/>
        <v>11844.83248858448</v>
      </c>
      <c r="F45" s="17">
        <f t="shared" si="22"/>
        <v>638750.00000000081</v>
      </c>
      <c r="G45" s="17">
        <f t="shared" si="1"/>
        <v>8464.3650000000125</v>
      </c>
      <c r="H45" s="5">
        <f t="shared" si="2"/>
        <v>0</v>
      </c>
      <c r="I45" s="5">
        <f t="shared" si="3"/>
        <v>11381.031666666679</v>
      </c>
      <c r="J45" s="17">
        <f t="shared" si="23"/>
        <v>603750.00000000128</v>
      </c>
      <c r="K45" s="17">
        <f t="shared" si="4"/>
        <v>8000.5641780822098</v>
      </c>
      <c r="L45" s="5">
        <f t="shared" si="5"/>
        <v>0</v>
      </c>
      <c r="M45" s="5">
        <f t="shared" si="6"/>
        <v>10917.230844748876</v>
      </c>
      <c r="N45" s="17">
        <f t="shared" si="24"/>
        <v>568750.00000000175</v>
      </c>
      <c r="O45" s="17">
        <f t="shared" si="7"/>
        <v>7536.7633561644079</v>
      </c>
      <c r="P45" s="5">
        <f t="shared" si="8"/>
        <v>0</v>
      </c>
      <c r="Q45" s="5">
        <f t="shared" si="9"/>
        <v>10453.430022831075</v>
      </c>
      <c r="R45" s="17">
        <f t="shared" si="25"/>
        <v>533750.00000000221</v>
      </c>
      <c r="S45" s="17">
        <f t="shared" si="10"/>
        <v>7072.9625342466061</v>
      </c>
      <c r="T45" s="5">
        <f t="shared" si="11"/>
        <v>0</v>
      </c>
      <c r="U45" s="5">
        <f t="shared" si="12"/>
        <v>9989.6292009132721</v>
      </c>
      <c r="V45" s="17">
        <f t="shared" si="26"/>
        <v>498750.00000000215</v>
      </c>
      <c r="W45" s="17">
        <f t="shared" si="13"/>
        <v>6609.1617123287961</v>
      </c>
      <c r="X45" s="5">
        <f t="shared" si="14"/>
        <v>0</v>
      </c>
      <c r="Y45" s="5">
        <f t="shared" si="15"/>
        <v>9525.8283789954621</v>
      </c>
      <c r="Z45" s="17">
        <f t="shared" si="27"/>
        <v>463750.00000000192</v>
      </c>
      <c r="AA45" s="17">
        <f t="shared" si="16"/>
        <v>6145.3608904109851</v>
      </c>
      <c r="AB45" s="5">
        <f t="shared" si="17"/>
        <v>0</v>
      </c>
      <c r="AC45" s="5">
        <f t="shared" si="18"/>
        <v>9062.0275570776521</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row>
    <row r="46" spans="1:247" s="2" customFormat="1" x14ac:dyDescent="0.25">
      <c r="A46" s="18" t="s">
        <v>13</v>
      </c>
      <c r="B46" s="17">
        <f t="shared" si="19"/>
        <v>670833.33333333372</v>
      </c>
      <c r="C46" s="17">
        <f t="shared" si="0"/>
        <v>8889.5157534246628</v>
      </c>
      <c r="D46" s="5">
        <f t="shared" si="20"/>
        <v>0</v>
      </c>
      <c r="E46" s="5">
        <f t="shared" si="21"/>
        <v>11806.182420091329</v>
      </c>
      <c r="F46" s="17">
        <f t="shared" si="22"/>
        <v>635833.33333333419</v>
      </c>
      <c r="G46" s="17">
        <f t="shared" si="1"/>
        <v>8425.7149315068618</v>
      </c>
      <c r="H46" s="5">
        <f t="shared" si="2"/>
        <v>0</v>
      </c>
      <c r="I46" s="5">
        <f t="shared" si="3"/>
        <v>11342.381598173528</v>
      </c>
      <c r="J46" s="17">
        <f t="shared" si="23"/>
        <v>600833.33333333465</v>
      </c>
      <c r="K46" s="17">
        <f t="shared" si="4"/>
        <v>7961.9141095890591</v>
      </c>
      <c r="L46" s="5">
        <f t="shared" si="5"/>
        <v>0</v>
      </c>
      <c r="M46" s="5">
        <f t="shared" si="6"/>
        <v>10878.580776255725</v>
      </c>
      <c r="N46" s="17">
        <f t="shared" si="24"/>
        <v>565833.33333333512</v>
      </c>
      <c r="O46" s="17">
        <f t="shared" si="7"/>
        <v>7498.1132876712572</v>
      </c>
      <c r="P46" s="5">
        <f t="shared" si="8"/>
        <v>0</v>
      </c>
      <c r="Q46" s="5">
        <f t="shared" si="9"/>
        <v>10414.779954337924</v>
      </c>
      <c r="R46" s="17">
        <f t="shared" si="25"/>
        <v>530833.33333333558</v>
      </c>
      <c r="S46" s="17">
        <f t="shared" si="10"/>
        <v>7034.3124657534554</v>
      </c>
      <c r="T46" s="5">
        <f t="shared" si="11"/>
        <v>0</v>
      </c>
      <c r="U46" s="5">
        <f t="shared" si="12"/>
        <v>9950.9791324201215</v>
      </c>
      <c r="V46" s="17">
        <f t="shared" si="26"/>
        <v>495833.33333333547</v>
      </c>
      <c r="W46" s="17">
        <f t="shared" si="13"/>
        <v>6570.5116438356454</v>
      </c>
      <c r="X46" s="5">
        <f t="shared" si="14"/>
        <v>0</v>
      </c>
      <c r="Y46" s="5">
        <f t="shared" si="15"/>
        <v>9487.1783105023114</v>
      </c>
      <c r="Z46" s="17">
        <f t="shared" si="27"/>
        <v>460833.33333333523</v>
      </c>
      <c r="AA46" s="17">
        <f t="shared" si="16"/>
        <v>6106.7108219178344</v>
      </c>
      <c r="AB46" s="5">
        <f t="shared" si="17"/>
        <v>0</v>
      </c>
      <c r="AC46" s="5">
        <f t="shared" si="18"/>
        <v>9023.3774885845014</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row>
    <row r="47" spans="1:247" s="2" customFormat="1" x14ac:dyDescent="0.25">
      <c r="A47" s="18" t="s">
        <v>12</v>
      </c>
      <c r="B47" s="17">
        <f t="shared" si="19"/>
        <v>667916.66666666709</v>
      </c>
      <c r="C47" s="17">
        <f t="shared" si="0"/>
        <v>8850.8656849315139</v>
      </c>
      <c r="D47" s="5">
        <f t="shared" si="20"/>
        <v>0</v>
      </c>
      <c r="E47" s="5">
        <f t="shared" si="21"/>
        <v>11767.53235159818</v>
      </c>
      <c r="F47" s="17">
        <f t="shared" si="22"/>
        <v>632916.66666666756</v>
      </c>
      <c r="G47" s="17">
        <f t="shared" si="1"/>
        <v>8387.064863013713</v>
      </c>
      <c r="H47" s="5">
        <f t="shared" si="2"/>
        <v>0</v>
      </c>
      <c r="I47" s="5">
        <f t="shared" si="3"/>
        <v>11303.731529680379</v>
      </c>
      <c r="J47" s="17">
        <f t="shared" si="23"/>
        <v>597916.66666666802</v>
      </c>
      <c r="K47" s="17">
        <f t="shared" si="4"/>
        <v>7923.2640410959093</v>
      </c>
      <c r="L47" s="5">
        <f t="shared" si="5"/>
        <v>0</v>
      </c>
      <c r="M47" s="5">
        <f t="shared" si="6"/>
        <v>10839.930707762576</v>
      </c>
      <c r="N47" s="17">
        <f t="shared" si="24"/>
        <v>562916.66666666849</v>
      </c>
      <c r="O47" s="17">
        <f t="shared" si="7"/>
        <v>7459.4632191781075</v>
      </c>
      <c r="P47" s="5">
        <f t="shared" si="8"/>
        <v>0</v>
      </c>
      <c r="Q47" s="5">
        <f t="shared" si="9"/>
        <v>10376.129885844774</v>
      </c>
      <c r="R47" s="17">
        <f t="shared" si="25"/>
        <v>527916.66666666896</v>
      </c>
      <c r="S47" s="17">
        <f t="shared" si="10"/>
        <v>6995.6623972603056</v>
      </c>
      <c r="T47" s="5">
        <f t="shared" si="11"/>
        <v>0</v>
      </c>
      <c r="U47" s="5">
        <f t="shared" si="12"/>
        <v>9912.3290639269726</v>
      </c>
      <c r="V47" s="17">
        <f t="shared" si="26"/>
        <v>492916.66666666878</v>
      </c>
      <c r="W47" s="17">
        <f t="shared" si="13"/>
        <v>6531.8615753424947</v>
      </c>
      <c r="X47" s="5">
        <f t="shared" si="14"/>
        <v>0</v>
      </c>
      <c r="Y47" s="5">
        <f t="shared" si="15"/>
        <v>9448.5282420091607</v>
      </c>
      <c r="Z47" s="17">
        <f t="shared" si="27"/>
        <v>457916.66666666855</v>
      </c>
      <c r="AA47" s="17">
        <f t="shared" si="16"/>
        <v>6068.0607534246828</v>
      </c>
      <c r="AB47" s="5">
        <f t="shared" si="17"/>
        <v>0</v>
      </c>
      <c r="AC47" s="5">
        <f t="shared" si="18"/>
        <v>8984.7274200913489</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row>
    <row r="48" spans="1:247" s="2" customFormat="1" ht="15.75" thickBot="1" x14ac:dyDescent="0.3">
      <c r="A48" s="16" t="s">
        <v>11</v>
      </c>
      <c r="B48" s="15"/>
      <c r="C48" s="14">
        <f>SUM(C36:C47)</f>
        <v>108761.29273972608</v>
      </c>
      <c r="D48" s="13">
        <f>SUM(D36:D47)</f>
        <v>26760</v>
      </c>
      <c r="E48" s="13">
        <f>SUM(E36:E47)</f>
        <v>170521.29273972605</v>
      </c>
      <c r="F48" s="15"/>
      <c r="G48" s="14">
        <f>SUM(G36:G47)</f>
        <v>103195.68287671244</v>
      </c>
      <c r="H48" s="13">
        <f>SUM(H36:H47)</f>
        <v>7620.5000000000036</v>
      </c>
      <c r="I48" s="13">
        <f>SUM(I36:I47)</f>
        <v>145816.18287671244</v>
      </c>
      <c r="J48" s="15"/>
      <c r="K48" s="14">
        <f>SUM(K36:K47)</f>
        <v>97630.073013698828</v>
      </c>
      <c r="L48" s="13">
        <f>SUM(L36:L47)</f>
        <v>7351.0000000000073</v>
      </c>
      <c r="M48" s="13">
        <f>SUM(M36:M47)</f>
        <v>139981.07301369883</v>
      </c>
      <c r="N48" s="15"/>
      <c r="O48" s="14">
        <f>SUM(O36:O47)</f>
        <v>92064.463150685187</v>
      </c>
      <c r="P48" s="13">
        <f>SUM(P36:P47)</f>
        <v>7081.5000000000109</v>
      </c>
      <c r="Q48" s="13">
        <f>SUM(Q36:Q47)</f>
        <v>134145.96315068522</v>
      </c>
      <c r="R48" s="15"/>
      <c r="S48" s="14">
        <f>SUM(S36:S47)</f>
        <v>86498.853287671576</v>
      </c>
      <c r="T48" s="13">
        <f>SUM(T36:T47)</f>
        <v>6812.0000000000146</v>
      </c>
      <c r="U48" s="13">
        <f>SUM(U36:U47)</f>
        <v>128310.85328767158</v>
      </c>
      <c r="V48" s="15"/>
      <c r="W48" s="14">
        <f>SUM(W36:W47)</f>
        <v>80933.243424657907</v>
      </c>
      <c r="X48" s="13">
        <f>SUM(X36:X47)</f>
        <v>6542.5000000000182</v>
      </c>
      <c r="Y48" s="13">
        <f>SUM(Y36:Y47)</f>
        <v>122475.74342465791</v>
      </c>
      <c r="Z48" s="15"/>
      <c r="AA48" s="14">
        <f>SUM(AA36:AA47)</f>
        <v>75367.633561644165</v>
      </c>
      <c r="AB48" s="13">
        <f>SUM(AB36:AB47)</f>
        <v>6273.0000000000164</v>
      </c>
      <c r="AC48" s="13">
        <f>SUM(AC36:AC47)</f>
        <v>116640.63356164419</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row>
    <row r="49" spans="1:247" s="2" customFormat="1" ht="12.75" customHeight="1" thickBot="1" x14ac:dyDescent="0.3">
      <c r="A49" s="52" t="s">
        <v>35</v>
      </c>
      <c r="B49" s="49" t="s">
        <v>42</v>
      </c>
      <c r="C49" s="50"/>
      <c r="D49" s="51"/>
      <c r="E49" s="30"/>
      <c r="F49" s="49" t="s">
        <v>41</v>
      </c>
      <c r="G49" s="50"/>
      <c r="H49" s="50"/>
      <c r="I49" s="51"/>
      <c r="J49" s="49" t="s">
        <v>40</v>
      </c>
      <c r="K49" s="50"/>
      <c r="L49" s="50"/>
      <c r="M49" s="51"/>
      <c r="N49" s="49" t="s">
        <v>39</v>
      </c>
      <c r="O49" s="50"/>
      <c r="P49" s="50"/>
      <c r="Q49" s="51"/>
      <c r="R49" s="49" t="s">
        <v>38</v>
      </c>
      <c r="S49" s="50"/>
      <c r="T49" s="50"/>
      <c r="U49" s="51"/>
      <c r="V49" s="49" t="s">
        <v>37</v>
      </c>
      <c r="W49" s="50"/>
      <c r="X49" s="50"/>
      <c r="Y49" s="51"/>
      <c r="Z49" s="49" t="s">
        <v>36</v>
      </c>
      <c r="AA49" s="50"/>
      <c r="AB49" s="50"/>
      <c r="AC49" s="5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row>
    <row r="50" spans="1:247" s="2" customFormat="1" ht="75.75" thickBot="1" x14ac:dyDescent="0.3">
      <c r="A50" s="53"/>
      <c r="B50" s="19" t="s">
        <v>27</v>
      </c>
      <c r="C50" s="19" t="s">
        <v>26</v>
      </c>
      <c r="D50" s="19" t="s">
        <v>25</v>
      </c>
      <c r="E50" s="19" t="s">
        <v>24</v>
      </c>
      <c r="F50" s="19" t="s">
        <v>27</v>
      </c>
      <c r="G50" s="19" t="s">
        <v>26</v>
      </c>
      <c r="H50" s="19" t="s">
        <v>25</v>
      </c>
      <c r="I50" s="19" t="s">
        <v>24</v>
      </c>
      <c r="J50" s="19" t="s">
        <v>27</v>
      </c>
      <c r="K50" s="19" t="s">
        <v>26</v>
      </c>
      <c r="L50" s="19" t="s">
        <v>25</v>
      </c>
      <c r="M50" s="19" t="s">
        <v>24</v>
      </c>
      <c r="N50" s="19" t="s">
        <v>27</v>
      </c>
      <c r="O50" s="19" t="s">
        <v>26</v>
      </c>
      <c r="P50" s="19" t="s">
        <v>25</v>
      </c>
      <c r="Q50" s="19" t="s">
        <v>24</v>
      </c>
      <c r="R50" s="19" t="s">
        <v>27</v>
      </c>
      <c r="S50" s="19" t="s">
        <v>26</v>
      </c>
      <c r="T50" s="19" t="s">
        <v>25</v>
      </c>
      <c r="U50" s="19" t="s">
        <v>24</v>
      </c>
      <c r="V50" s="19" t="s">
        <v>27</v>
      </c>
      <c r="W50" s="19" t="s">
        <v>26</v>
      </c>
      <c r="X50" s="19" t="s">
        <v>25</v>
      </c>
      <c r="Y50" s="19" t="s">
        <v>24</v>
      </c>
      <c r="Z50" s="19" t="s">
        <v>27</v>
      </c>
      <c r="AA50" s="19" t="s">
        <v>26</v>
      </c>
      <c r="AB50" s="19" t="s">
        <v>25</v>
      </c>
      <c r="AC50" s="19" t="s">
        <v>24</v>
      </c>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row>
    <row r="51" spans="1:247" s="2" customFormat="1" ht="15.75" thickTop="1" x14ac:dyDescent="0.25">
      <c r="A51" s="18" t="s">
        <v>23</v>
      </c>
      <c r="B51" s="17">
        <f>IF(data2=1,IF((Z47-sumproplat2)&gt;1,Z47-sumproplat2,0),IF(Z47-(sumproplat2-AA47-AB47)&gt;0,Z47-(AC47-AA47-AB47),0))</f>
        <v>455000.00000000186</v>
      </c>
      <c r="C51" s="17">
        <f t="shared" ref="C51:C62" si="28">IF(data2=1,B51*(PROC2/36500)*30.42,B51*(PROC2/36000)*30)</f>
        <v>6029.4106849315322</v>
      </c>
      <c r="D51" s="5">
        <f t="shared" ref="D51:D62" si="29">IF(AND($A51="1 міс.",B51&gt;0),$J$25*$J$6+$J$26*B51,0)+IF(B51-IF(data2=1,IF(C51&gt;0.001,C51+sumproplat2,0),IF(B51&gt;sumproplat2*2,sumproplat2,B51+C51))&lt;0,$J$28,0)</f>
        <v>6003.5000000000146</v>
      </c>
      <c r="E51" s="5">
        <f t="shared" ref="E51:E62" si="30">IF(data2=1,IF(C51&gt;0.001,C51+D51+sumproplat2,0),IF(B51&gt;sumproplat2*2,sumproplat2+D51,B51+C51+D51))</f>
        <v>14949.577351598213</v>
      </c>
      <c r="F51" s="17">
        <f>IF(data2=1,IF((B62-sumproplat2)&gt;1,B62-sumproplat2,0),IF(B62-(sumproplat2-C62-D62)&gt;0,B62-(E62-C62-D62),0))</f>
        <v>420000.00000000163</v>
      </c>
      <c r="G51" s="17">
        <f t="shared" ref="G51:G62" si="31">IF(data2=1,F51*(PROC2/36500)*30.42,F51*(PROC2/36000)*30)</f>
        <v>5565.6098630137203</v>
      </c>
      <c r="H51" s="5">
        <f t="shared" ref="H51:H62" si="32">IF(AND($A51="1 міс.",F51&gt;0),$J$25*$J$6+$J$26*F51,0)+IF(F51-IF(data2=1,IF(G51&gt;0.001,G51+sumproplat2,0),IF(F51&gt;sumproplat2*2,sumproplat2,F51+G51))&lt;0,$J$28,0)</f>
        <v>5734.0000000000127</v>
      </c>
      <c r="I51" s="5">
        <f t="shared" ref="I51:I62" si="33">IF(data2=1,IF(G51&gt;0.001,G51+H51+sumproplat2,0),IF(F51&gt;sumproplat2*2,sumproplat2+H51,F51+G51+H51))</f>
        <v>14216.276529680399</v>
      </c>
      <c r="J51" s="17">
        <f>IF(data2=1,IF((F62-sumproplat2)&gt;1,F62-sumproplat2,0),IF(F62-(sumproplat2-G62-H62)&gt;0,F62-(I62-G62-H62),0))</f>
        <v>385000.0000000014</v>
      </c>
      <c r="K51" s="17">
        <f t="shared" ref="K51:K62" si="34">IF(data2=1,J51*(PROC2/36500)*30.42,J51*(PROC2/36000)*30)</f>
        <v>5101.8090410959094</v>
      </c>
      <c r="L51" s="5">
        <f t="shared" ref="L51:L62" si="35">IF(AND($A51="1 міс.",J51&gt;0),$J$25*$J$6+$J$26*J51,0)+IF(J51-IF(data2=1,IF(K51&gt;0.001,K51+sumproplat2,0),IF(J51&gt;sumproplat2*2,sumproplat2,J51+K51))&lt;0,$J$28,0)</f>
        <v>5464.5000000000109</v>
      </c>
      <c r="M51" s="5">
        <f t="shared" ref="M51:M62" si="36">IF(data2=1,IF(K51&gt;0.001,K51+L51+sumproplat2,0),IF(J51&gt;sumproplat2*2,sumproplat2+L51,J51+K51+L51))</f>
        <v>13482.975707762585</v>
      </c>
      <c r="N51" s="17">
        <f>IF(data2=1,IF((J62-sumproplat2)&gt;1,J62-sumproplat2,0),IF(J62-(sumproplat2-K62-L62)&gt;0,J62-(M62-K62-L62),0))</f>
        <v>350000.00000000116</v>
      </c>
      <c r="O51" s="17">
        <f t="shared" ref="O51:O62" si="37">IF(data2=1,N51*(PROC2/36500)*30.42,N51*(PROC2/36000)*30)</f>
        <v>4638.0082191780984</v>
      </c>
      <c r="P51" s="5">
        <f t="shared" ref="P51:P62" si="38">IF(AND($A51="1 міс.",N51&gt;0),$J$25*$J$6+$J$26*N51,0)+IF(N51-IF(data2=1,IF(O51&gt;0.001,O51+sumproplat2,0),IF(N51&gt;sumproplat2*2,sumproplat2,N51+O51))&lt;0,$J$28,0)</f>
        <v>5195.0000000000091</v>
      </c>
      <c r="Q51" s="5">
        <f t="shared" ref="Q51:Q62" si="39">IF(data2=1,IF(O51&gt;0.001,O51+P51+sumproplat2,0),IF(N51&gt;sumproplat2*2,sumproplat2+P51,N51+O51+P51))</f>
        <v>12749.674885844774</v>
      </c>
      <c r="R51" s="17">
        <f>IF(data2=1,IF((N62-sumproplat2)&gt;1,N62-sumproplat2,0),IF(N62-(sumproplat2-O62-P62)&gt;0,N62-(Q62-O62-P62),0))</f>
        <v>315000.00000000093</v>
      </c>
      <c r="S51" s="17">
        <f t="shared" ref="S51:S62" si="40">IF(data2=1,R51*(PROC2/36500)*30.42,R51*(PROC2/36000)*30)</f>
        <v>4174.2073972602866</v>
      </c>
      <c r="T51" s="5">
        <f t="shared" ref="T51:T62" si="41">IF(AND($A51="1 міс.",R51&gt;0),$J$25*$J$6+$J$26*R51,0)+IF(R51-IF(data2=1,IF(S51&gt;0.001,S51+sumproplat2,0),IF(R51&gt;sumproplat2*2,sumproplat2,R51+S51))&lt;0,$J$28,0)</f>
        <v>4925.5000000000073</v>
      </c>
      <c r="U51" s="5">
        <f t="shared" ref="U51:U62" si="42">IF(data2=1,IF(S51&gt;0.001,S51+T51+sumproplat2,0),IF(R51&gt;sumproplat2*2,sumproplat2+T51,R51+S51+T51))</f>
        <v>12016.37406392696</v>
      </c>
      <c r="V51" s="17">
        <f>IF(data2=1,IF((R62-sumproplat2)&gt;1,R62-sumproplat2,0),IF(R62-(sumproplat2-S62-T62)&gt;0,R62-(U62-S62-T62),0))</f>
        <v>280000.0000000007</v>
      </c>
      <c r="W51" s="17">
        <f t="shared" ref="W51:W62" si="43">IF(data2=1,V51*(PROC2/36500)*30.42,V51*(PROC2/36000)*30)</f>
        <v>3710.4065753424757</v>
      </c>
      <c r="X51" s="5">
        <f t="shared" ref="X51:X62" si="44">IF(AND($A51="1 міс.",V51&gt;0),$J$25*$J$6+$J$26*V51,0)+IF(V51-IF(data2=1,IF(W51&gt;0.001,W51+sumproplat2,0),IF(V51&gt;sumproplat2*2,sumproplat2,V51+W51))&lt;0,$J$28,0)</f>
        <v>4656.0000000000055</v>
      </c>
      <c r="Y51" s="5">
        <f t="shared" ref="Y51:Y62" si="45">IF(data2=1,IF(W51&gt;0.001,W51+X51+sumproplat2,0),IF(V51&gt;sumproplat2*2,sumproplat2+X51,V51+W51+X51))</f>
        <v>11283.073242009146</v>
      </c>
      <c r="Z51" s="17">
        <f>IF(data2=1,IF((V62-sumproplat2)&gt;1,V62-sumproplat2,0),IF(V62-(sumproplat2-W62-X62)&gt;0,V62-(Y62-W62-X62),0))</f>
        <v>245000.00000000064</v>
      </c>
      <c r="AA51" s="17">
        <f t="shared" ref="AA51:AA62" si="46">IF(data2=1,Z51*(PROC2/36500)*30.42,Z51*(PROC2/36000)*30)</f>
        <v>3246.6057534246661</v>
      </c>
      <c r="AB51" s="5">
        <f t="shared" ref="AB51:AB62" si="47">IF(AND($A51="1 міс.",Z51&gt;0),$J$25*$J$6+$J$26*Z51,0)+IF(Z51-IF(data2=1,IF(AA51&gt;0.001,AA51+sumproplat2,0),IF(Z51&gt;sumproplat2*2,sumproplat2,Z51+AA51))&lt;0,$J$28,0)</f>
        <v>4386.5000000000055</v>
      </c>
      <c r="AC51" s="5">
        <f t="shared" ref="AC51:AC62" si="48">IF(data2=1,IF(AA51&gt;0.001,AA51+AB51+sumproplat2,0),IF(Z51&gt;sumproplat2*2,sumproplat2+AB51,Z51+AA51+AB51))</f>
        <v>10549.772420091338</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row>
    <row r="52" spans="1:247" s="2" customFormat="1" x14ac:dyDescent="0.25">
      <c r="A52" s="18" t="s">
        <v>22</v>
      </c>
      <c r="B52" s="17">
        <f t="shared" ref="B52:B62" si="49">IF(data2=1,IF((B51-sumproplat2)&gt;1,B51-sumproplat2,0),IF(B51-(sumproplat2-C51-D51)&gt;0,B51-(E51-C51-D51),0))</f>
        <v>452083.33333333518</v>
      </c>
      <c r="C52" s="17">
        <f t="shared" si="28"/>
        <v>5990.7606164383806</v>
      </c>
      <c r="D52" s="5">
        <f t="shared" si="29"/>
        <v>0</v>
      </c>
      <c r="E52" s="5">
        <f t="shared" si="30"/>
        <v>8907.4272831050475</v>
      </c>
      <c r="F52" s="17">
        <f t="shared" ref="F52:F62" si="50">IF(data2=1,IF((F51-sumproplat2)&gt;1,F51-sumproplat2,0),IF(F51-(sumproplat2-G51-H51)&gt;0,F51-(I51-G51-H51),0))</f>
        <v>417083.33333333494</v>
      </c>
      <c r="G52" s="17">
        <f t="shared" si="31"/>
        <v>5526.9597945205696</v>
      </c>
      <c r="H52" s="5">
        <f t="shared" si="32"/>
        <v>0</v>
      </c>
      <c r="I52" s="5">
        <f t="shared" si="33"/>
        <v>8443.6264611872357</v>
      </c>
      <c r="J52" s="17">
        <f t="shared" ref="J52:J62" si="51">IF(data2=1,IF((J51-sumproplat2)&gt;1,J51-sumproplat2,0),IF(J51-(sumproplat2-K51-L51)&gt;0,J51-(M51-K51-L51),0))</f>
        <v>382083.33333333471</v>
      </c>
      <c r="K52" s="17">
        <f t="shared" si="34"/>
        <v>5063.1589726027587</v>
      </c>
      <c r="L52" s="5">
        <f t="shared" si="35"/>
        <v>0</v>
      </c>
      <c r="M52" s="5">
        <f t="shared" si="36"/>
        <v>7979.8256392694257</v>
      </c>
      <c r="N52" s="17">
        <f t="shared" ref="N52:N62" si="52">IF(data2=1,IF((N51-sumproplat2)&gt;1,N51-sumproplat2,0),IF(N51-(sumproplat2-O51-P51)&gt;0,N51-(Q51-O51-P51),0))</f>
        <v>347083.33333333448</v>
      </c>
      <c r="O52" s="17">
        <f t="shared" si="37"/>
        <v>4599.3581506849478</v>
      </c>
      <c r="P52" s="5">
        <f t="shared" si="38"/>
        <v>0</v>
      </c>
      <c r="Q52" s="5">
        <f t="shared" si="39"/>
        <v>7516.0248173516138</v>
      </c>
      <c r="R52" s="17">
        <f t="shared" ref="R52:R62" si="53">IF(data2=1,IF((R51-sumproplat2)&gt;1,R51-sumproplat2,0),IF(R51-(sumproplat2-S51-T51)&gt;0,R51-(U51-S51-T51),0))</f>
        <v>312083.33333333425</v>
      </c>
      <c r="S52" s="17">
        <f t="shared" si="40"/>
        <v>4135.5573287671359</v>
      </c>
      <c r="T52" s="5">
        <f t="shared" si="41"/>
        <v>0</v>
      </c>
      <c r="U52" s="5">
        <f t="shared" si="42"/>
        <v>7052.223995433802</v>
      </c>
      <c r="V52" s="17">
        <f t="shared" ref="V52:V62" si="54">IF(data2=1,IF((V51-sumproplat2)&gt;1,V51-sumproplat2,0),IF(V51-(sumproplat2-W51-X51)&gt;0,V51-(Y51-W51-X51),0))</f>
        <v>277083.33333333401</v>
      </c>
      <c r="W52" s="17">
        <f t="shared" si="43"/>
        <v>3671.7565068493245</v>
      </c>
      <c r="X52" s="5">
        <f t="shared" si="44"/>
        <v>0</v>
      </c>
      <c r="Y52" s="5">
        <f t="shared" si="45"/>
        <v>6588.423173515991</v>
      </c>
      <c r="Z52" s="17">
        <f t="shared" ref="Z52:Z62" si="55">IF(data2=1,IF((Z51-sumproplat2)&gt;1,Z51-sumproplat2,0),IF(Z51-(sumproplat2-AA51-AB51)&gt;0,Z51-(AC51-AA51-AB51),0))</f>
        <v>242083.33333333398</v>
      </c>
      <c r="AA52" s="17">
        <f t="shared" si="46"/>
        <v>3207.9556849315159</v>
      </c>
      <c r="AB52" s="5">
        <f t="shared" si="47"/>
        <v>0</v>
      </c>
      <c r="AC52" s="5">
        <f t="shared" si="48"/>
        <v>6124.6223515981819</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row>
    <row r="53" spans="1:247" s="2" customFormat="1" x14ac:dyDescent="0.25">
      <c r="A53" s="18" t="s">
        <v>21</v>
      </c>
      <c r="B53" s="17">
        <f t="shared" si="49"/>
        <v>449166.66666666849</v>
      </c>
      <c r="C53" s="17">
        <f t="shared" si="28"/>
        <v>5952.1105479452308</v>
      </c>
      <c r="D53" s="5">
        <f t="shared" si="29"/>
        <v>0</v>
      </c>
      <c r="E53" s="5">
        <f t="shared" si="30"/>
        <v>8868.7772146118969</v>
      </c>
      <c r="F53" s="17">
        <f t="shared" si="50"/>
        <v>414166.66666666826</v>
      </c>
      <c r="G53" s="17">
        <f t="shared" si="31"/>
        <v>5488.3097260274189</v>
      </c>
      <c r="H53" s="5">
        <f t="shared" si="32"/>
        <v>0</v>
      </c>
      <c r="I53" s="5">
        <f t="shared" si="33"/>
        <v>8404.976392694085</v>
      </c>
      <c r="J53" s="17">
        <f t="shared" si="51"/>
        <v>379166.66666666802</v>
      </c>
      <c r="K53" s="17">
        <f t="shared" si="34"/>
        <v>5024.508904109608</v>
      </c>
      <c r="L53" s="5">
        <f t="shared" si="35"/>
        <v>0</v>
      </c>
      <c r="M53" s="5">
        <f t="shared" si="36"/>
        <v>7941.175570776275</v>
      </c>
      <c r="N53" s="17">
        <f t="shared" si="52"/>
        <v>344166.66666666779</v>
      </c>
      <c r="O53" s="17">
        <f t="shared" si="37"/>
        <v>4560.7080821917962</v>
      </c>
      <c r="P53" s="5">
        <f t="shared" si="38"/>
        <v>0</v>
      </c>
      <c r="Q53" s="5">
        <f t="shared" si="39"/>
        <v>7477.3747488584631</v>
      </c>
      <c r="R53" s="17">
        <f t="shared" si="53"/>
        <v>309166.66666666756</v>
      </c>
      <c r="S53" s="17">
        <f t="shared" si="40"/>
        <v>4096.9072602739852</v>
      </c>
      <c r="T53" s="5">
        <f t="shared" si="41"/>
        <v>0</v>
      </c>
      <c r="U53" s="5">
        <f t="shared" si="42"/>
        <v>7013.5739269406513</v>
      </c>
      <c r="V53" s="17">
        <f t="shared" si="54"/>
        <v>274166.66666666733</v>
      </c>
      <c r="W53" s="17">
        <f t="shared" si="43"/>
        <v>3633.1064383561738</v>
      </c>
      <c r="X53" s="5">
        <f t="shared" si="44"/>
        <v>0</v>
      </c>
      <c r="Y53" s="5">
        <f t="shared" si="45"/>
        <v>6549.7731050228404</v>
      </c>
      <c r="Z53" s="17">
        <f t="shared" si="55"/>
        <v>239166.66666666733</v>
      </c>
      <c r="AA53" s="17">
        <f t="shared" si="46"/>
        <v>3169.3056164383652</v>
      </c>
      <c r="AB53" s="5">
        <f t="shared" si="47"/>
        <v>0</v>
      </c>
      <c r="AC53" s="5">
        <f t="shared" si="48"/>
        <v>6085.9722831050312</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row>
    <row r="54" spans="1:247" s="2" customFormat="1" x14ac:dyDescent="0.25">
      <c r="A54" s="18" t="s">
        <v>20</v>
      </c>
      <c r="B54" s="17">
        <f t="shared" si="49"/>
        <v>446250.0000000018</v>
      </c>
      <c r="C54" s="17">
        <f t="shared" si="28"/>
        <v>5913.4604794520792</v>
      </c>
      <c r="D54" s="5">
        <f t="shared" si="29"/>
        <v>0</v>
      </c>
      <c r="E54" s="5">
        <f t="shared" si="30"/>
        <v>8830.1271461187462</v>
      </c>
      <c r="F54" s="17">
        <f t="shared" si="50"/>
        <v>411250.00000000157</v>
      </c>
      <c r="G54" s="17">
        <f t="shared" si="31"/>
        <v>5449.6596575342683</v>
      </c>
      <c r="H54" s="5">
        <f t="shared" si="32"/>
        <v>0</v>
      </c>
      <c r="I54" s="5">
        <f t="shared" si="33"/>
        <v>8366.3263242009343</v>
      </c>
      <c r="J54" s="17">
        <f t="shared" si="51"/>
        <v>376250.00000000134</v>
      </c>
      <c r="K54" s="17">
        <f t="shared" si="34"/>
        <v>4985.8588356164564</v>
      </c>
      <c r="L54" s="5">
        <f t="shared" si="35"/>
        <v>0</v>
      </c>
      <c r="M54" s="5">
        <f t="shared" si="36"/>
        <v>7902.5255022831225</v>
      </c>
      <c r="N54" s="17">
        <f t="shared" si="52"/>
        <v>341250.00000000111</v>
      </c>
      <c r="O54" s="17">
        <f t="shared" si="37"/>
        <v>4522.0580136986455</v>
      </c>
      <c r="P54" s="5">
        <f t="shared" si="38"/>
        <v>0</v>
      </c>
      <c r="Q54" s="5">
        <f t="shared" si="39"/>
        <v>7438.7246803653125</v>
      </c>
      <c r="R54" s="17">
        <f t="shared" si="53"/>
        <v>306250.00000000087</v>
      </c>
      <c r="S54" s="17">
        <f t="shared" si="40"/>
        <v>4058.2571917808336</v>
      </c>
      <c r="T54" s="5">
        <f t="shared" si="41"/>
        <v>0</v>
      </c>
      <c r="U54" s="5">
        <f t="shared" si="42"/>
        <v>6974.9238584475006</v>
      </c>
      <c r="V54" s="17">
        <f t="shared" si="54"/>
        <v>271250.00000000064</v>
      </c>
      <c r="W54" s="17">
        <f t="shared" si="43"/>
        <v>3594.4563698630227</v>
      </c>
      <c r="X54" s="5">
        <f t="shared" si="44"/>
        <v>0</v>
      </c>
      <c r="Y54" s="5">
        <f t="shared" si="45"/>
        <v>6511.1230365296888</v>
      </c>
      <c r="Z54" s="17">
        <f t="shared" si="55"/>
        <v>236250.00000000067</v>
      </c>
      <c r="AA54" s="17">
        <f t="shared" si="46"/>
        <v>3130.6555479452145</v>
      </c>
      <c r="AB54" s="5">
        <f t="shared" si="47"/>
        <v>0</v>
      </c>
      <c r="AC54" s="5">
        <f t="shared" si="48"/>
        <v>6047.3222146118806</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row>
    <row r="55" spans="1:247" s="2" customFormat="1" x14ac:dyDescent="0.25">
      <c r="A55" s="18" t="s">
        <v>19</v>
      </c>
      <c r="B55" s="17">
        <f t="shared" si="49"/>
        <v>443333.33333333512</v>
      </c>
      <c r="C55" s="17">
        <f t="shared" si="28"/>
        <v>5874.8104109589285</v>
      </c>
      <c r="D55" s="5">
        <f t="shared" si="29"/>
        <v>0</v>
      </c>
      <c r="E55" s="5">
        <f t="shared" si="30"/>
        <v>8791.4770776255955</v>
      </c>
      <c r="F55" s="17">
        <f t="shared" si="50"/>
        <v>408333.33333333489</v>
      </c>
      <c r="G55" s="17">
        <f t="shared" si="31"/>
        <v>5411.0095890411167</v>
      </c>
      <c r="H55" s="5">
        <f t="shared" si="32"/>
        <v>0</v>
      </c>
      <c r="I55" s="5">
        <f t="shared" si="33"/>
        <v>8327.6762557077836</v>
      </c>
      <c r="J55" s="17">
        <f t="shared" si="51"/>
        <v>373333.33333333465</v>
      </c>
      <c r="K55" s="17">
        <f t="shared" si="34"/>
        <v>4947.2087671233057</v>
      </c>
      <c r="L55" s="5">
        <f t="shared" si="35"/>
        <v>0</v>
      </c>
      <c r="M55" s="5">
        <f t="shared" si="36"/>
        <v>7863.8754337899718</v>
      </c>
      <c r="N55" s="17">
        <f t="shared" si="52"/>
        <v>338333.33333333442</v>
      </c>
      <c r="O55" s="17">
        <f t="shared" si="37"/>
        <v>4483.4079452054939</v>
      </c>
      <c r="P55" s="5">
        <f t="shared" si="38"/>
        <v>0</v>
      </c>
      <c r="Q55" s="5">
        <f t="shared" si="39"/>
        <v>7400.0746118721599</v>
      </c>
      <c r="R55" s="17">
        <f t="shared" si="53"/>
        <v>303333.33333333419</v>
      </c>
      <c r="S55" s="17">
        <f t="shared" si="40"/>
        <v>4019.6071232876825</v>
      </c>
      <c r="T55" s="5">
        <f t="shared" si="41"/>
        <v>0</v>
      </c>
      <c r="U55" s="5">
        <f t="shared" si="42"/>
        <v>6936.273789954349</v>
      </c>
      <c r="V55" s="17">
        <f t="shared" si="54"/>
        <v>268333.33333333395</v>
      </c>
      <c r="W55" s="17">
        <f t="shared" si="43"/>
        <v>3555.8063013698716</v>
      </c>
      <c r="X55" s="5">
        <f t="shared" si="44"/>
        <v>0</v>
      </c>
      <c r="Y55" s="5">
        <f t="shared" si="45"/>
        <v>6472.4729680365381</v>
      </c>
      <c r="Z55" s="17">
        <f t="shared" si="55"/>
        <v>233333.33333333401</v>
      </c>
      <c r="AA55" s="17">
        <f t="shared" si="46"/>
        <v>3092.0054794520643</v>
      </c>
      <c r="AB55" s="5">
        <f t="shared" si="47"/>
        <v>0</v>
      </c>
      <c r="AC55" s="5">
        <f t="shared" si="48"/>
        <v>6008.6721461187308</v>
      </c>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row>
    <row r="56" spans="1:247" s="2" customFormat="1" x14ac:dyDescent="0.25">
      <c r="A56" s="18" t="s">
        <v>18</v>
      </c>
      <c r="B56" s="17">
        <f t="shared" si="49"/>
        <v>440416.66666666843</v>
      </c>
      <c r="C56" s="17">
        <f t="shared" si="28"/>
        <v>5836.1603424657778</v>
      </c>
      <c r="D56" s="5">
        <f t="shared" si="29"/>
        <v>0</v>
      </c>
      <c r="E56" s="5">
        <f t="shared" si="30"/>
        <v>8752.8270091324448</v>
      </c>
      <c r="F56" s="17">
        <f t="shared" si="50"/>
        <v>405416.6666666682</v>
      </c>
      <c r="G56" s="17">
        <f t="shared" si="31"/>
        <v>5372.359520547966</v>
      </c>
      <c r="H56" s="5">
        <f t="shared" si="32"/>
        <v>0</v>
      </c>
      <c r="I56" s="5">
        <f t="shared" si="33"/>
        <v>8289.026187214633</v>
      </c>
      <c r="J56" s="17">
        <f t="shared" si="51"/>
        <v>370416.66666666797</v>
      </c>
      <c r="K56" s="17">
        <f t="shared" si="34"/>
        <v>4908.5586986301541</v>
      </c>
      <c r="L56" s="5">
        <f t="shared" si="35"/>
        <v>0</v>
      </c>
      <c r="M56" s="5">
        <f t="shared" si="36"/>
        <v>7825.2253652968211</v>
      </c>
      <c r="N56" s="17">
        <f t="shared" si="52"/>
        <v>335416.66666666773</v>
      </c>
      <c r="O56" s="17">
        <f t="shared" si="37"/>
        <v>4444.7578767123441</v>
      </c>
      <c r="P56" s="5">
        <f t="shared" si="38"/>
        <v>0</v>
      </c>
      <c r="Q56" s="5">
        <f t="shared" si="39"/>
        <v>7361.4245433790111</v>
      </c>
      <c r="R56" s="17">
        <f t="shared" si="53"/>
        <v>300416.6666666675</v>
      </c>
      <c r="S56" s="17">
        <f t="shared" si="40"/>
        <v>3980.9570547945323</v>
      </c>
      <c r="T56" s="5">
        <f t="shared" si="41"/>
        <v>0</v>
      </c>
      <c r="U56" s="5">
        <f t="shared" si="42"/>
        <v>6897.6237214611992</v>
      </c>
      <c r="V56" s="17">
        <f t="shared" si="54"/>
        <v>265416.66666666727</v>
      </c>
      <c r="W56" s="17">
        <f t="shared" si="43"/>
        <v>3517.1562328767209</v>
      </c>
      <c r="X56" s="5">
        <f t="shared" si="44"/>
        <v>0</v>
      </c>
      <c r="Y56" s="5">
        <f t="shared" si="45"/>
        <v>6433.8228995433874</v>
      </c>
      <c r="Z56" s="17">
        <f t="shared" si="55"/>
        <v>230416.66666666736</v>
      </c>
      <c r="AA56" s="17">
        <f t="shared" si="46"/>
        <v>3053.3554109589136</v>
      </c>
      <c r="AB56" s="5">
        <f t="shared" si="47"/>
        <v>0</v>
      </c>
      <c r="AC56" s="5">
        <f t="shared" si="48"/>
        <v>5970.0220776255801</v>
      </c>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row>
    <row r="57" spans="1:247" s="2" customFormat="1" x14ac:dyDescent="0.25">
      <c r="A57" s="18" t="s">
        <v>17</v>
      </c>
      <c r="B57" s="17">
        <f t="shared" si="49"/>
        <v>437500.00000000175</v>
      </c>
      <c r="C57" s="17">
        <f t="shared" si="28"/>
        <v>5797.5102739726262</v>
      </c>
      <c r="D57" s="5">
        <f t="shared" si="29"/>
        <v>0</v>
      </c>
      <c r="E57" s="5">
        <f t="shared" si="30"/>
        <v>8714.1769406392923</v>
      </c>
      <c r="F57" s="17">
        <f t="shared" si="50"/>
        <v>402500.00000000151</v>
      </c>
      <c r="G57" s="17">
        <f t="shared" si="31"/>
        <v>5333.7094520548153</v>
      </c>
      <c r="H57" s="5">
        <f t="shared" si="32"/>
        <v>0</v>
      </c>
      <c r="I57" s="5">
        <f t="shared" si="33"/>
        <v>8250.3761187214823</v>
      </c>
      <c r="J57" s="17">
        <f t="shared" si="51"/>
        <v>367500.00000000128</v>
      </c>
      <c r="K57" s="17">
        <f t="shared" si="34"/>
        <v>4869.9086301370044</v>
      </c>
      <c r="L57" s="5">
        <f t="shared" si="35"/>
        <v>0</v>
      </c>
      <c r="M57" s="5">
        <f t="shared" si="36"/>
        <v>7786.5752968036704</v>
      </c>
      <c r="N57" s="17">
        <f t="shared" si="52"/>
        <v>332500.00000000105</v>
      </c>
      <c r="O57" s="17">
        <f t="shared" si="37"/>
        <v>4406.1078082191925</v>
      </c>
      <c r="P57" s="5">
        <f t="shared" si="38"/>
        <v>0</v>
      </c>
      <c r="Q57" s="5">
        <f t="shared" si="39"/>
        <v>7322.7744748858586</v>
      </c>
      <c r="R57" s="17">
        <f t="shared" si="53"/>
        <v>297500.00000000081</v>
      </c>
      <c r="S57" s="17">
        <f t="shared" si="40"/>
        <v>3942.3069863013811</v>
      </c>
      <c r="T57" s="5">
        <f t="shared" si="41"/>
        <v>0</v>
      </c>
      <c r="U57" s="5">
        <f t="shared" si="42"/>
        <v>6858.9736529680476</v>
      </c>
      <c r="V57" s="17">
        <f t="shared" si="54"/>
        <v>262500.00000000058</v>
      </c>
      <c r="W57" s="17">
        <f t="shared" si="43"/>
        <v>3478.5061643835697</v>
      </c>
      <c r="X57" s="5">
        <f t="shared" si="44"/>
        <v>0</v>
      </c>
      <c r="Y57" s="5">
        <f t="shared" si="45"/>
        <v>6395.1728310502367</v>
      </c>
      <c r="Z57" s="17">
        <f t="shared" si="55"/>
        <v>227500.0000000007</v>
      </c>
      <c r="AA57" s="17">
        <f t="shared" si="46"/>
        <v>3014.7053424657629</v>
      </c>
      <c r="AB57" s="5">
        <f t="shared" si="47"/>
        <v>0</v>
      </c>
      <c r="AC57" s="5">
        <f t="shared" si="48"/>
        <v>5931.3720091324294</v>
      </c>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row>
    <row r="58" spans="1:247" s="2" customFormat="1" x14ac:dyDescent="0.25">
      <c r="A58" s="18" t="s">
        <v>16</v>
      </c>
      <c r="B58" s="17">
        <f t="shared" si="49"/>
        <v>434583.33333333506</v>
      </c>
      <c r="C58" s="17">
        <f t="shared" si="28"/>
        <v>5758.8602054794756</v>
      </c>
      <c r="D58" s="5">
        <f t="shared" si="29"/>
        <v>0</v>
      </c>
      <c r="E58" s="5">
        <f t="shared" si="30"/>
        <v>8675.5268721461416</v>
      </c>
      <c r="F58" s="17">
        <f t="shared" si="50"/>
        <v>399583.33333333483</v>
      </c>
      <c r="G58" s="17">
        <f t="shared" si="31"/>
        <v>5295.0593835616646</v>
      </c>
      <c r="H58" s="5">
        <f t="shared" si="32"/>
        <v>0</v>
      </c>
      <c r="I58" s="5">
        <f t="shared" si="33"/>
        <v>8211.7260502283316</v>
      </c>
      <c r="J58" s="17">
        <f t="shared" si="51"/>
        <v>364583.33333333459</v>
      </c>
      <c r="K58" s="17">
        <f t="shared" si="34"/>
        <v>4831.2585616438528</v>
      </c>
      <c r="L58" s="5">
        <f t="shared" si="35"/>
        <v>0</v>
      </c>
      <c r="M58" s="5">
        <f t="shared" si="36"/>
        <v>7747.9252283105197</v>
      </c>
      <c r="N58" s="17">
        <f t="shared" si="52"/>
        <v>329583.33333333436</v>
      </c>
      <c r="O58" s="17">
        <f t="shared" si="37"/>
        <v>4367.4577397260418</v>
      </c>
      <c r="P58" s="5">
        <f t="shared" si="38"/>
        <v>0</v>
      </c>
      <c r="Q58" s="5">
        <f t="shared" si="39"/>
        <v>7284.1244063927079</v>
      </c>
      <c r="R58" s="17">
        <f t="shared" si="53"/>
        <v>294583.33333333413</v>
      </c>
      <c r="S58" s="17">
        <f t="shared" si="40"/>
        <v>3903.65691780823</v>
      </c>
      <c r="T58" s="5">
        <f t="shared" si="41"/>
        <v>0</v>
      </c>
      <c r="U58" s="5">
        <f t="shared" si="42"/>
        <v>6820.3235844748961</v>
      </c>
      <c r="V58" s="17">
        <f t="shared" si="54"/>
        <v>259583.33333333393</v>
      </c>
      <c r="W58" s="17">
        <f t="shared" si="43"/>
        <v>3439.8560958904191</v>
      </c>
      <c r="X58" s="5">
        <f t="shared" si="44"/>
        <v>0</v>
      </c>
      <c r="Y58" s="5">
        <f t="shared" si="45"/>
        <v>6356.522762557086</v>
      </c>
      <c r="Z58" s="17">
        <f t="shared" si="55"/>
        <v>224583.33333333404</v>
      </c>
      <c r="AA58" s="17">
        <f t="shared" si="46"/>
        <v>2976.0552739726122</v>
      </c>
      <c r="AB58" s="5">
        <f t="shared" si="47"/>
        <v>0</v>
      </c>
      <c r="AC58" s="5">
        <f t="shared" si="48"/>
        <v>5892.7219406392787</v>
      </c>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row>
    <row r="59" spans="1:247" s="2" customFormat="1" x14ac:dyDescent="0.25">
      <c r="A59" s="18" t="s">
        <v>15</v>
      </c>
      <c r="B59" s="17">
        <f t="shared" si="49"/>
        <v>431666.66666666837</v>
      </c>
      <c r="C59" s="17">
        <f t="shared" si="28"/>
        <v>5720.2101369863249</v>
      </c>
      <c r="D59" s="5">
        <f t="shared" si="29"/>
        <v>0</v>
      </c>
      <c r="E59" s="5">
        <f t="shared" si="30"/>
        <v>8636.8768036529909</v>
      </c>
      <c r="F59" s="17">
        <f t="shared" si="50"/>
        <v>396666.66666666814</v>
      </c>
      <c r="G59" s="17">
        <f t="shared" si="31"/>
        <v>5256.4093150685139</v>
      </c>
      <c r="H59" s="5">
        <f t="shared" si="32"/>
        <v>0</v>
      </c>
      <c r="I59" s="5">
        <f t="shared" si="33"/>
        <v>8173.0759817351809</v>
      </c>
      <c r="J59" s="17">
        <f t="shared" si="51"/>
        <v>361666.66666666791</v>
      </c>
      <c r="K59" s="17">
        <f t="shared" si="34"/>
        <v>4792.6084931507021</v>
      </c>
      <c r="L59" s="5">
        <f t="shared" si="35"/>
        <v>0</v>
      </c>
      <c r="M59" s="5">
        <f t="shared" si="36"/>
        <v>7709.2751598173691</v>
      </c>
      <c r="N59" s="17">
        <f t="shared" si="52"/>
        <v>326666.66666666768</v>
      </c>
      <c r="O59" s="17">
        <f t="shared" si="37"/>
        <v>4328.8076712328902</v>
      </c>
      <c r="P59" s="5">
        <f t="shared" si="38"/>
        <v>0</v>
      </c>
      <c r="Q59" s="5">
        <f t="shared" si="39"/>
        <v>7245.4743378995572</v>
      </c>
      <c r="R59" s="17">
        <f t="shared" si="53"/>
        <v>291666.66666666744</v>
      </c>
      <c r="S59" s="17">
        <f t="shared" si="40"/>
        <v>3865.0068493150789</v>
      </c>
      <c r="T59" s="5">
        <f t="shared" si="41"/>
        <v>0</v>
      </c>
      <c r="U59" s="5">
        <f t="shared" si="42"/>
        <v>6781.6735159817454</v>
      </c>
      <c r="V59" s="17">
        <f t="shared" si="54"/>
        <v>256666.66666666727</v>
      </c>
      <c r="W59" s="17">
        <f t="shared" si="43"/>
        <v>3401.2060273972684</v>
      </c>
      <c r="X59" s="5">
        <f t="shared" si="44"/>
        <v>0</v>
      </c>
      <c r="Y59" s="5">
        <f t="shared" si="45"/>
        <v>6317.8726940639353</v>
      </c>
      <c r="Z59" s="17">
        <f t="shared" si="55"/>
        <v>221666.66666666738</v>
      </c>
      <c r="AA59" s="17">
        <f t="shared" si="46"/>
        <v>2937.405205479462</v>
      </c>
      <c r="AB59" s="5">
        <f t="shared" si="47"/>
        <v>0</v>
      </c>
      <c r="AC59" s="5">
        <f t="shared" si="48"/>
        <v>5854.071872146129</v>
      </c>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row>
    <row r="60" spans="1:247" s="2" customFormat="1" x14ac:dyDescent="0.25">
      <c r="A60" s="18" t="s">
        <v>14</v>
      </c>
      <c r="B60" s="17">
        <f t="shared" si="49"/>
        <v>428750.00000000169</v>
      </c>
      <c r="C60" s="17">
        <f t="shared" si="28"/>
        <v>5681.5600684931742</v>
      </c>
      <c r="D60" s="5">
        <f t="shared" si="29"/>
        <v>0</v>
      </c>
      <c r="E60" s="5">
        <f t="shared" si="30"/>
        <v>8598.2267351598402</v>
      </c>
      <c r="F60" s="17">
        <f t="shared" si="50"/>
        <v>393750.00000000146</v>
      </c>
      <c r="G60" s="17">
        <f t="shared" si="31"/>
        <v>5217.7592465753623</v>
      </c>
      <c r="H60" s="5">
        <f t="shared" si="32"/>
        <v>0</v>
      </c>
      <c r="I60" s="5">
        <f t="shared" si="33"/>
        <v>8134.4259132420284</v>
      </c>
      <c r="J60" s="17">
        <f t="shared" si="51"/>
        <v>358750.00000000122</v>
      </c>
      <c r="K60" s="17">
        <f t="shared" si="34"/>
        <v>4753.9584246575505</v>
      </c>
      <c r="L60" s="5">
        <f t="shared" si="35"/>
        <v>0</v>
      </c>
      <c r="M60" s="5">
        <f t="shared" si="36"/>
        <v>7670.6250913242166</v>
      </c>
      <c r="N60" s="17">
        <f t="shared" si="52"/>
        <v>323750.00000000099</v>
      </c>
      <c r="O60" s="17">
        <f t="shared" si="37"/>
        <v>4290.1576027397396</v>
      </c>
      <c r="P60" s="5">
        <f t="shared" si="38"/>
        <v>0</v>
      </c>
      <c r="Q60" s="5">
        <f t="shared" si="39"/>
        <v>7206.8242694064065</v>
      </c>
      <c r="R60" s="17">
        <f t="shared" si="53"/>
        <v>288750.00000000076</v>
      </c>
      <c r="S60" s="17">
        <f t="shared" si="40"/>
        <v>3826.3567808219282</v>
      </c>
      <c r="T60" s="5">
        <f t="shared" si="41"/>
        <v>0</v>
      </c>
      <c r="U60" s="5">
        <f t="shared" si="42"/>
        <v>6743.0234474885947</v>
      </c>
      <c r="V60" s="17">
        <f t="shared" si="54"/>
        <v>253750.00000000061</v>
      </c>
      <c r="W60" s="17">
        <f t="shared" si="43"/>
        <v>3362.5559589041181</v>
      </c>
      <c r="X60" s="5">
        <f t="shared" si="44"/>
        <v>0</v>
      </c>
      <c r="Y60" s="5">
        <f t="shared" si="45"/>
        <v>6279.2226255707847</v>
      </c>
      <c r="Z60" s="17">
        <f t="shared" si="55"/>
        <v>218750.00000000073</v>
      </c>
      <c r="AA60" s="17">
        <f t="shared" si="46"/>
        <v>2898.7551369863113</v>
      </c>
      <c r="AB60" s="5">
        <f t="shared" si="47"/>
        <v>0</v>
      </c>
      <c r="AC60" s="5">
        <f t="shared" si="48"/>
        <v>5815.4218036529783</v>
      </c>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row>
    <row r="61" spans="1:247" s="2" customFormat="1" x14ac:dyDescent="0.25">
      <c r="A61" s="18" t="s">
        <v>13</v>
      </c>
      <c r="B61" s="17">
        <f t="shared" si="49"/>
        <v>425833.333333335</v>
      </c>
      <c r="C61" s="17">
        <f t="shared" si="28"/>
        <v>5642.9100000000226</v>
      </c>
      <c r="D61" s="5">
        <f t="shared" si="29"/>
        <v>0</v>
      </c>
      <c r="E61" s="5">
        <f t="shared" si="30"/>
        <v>8559.5766666666896</v>
      </c>
      <c r="F61" s="17">
        <f t="shared" si="50"/>
        <v>390833.33333333477</v>
      </c>
      <c r="G61" s="17">
        <f t="shared" si="31"/>
        <v>5179.1091780822117</v>
      </c>
      <c r="H61" s="5">
        <f t="shared" si="32"/>
        <v>0</v>
      </c>
      <c r="I61" s="5">
        <f t="shared" si="33"/>
        <v>8095.7758447488777</v>
      </c>
      <c r="J61" s="17">
        <f t="shared" si="51"/>
        <v>355833.33333333454</v>
      </c>
      <c r="K61" s="17">
        <f t="shared" si="34"/>
        <v>4715.3083561643998</v>
      </c>
      <c r="L61" s="5">
        <f t="shared" si="35"/>
        <v>0</v>
      </c>
      <c r="M61" s="5">
        <f t="shared" si="36"/>
        <v>7631.9750228310659</v>
      </c>
      <c r="N61" s="17">
        <f t="shared" si="52"/>
        <v>320833.3333333343</v>
      </c>
      <c r="O61" s="17">
        <f t="shared" si="37"/>
        <v>4251.507534246588</v>
      </c>
      <c r="P61" s="5">
        <f t="shared" si="38"/>
        <v>0</v>
      </c>
      <c r="Q61" s="5">
        <f t="shared" si="39"/>
        <v>7168.174200913254</v>
      </c>
      <c r="R61" s="17">
        <f t="shared" si="53"/>
        <v>285833.33333333407</v>
      </c>
      <c r="S61" s="17">
        <f t="shared" si="40"/>
        <v>3787.7067123287775</v>
      </c>
      <c r="T61" s="5">
        <f t="shared" si="41"/>
        <v>0</v>
      </c>
      <c r="U61" s="5">
        <f t="shared" si="42"/>
        <v>6704.373378995444</v>
      </c>
      <c r="V61" s="17">
        <f t="shared" si="54"/>
        <v>250833.33333333395</v>
      </c>
      <c r="W61" s="17">
        <f t="shared" si="43"/>
        <v>3323.9058904109675</v>
      </c>
      <c r="X61" s="5">
        <f t="shared" si="44"/>
        <v>0</v>
      </c>
      <c r="Y61" s="5">
        <f t="shared" si="45"/>
        <v>6240.572557077634</v>
      </c>
      <c r="Z61" s="17">
        <f t="shared" si="55"/>
        <v>215833.33333333407</v>
      </c>
      <c r="AA61" s="17">
        <f t="shared" si="46"/>
        <v>2860.1050684931606</v>
      </c>
      <c r="AB61" s="5">
        <f t="shared" si="47"/>
        <v>0</v>
      </c>
      <c r="AC61" s="5">
        <f t="shared" si="48"/>
        <v>5776.7717351598276</v>
      </c>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row>
    <row r="62" spans="1:247" s="2" customFormat="1" x14ac:dyDescent="0.25">
      <c r="A62" s="18" t="s">
        <v>12</v>
      </c>
      <c r="B62" s="17">
        <f t="shared" si="49"/>
        <v>422916.66666666832</v>
      </c>
      <c r="C62" s="17">
        <f t="shared" si="28"/>
        <v>5604.2599315068719</v>
      </c>
      <c r="D62" s="5">
        <f t="shared" si="29"/>
        <v>0</v>
      </c>
      <c r="E62" s="5">
        <f t="shared" si="30"/>
        <v>8520.9265981735389</v>
      </c>
      <c r="F62" s="17">
        <f t="shared" si="50"/>
        <v>387916.66666666808</v>
      </c>
      <c r="G62" s="17">
        <f t="shared" si="31"/>
        <v>5140.4591095890601</v>
      </c>
      <c r="H62" s="5">
        <f t="shared" si="32"/>
        <v>0</v>
      </c>
      <c r="I62" s="5">
        <f t="shared" si="33"/>
        <v>8057.125776255727</v>
      </c>
      <c r="J62" s="17">
        <f t="shared" si="51"/>
        <v>352916.66666666785</v>
      </c>
      <c r="K62" s="17">
        <f t="shared" si="34"/>
        <v>4676.6582876712491</v>
      </c>
      <c r="L62" s="5">
        <f t="shared" si="35"/>
        <v>0</v>
      </c>
      <c r="M62" s="5">
        <f t="shared" si="36"/>
        <v>7593.3249543379152</v>
      </c>
      <c r="N62" s="17">
        <f t="shared" si="52"/>
        <v>317916.66666666762</v>
      </c>
      <c r="O62" s="17">
        <f t="shared" si="37"/>
        <v>4212.8574657534382</v>
      </c>
      <c r="P62" s="5">
        <f t="shared" si="38"/>
        <v>0</v>
      </c>
      <c r="Q62" s="5">
        <f t="shared" si="39"/>
        <v>7129.5241324201052</v>
      </c>
      <c r="R62" s="17">
        <f t="shared" si="53"/>
        <v>282916.66666666738</v>
      </c>
      <c r="S62" s="17">
        <f t="shared" si="40"/>
        <v>3749.0566438356263</v>
      </c>
      <c r="T62" s="5">
        <f t="shared" si="41"/>
        <v>0</v>
      </c>
      <c r="U62" s="5">
        <f t="shared" si="42"/>
        <v>6665.7233105022933</v>
      </c>
      <c r="V62" s="17">
        <f t="shared" si="54"/>
        <v>247916.6666666673</v>
      </c>
      <c r="W62" s="17">
        <f t="shared" si="43"/>
        <v>3285.2558219178168</v>
      </c>
      <c r="X62" s="5">
        <f t="shared" si="44"/>
        <v>0</v>
      </c>
      <c r="Y62" s="5">
        <f t="shared" si="45"/>
        <v>6201.9224885844833</v>
      </c>
      <c r="Z62" s="17">
        <f t="shared" si="55"/>
        <v>212916.66666666741</v>
      </c>
      <c r="AA62" s="17">
        <f t="shared" si="46"/>
        <v>2821.4550000000099</v>
      </c>
      <c r="AB62" s="5">
        <f t="shared" si="47"/>
        <v>0</v>
      </c>
      <c r="AC62" s="5">
        <f t="shared" si="48"/>
        <v>5738.1216666666769</v>
      </c>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row>
    <row r="63" spans="1:247" s="2" customFormat="1" ht="15.75" thickBot="1" x14ac:dyDescent="0.3">
      <c r="A63" s="16" t="s">
        <v>11</v>
      </c>
      <c r="B63" s="15"/>
      <c r="C63" s="14">
        <f>SUM(C51:C62)</f>
        <v>69802.023698630423</v>
      </c>
      <c r="D63" s="13">
        <f>SUM(D51:D62)</f>
        <v>6003.5000000000146</v>
      </c>
      <c r="E63" s="13">
        <f>SUM(E51:E62)</f>
        <v>110805.52369863045</v>
      </c>
      <c r="F63" s="15"/>
      <c r="G63" s="14">
        <f>SUM(G51:G62)</f>
        <v>64236.413835616688</v>
      </c>
      <c r="H63" s="13">
        <f>SUM(H51:H62)</f>
        <v>5734.0000000000127</v>
      </c>
      <c r="I63" s="13">
        <f>SUM(I51:I62)</f>
        <v>104970.41383561668</v>
      </c>
      <c r="J63" s="15"/>
      <c r="K63" s="14">
        <f>SUM(K51:K62)</f>
        <v>58670.803972602953</v>
      </c>
      <c r="L63" s="13">
        <f>SUM(L51:L62)</f>
        <v>5464.5000000000109</v>
      </c>
      <c r="M63" s="13">
        <f>SUM(M51:M62)</f>
        <v>99135.303972602953</v>
      </c>
      <c r="N63" s="15"/>
      <c r="O63" s="14">
        <f>SUM(O51:O62)</f>
        <v>53105.194109589218</v>
      </c>
      <c r="P63" s="13">
        <f>SUM(P51:P62)</f>
        <v>5195.0000000000091</v>
      </c>
      <c r="Q63" s="13">
        <f>SUM(Q51:Q62)</f>
        <v>93300.19410958924</v>
      </c>
      <c r="R63" s="15"/>
      <c r="S63" s="14">
        <f>SUM(S51:S62)</f>
        <v>47539.584246575476</v>
      </c>
      <c r="T63" s="13">
        <f>SUM(T51:T62)</f>
        <v>4925.5000000000073</v>
      </c>
      <c r="U63" s="13">
        <f>SUM(U51:U62)</f>
        <v>87465.084246575469</v>
      </c>
      <c r="V63" s="15"/>
      <c r="W63" s="14">
        <f>SUM(W51:W62)</f>
        <v>41973.974383561748</v>
      </c>
      <c r="X63" s="13">
        <f>SUM(X51:X62)</f>
        <v>4656.0000000000055</v>
      </c>
      <c r="Y63" s="13">
        <f>SUM(Y51:Y62)</f>
        <v>81629.974383561741</v>
      </c>
      <c r="Z63" s="15"/>
      <c r="AA63" s="14">
        <f>SUM(AA51:AA62)</f>
        <v>36408.364520548057</v>
      </c>
      <c r="AB63" s="13">
        <f>SUM(AB51:AB62)</f>
        <v>4386.5000000000055</v>
      </c>
      <c r="AC63" s="13">
        <f>SUM(AC51:AC62)</f>
        <v>75794.864520548057</v>
      </c>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row>
    <row r="64" spans="1:247" s="2" customFormat="1" ht="12.75" customHeight="1" thickBot="1" x14ac:dyDescent="0.3">
      <c r="A64" s="52" t="s">
        <v>35</v>
      </c>
      <c r="B64" s="49" t="s">
        <v>34</v>
      </c>
      <c r="C64" s="50"/>
      <c r="D64" s="50"/>
      <c r="E64" s="51"/>
      <c r="F64" s="49" t="s">
        <v>33</v>
      </c>
      <c r="G64" s="50"/>
      <c r="H64" s="51"/>
      <c r="I64" s="30"/>
      <c r="J64" s="49" t="s">
        <v>32</v>
      </c>
      <c r="K64" s="50"/>
      <c r="L64" s="50"/>
      <c r="M64" s="51"/>
      <c r="N64" s="49" t="s">
        <v>31</v>
      </c>
      <c r="O64" s="50"/>
      <c r="P64" s="50"/>
      <c r="Q64" s="51"/>
      <c r="R64" s="49" t="s">
        <v>30</v>
      </c>
      <c r="S64" s="50"/>
      <c r="T64" s="50"/>
      <c r="U64" s="51"/>
      <c r="V64" s="49" t="s">
        <v>29</v>
      </c>
      <c r="W64" s="50"/>
      <c r="X64" s="50"/>
      <c r="Y64" s="51"/>
      <c r="Z64" s="49" t="s">
        <v>28</v>
      </c>
      <c r="AA64" s="50"/>
      <c r="AB64" s="50"/>
      <c r="AC64" s="51"/>
      <c r="AD64" s="12"/>
      <c r="AE64" s="12"/>
      <c r="AF64" s="12"/>
      <c r="AG64" s="12"/>
      <c r="AH64" s="12"/>
      <c r="AI64" s="12"/>
      <c r="AJ64" s="12"/>
      <c r="AK64" s="12"/>
      <c r="AL64" s="12"/>
      <c r="AM64" s="12"/>
      <c r="AN64" s="12"/>
      <c r="AO64" s="12"/>
      <c r="AP64" s="12"/>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row>
    <row r="65" spans="1:247" s="2" customFormat="1" ht="75.75" thickBot="1" x14ac:dyDescent="0.3">
      <c r="A65" s="53"/>
      <c r="B65" s="19" t="s">
        <v>27</v>
      </c>
      <c r="C65" s="19" t="s">
        <v>26</v>
      </c>
      <c r="D65" s="19" t="s">
        <v>25</v>
      </c>
      <c r="E65" s="19" t="s">
        <v>24</v>
      </c>
      <c r="F65" s="19" t="s">
        <v>27</v>
      </c>
      <c r="G65" s="19" t="s">
        <v>26</v>
      </c>
      <c r="H65" s="19" t="s">
        <v>25</v>
      </c>
      <c r="I65" s="19" t="s">
        <v>24</v>
      </c>
      <c r="J65" s="19" t="s">
        <v>27</v>
      </c>
      <c r="K65" s="19" t="s">
        <v>26</v>
      </c>
      <c r="L65" s="19" t="s">
        <v>25</v>
      </c>
      <c r="M65" s="19" t="s">
        <v>24</v>
      </c>
      <c r="N65" s="19" t="s">
        <v>27</v>
      </c>
      <c r="O65" s="19" t="s">
        <v>26</v>
      </c>
      <c r="P65" s="19" t="s">
        <v>25</v>
      </c>
      <c r="Q65" s="19" t="s">
        <v>24</v>
      </c>
      <c r="R65" s="19" t="s">
        <v>27</v>
      </c>
      <c r="S65" s="19" t="s">
        <v>26</v>
      </c>
      <c r="T65" s="19" t="s">
        <v>25</v>
      </c>
      <c r="U65" s="19" t="s">
        <v>24</v>
      </c>
      <c r="V65" s="19" t="s">
        <v>27</v>
      </c>
      <c r="W65" s="19" t="s">
        <v>26</v>
      </c>
      <c r="X65" s="19" t="s">
        <v>25</v>
      </c>
      <c r="Y65" s="19" t="s">
        <v>24</v>
      </c>
      <c r="Z65" s="19" t="s">
        <v>27</v>
      </c>
      <c r="AA65" s="19" t="s">
        <v>26</v>
      </c>
      <c r="AB65" s="19" t="s">
        <v>25</v>
      </c>
      <c r="AC65" s="19" t="s">
        <v>24</v>
      </c>
      <c r="AD65" s="12"/>
      <c r="AE65" s="12"/>
      <c r="AF65" s="12"/>
      <c r="AG65" s="12"/>
      <c r="AH65" s="12"/>
      <c r="AI65" s="12"/>
      <c r="AJ65" s="12"/>
      <c r="AK65" s="12"/>
      <c r="AL65" s="12"/>
      <c r="AM65" s="12"/>
      <c r="AN65" s="12"/>
      <c r="AO65" s="12"/>
      <c r="AP65" s="12"/>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row>
    <row r="66" spans="1:247" s="2" customFormat="1" ht="15.75" thickTop="1" x14ac:dyDescent="0.25">
      <c r="A66" s="18" t="s">
        <v>23</v>
      </c>
      <c r="B66" s="17">
        <f>IF(data2=1,IF((Z62-sumproplat2)&gt;1,Z62-sumproplat2,0),IF(Z62-(sumproplat2-AA62-AB62)&gt;0,Z62-(AC62-AA62-AB62),0))</f>
        <v>210000.00000000076</v>
      </c>
      <c r="C66" s="17">
        <f t="shared" ref="C66:C77" si="56">IF(data2=1,B66*(PROC2/36500)*30.42,B66*(PROC2/36000)*30)</f>
        <v>2782.8049315068597</v>
      </c>
      <c r="D66" s="5">
        <f t="shared" ref="D66:D77" si="57">IF(AND($A66="1 міс.",B66&gt;0),$J$25*$J$6+$J$26*B66,0)+IF(B66-IF(data2=1,IF(C66&gt;0.001,C66+sumproplat2,0),IF(B66&gt;sumproplat2*2,sumproplat2,B66+C66))&lt;0,$J$28,0)</f>
        <v>4117.0000000000055</v>
      </c>
      <c r="E66" s="5">
        <f t="shared" ref="E66:E77" si="58">IF(data2=1,IF(C66&gt;0.001,C66+D66+sumproplat2,0),IF(B66&gt;sumproplat2*2,sumproplat2+D66,B66+C66+D66))</f>
        <v>9816.4715981735317</v>
      </c>
      <c r="F66" s="17">
        <f>IF(data2=1,IF((B77-sumproplat2)&gt;1,B77-sumproplat2,0),IF(B77-(sumproplat2-C77-D77)&gt;0,B77-(E77-C77-D77),0))</f>
        <v>175000.00000000087</v>
      </c>
      <c r="G66" s="17">
        <f t="shared" ref="G66:G77" si="59">IF(data2=1,F66*(PROC2/36500)*30.42,F66*(PROC2/36000)*30)</f>
        <v>2319.0041095890533</v>
      </c>
      <c r="H66" s="5">
        <f t="shared" ref="H66:H77" si="60">IF(AND($A66="1 міс.",F66&gt;0),$J$25*$J$6+$J$26*F66,0)+IF(F66-IF(data2=1,IF(G66&gt;0.001,G66+sumproplat2,0),IF(F66&gt;sumproplat2*2,sumproplat2,F66+G66))&lt;0,$J$28,0)</f>
        <v>3847.5000000000068</v>
      </c>
      <c r="I66" s="5">
        <f t="shared" ref="I66:I77" si="61">IF(data2=1,IF(G66&gt;0.001,G66+H66+sumproplat2,0),IF(F66&gt;sumproplat2*2,sumproplat2+H66,F66+G66+H66))</f>
        <v>9083.1707762557271</v>
      </c>
      <c r="J66" s="17">
        <f>IF(data2=1,IF((F77-sumproplat2)&gt;1,F77-sumproplat2,0),IF(F77-(sumproplat2-G77-H77)&gt;0,F77-(I77-G77-H77),0))</f>
        <v>140000.00000000099</v>
      </c>
      <c r="K66" s="17">
        <f t="shared" ref="K66:K77" si="62">IF(data2=1,J66*(PROC2/36500)*30.42,J66*(PROC2/36000)*30)</f>
        <v>1855.2032876712462</v>
      </c>
      <c r="L66" s="5">
        <f t="shared" ref="L66:L77" si="63">IF(AND($A66="1 міс.",J66&gt;0),$J$25*$J$6+$J$26*J66,0)+IF(J66-IF(data2=1,IF(K66&gt;0.001,K66+sumproplat2,0),IF(J66&gt;sumproplat2*2,sumproplat2,J66+K66))&lt;0,$J$28,0)</f>
        <v>3578.0000000000077</v>
      </c>
      <c r="M66" s="5">
        <f t="shared" ref="M66:M77" si="64">IF(data2=1,IF(K66&gt;0.001,K66+L66+sumproplat2,0),IF(J66&gt;sumproplat2*2,sumproplat2+L66,J66+K66+L66))</f>
        <v>8349.8699543379207</v>
      </c>
      <c r="N66" s="17">
        <f>IF(data2=1,IF((J77-sumproplat2)&gt;1,J77-sumproplat2,0),IF(J77-(sumproplat2-K77-L77)&gt;0,J77-(M77-K77-L77),0))</f>
        <v>105000.00000000097</v>
      </c>
      <c r="O66" s="17">
        <f t="shared" ref="O66:O77" si="65">IF(data2=1,N66*(PROC2/36500)*30.42,N66*(PROC2/36000)*30)</f>
        <v>1391.4024657534378</v>
      </c>
      <c r="P66" s="5">
        <f t="shared" ref="P66:P77" si="66">IF(AND($A66="1 міс.",N66&gt;0),$J$25*$J$6+$J$26*N66,0)+IF(N66-IF(data2=1,IF(O66&gt;0.001,O66+sumproplat2,0),IF(N66&gt;sumproplat2*2,sumproplat2,N66+O66))&lt;0,$J$28,0)</f>
        <v>3308.5000000000073</v>
      </c>
      <c r="Q66" s="5">
        <f t="shared" ref="Q66:Q77" si="67">IF(data2=1,IF(O66&gt;0.001,O66+P66+sumproplat2,0),IF(N66&gt;sumproplat2*2,sumproplat2+P66,N66+O66+P66))</f>
        <v>7616.5691324201107</v>
      </c>
      <c r="R66" s="17">
        <f>IF(data2=1,IF((N77-sumproplat2)&gt;1,N77-sumproplat2,0),IF(N77-(sumproplat2-O77-P77)&gt;0,N77-(Q77-O77-P77),0))</f>
        <v>70000.000000000917</v>
      </c>
      <c r="S66" s="17">
        <f t="shared" ref="S66:S77" si="68">IF(data2=1,R66*(PROC2/36500)*30.42,R66*(PROC2/36000)*30)</f>
        <v>927.60164383562869</v>
      </c>
      <c r="T66" s="5">
        <f t="shared" ref="T66:T77" si="69">IF(AND($A66="1 міс.",R66&gt;0),$J$25*$J$6+$J$26*R66,0)+IF(R66-IF(data2=1,IF(S66&gt;0.001,S66+sumproplat2,0),IF(R66&gt;sumproplat2*2,sumproplat2,R66+S66))&lt;0,$J$28,0)</f>
        <v>3039.0000000000073</v>
      </c>
      <c r="U66" s="5">
        <f t="shared" ref="U66:U77" si="70">IF(data2=1,IF(S66&gt;0.001,S66+T66+sumproplat2,0),IF(R66&gt;sumproplat2*2,sumproplat2+T66,R66+S66+T66))</f>
        <v>6883.2683105023025</v>
      </c>
      <c r="V66" s="17">
        <f>IF(data2=1,IF((R77-sumproplat2)&gt;1,R77-sumproplat2,0),IF(R77-(sumproplat2-S77-T77)&gt;0,R77-(U77-S77-T77),0))</f>
        <v>35000.000000000939</v>
      </c>
      <c r="W66" s="17">
        <f t="shared" ref="W66:W77" si="71">IF(data2=1,V66*(PROC2/36500)*30.42,V66*(PROC2/36000)*30)</f>
        <v>463.80082191782071</v>
      </c>
      <c r="X66" s="5">
        <f t="shared" ref="X66:X77" si="72">IF(AND($A66="1 міс.",V66&gt;0),$J$25*$J$6+$J$26*V66,0)+IF(V66-IF(data2=1,IF(W66&gt;0.001,W66+sumproplat2,0),IF(V66&gt;sumproplat2*2,sumproplat2,V66+W66))&lt;0,$J$28,0)</f>
        <v>2769.5000000000073</v>
      </c>
      <c r="Y66" s="5">
        <f t="shared" ref="Y66:Y77" si="73">IF(data2=1,IF(W66&gt;0.001,W66+X66+sumproplat2,0),IF(V66&gt;sumproplat2*2,sumproplat2+X66,V66+W66+X66))</f>
        <v>6149.9674885844943</v>
      </c>
      <c r="Z66" s="17">
        <f>IF(data2=1,IF((V77-sumproplat2)&gt;1,V77-sumproplat2,0),IF(V77-(sumproplat2-W77-X77)&gt;0,V77-(Y77-W77-X77),0))</f>
        <v>0</v>
      </c>
      <c r="AA66" s="17">
        <f t="shared" ref="AA66:AA77" si="74">IF(data2=1,Z66*(PROC2/36500)*30.42,Z66*(PROC2/36000)*30)</f>
        <v>0</v>
      </c>
      <c r="AB66" s="5">
        <f t="shared" ref="AB66:AB77" si="75">IF(AND($A66="1 міс.",Z66&gt;0),$J$25*$J$6+$J$26*Z66,0)+IF(Z66-IF(data2=1,IF(AA66&gt;0.001,AA66+sumproplat2,0),IF(Z66&gt;sumproplat2*2,sumproplat2,Z66+AA66))&lt;0,$J$28,0)</f>
        <v>0</v>
      </c>
      <c r="AC66" s="5">
        <f t="shared" ref="AC66:AC77" si="76">IF(data2=1,IF(AA66&gt;0.001,AA66+AB66+sumproplat2,0),IF(Z66&gt;sumproplat2*2,sumproplat2+AB66,Z66+AA66+AB66))</f>
        <v>0</v>
      </c>
      <c r="AD66" s="12"/>
      <c r="AE66" s="12"/>
      <c r="AF66" s="12"/>
      <c r="AG66" s="12"/>
      <c r="AH66" s="12"/>
      <c r="AI66" s="12"/>
      <c r="AJ66" s="12"/>
      <c r="AK66" s="12"/>
      <c r="AL66" s="12"/>
      <c r="AM66" s="12"/>
      <c r="AN66" s="12"/>
      <c r="AO66" s="12"/>
      <c r="AP66" s="12"/>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row>
    <row r="67" spans="1:247" s="2" customFormat="1" x14ac:dyDescent="0.25">
      <c r="A67" s="18" t="s">
        <v>22</v>
      </c>
      <c r="B67" s="17">
        <f t="shared" ref="B67:B77" si="77">IF(data2=1,IF((B66-sumproplat2)&gt;1,B66-sumproplat2,0),IF(B66-(sumproplat2-C66-D66)&gt;0,B66-(E66-C66-D66),0))</f>
        <v>207083.3333333341</v>
      </c>
      <c r="C67" s="17">
        <f t="shared" si="56"/>
        <v>2744.154863013709</v>
      </c>
      <c r="D67" s="5">
        <f t="shared" si="57"/>
        <v>0</v>
      </c>
      <c r="E67" s="5">
        <f t="shared" si="58"/>
        <v>5660.8215296803755</v>
      </c>
      <c r="F67" s="17">
        <f t="shared" ref="F67:F77" si="78">IF(data2=1,IF((F66-sumproplat2)&gt;1,F66-sumproplat2,0),IF(F66-(sumproplat2-G66-H66)&gt;0,F66-(I66-G66-H66),0))</f>
        <v>172083.33333333422</v>
      </c>
      <c r="G67" s="17">
        <f t="shared" si="59"/>
        <v>2280.3540410959026</v>
      </c>
      <c r="H67" s="5">
        <f t="shared" si="60"/>
        <v>0</v>
      </c>
      <c r="I67" s="5">
        <f t="shared" si="61"/>
        <v>5197.0207077625691</v>
      </c>
      <c r="J67" s="17">
        <f t="shared" ref="J67:J77" si="79">IF(data2=1,IF((J66-sumproplat2)&gt;1,J66-sumproplat2,0),IF(J66-(sumproplat2-K66-L66)&gt;0,J66-(M66-K66-L66),0))</f>
        <v>137083.33333333433</v>
      </c>
      <c r="K67" s="17">
        <f t="shared" si="62"/>
        <v>1816.5532191780958</v>
      </c>
      <c r="L67" s="5">
        <f t="shared" si="63"/>
        <v>0</v>
      </c>
      <c r="M67" s="5">
        <f t="shared" si="64"/>
        <v>4733.2198858447628</v>
      </c>
      <c r="N67" s="17">
        <f t="shared" ref="N67:N77" si="80">IF(data2=1,IF((N66-sumproplat2)&gt;1,N66-sumproplat2,0),IF(N66-(sumproplat2-O66-P66)&gt;0,N66-(Q66-O66-P66),0))</f>
        <v>102083.3333333343</v>
      </c>
      <c r="O67" s="17">
        <f t="shared" si="65"/>
        <v>1352.7523972602871</v>
      </c>
      <c r="P67" s="5">
        <f t="shared" si="66"/>
        <v>0</v>
      </c>
      <c r="Q67" s="5">
        <f t="shared" si="67"/>
        <v>4269.4190639269536</v>
      </c>
      <c r="R67" s="17">
        <f t="shared" ref="R67:R77" si="81">IF(data2=1,IF((R66-sumproplat2)&gt;1,R66-sumproplat2,0),IF(R66-(sumproplat2-S66-T66)&gt;0,R66-(U66-S66-T66),0))</f>
        <v>67083.333333334245</v>
      </c>
      <c r="S67" s="17">
        <f t="shared" si="68"/>
        <v>888.95157534247789</v>
      </c>
      <c r="T67" s="5">
        <f t="shared" si="69"/>
        <v>0</v>
      </c>
      <c r="U67" s="5">
        <f t="shared" si="70"/>
        <v>3805.6182420091445</v>
      </c>
      <c r="V67" s="17">
        <f t="shared" ref="V67:V77" si="82">IF(data2=1,IF((V66-sumproplat2)&gt;1,V66-sumproplat2,0),IF(V66-(sumproplat2-W66-X66)&gt;0,V66-(Y66-W66-X66),0))</f>
        <v>32083.333333334271</v>
      </c>
      <c r="W67" s="17">
        <f t="shared" si="71"/>
        <v>425.15075342467003</v>
      </c>
      <c r="X67" s="5">
        <f t="shared" si="72"/>
        <v>0</v>
      </c>
      <c r="Y67" s="5">
        <f t="shared" si="73"/>
        <v>3341.8174200913363</v>
      </c>
      <c r="Z67" s="17">
        <f t="shared" ref="Z67:Z77" si="83">IF(data2=1,IF((Z66-sumproplat2)&gt;1,Z66-sumproplat2,0),IF(Z66-(sumproplat2-AA66-AB66)&gt;0,Z66-(AC66-AA66-AB66),0))</f>
        <v>0</v>
      </c>
      <c r="AA67" s="17">
        <f t="shared" si="74"/>
        <v>0</v>
      </c>
      <c r="AB67" s="5">
        <f t="shared" si="75"/>
        <v>0</v>
      </c>
      <c r="AC67" s="5">
        <f t="shared" si="76"/>
        <v>0</v>
      </c>
      <c r="AD67" s="12"/>
      <c r="AE67" s="12"/>
      <c r="AF67" s="12"/>
      <c r="AG67" s="12"/>
      <c r="AH67" s="12"/>
      <c r="AI67" s="12"/>
      <c r="AJ67" s="12"/>
      <c r="AK67" s="12"/>
      <c r="AL67" s="12"/>
      <c r="AM67" s="12"/>
      <c r="AN67" s="12"/>
      <c r="AO67" s="12"/>
      <c r="AP67" s="12"/>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row>
    <row r="68" spans="1:247" s="2" customFormat="1" x14ac:dyDescent="0.25">
      <c r="A68" s="18" t="s">
        <v>21</v>
      </c>
      <c r="B68" s="17">
        <f t="shared" si="77"/>
        <v>204166.66666666744</v>
      </c>
      <c r="C68" s="17">
        <f t="shared" si="56"/>
        <v>2705.5047945205583</v>
      </c>
      <c r="D68" s="5">
        <f t="shared" si="57"/>
        <v>0</v>
      </c>
      <c r="E68" s="5">
        <f t="shared" si="58"/>
        <v>5622.1714611872248</v>
      </c>
      <c r="F68" s="17">
        <f t="shared" si="78"/>
        <v>169166.66666666756</v>
      </c>
      <c r="G68" s="17">
        <f t="shared" si="59"/>
        <v>2241.7039726027519</v>
      </c>
      <c r="H68" s="5">
        <f t="shared" si="60"/>
        <v>0</v>
      </c>
      <c r="I68" s="5">
        <f t="shared" si="61"/>
        <v>5158.3706392694185</v>
      </c>
      <c r="J68" s="17">
        <f t="shared" si="79"/>
        <v>134166.66666666768</v>
      </c>
      <c r="K68" s="17">
        <f t="shared" si="62"/>
        <v>1777.9031506849451</v>
      </c>
      <c r="L68" s="5">
        <f t="shared" si="63"/>
        <v>0</v>
      </c>
      <c r="M68" s="5">
        <f t="shared" si="64"/>
        <v>4694.5698173516121</v>
      </c>
      <c r="N68" s="17">
        <f t="shared" si="80"/>
        <v>99166.666666667632</v>
      </c>
      <c r="O68" s="17">
        <f t="shared" si="65"/>
        <v>1314.1023287671362</v>
      </c>
      <c r="P68" s="5">
        <f t="shared" si="66"/>
        <v>0</v>
      </c>
      <c r="Q68" s="5">
        <f t="shared" si="67"/>
        <v>4230.768995433803</v>
      </c>
      <c r="R68" s="17">
        <f t="shared" si="81"/>
        <v>64166.666666667581</v>
      </c>
      <c r="S68" s="17">
        <f t="shared" si="68"/>
        <v>850.30150684932721</v>
      </c>
      <c r="T68" s="5">
        <f t="shared" si="69"/>
        <v>0</v>
      </c>
      <c r="U68" s="5">
        <f t="shared" si="70"/>
        <v>3766.9681735159938</v>
      </c>
      <c r="V68" s="17">
        <f t="shared" si="82"/>
        <v>29166.666666667603</v>
      </c>
      <c r="W68" s="17">
        <f t="shared" si="71"/>
        <v>386.50068493151929</v>
      </c>
      <c r="X68" s="5">
        <f t="shared" si="72"/>
        <v>0</v>
      </c>
      <c r="Y68" s="5">
        <f t="shared" si="73"/>
        <v>3303.1673515981856</v>
      </c>
      <c r="Z68" s="17">
        <f t="shared" si="83"/>
        <v>0</v>
      </c>
      <c r="AA68" s="17">
        <f t="shared" si="74"/>
        <v>0</v>
      </c>
      <c r="AB68" s="5">
        <f t="shared" si="75"/>
        <v>0</v>
      </c>
      <c r="AC68" s="5">
        <f t="shared" si="76"/>
        <v>0</v>
      </c>
      <c r="AD68" s="12"/>
      <c r="AE68" s="12"/>
      <c r="AF68" s="12"/>
      <c r="AG68" s="12"/>
      <c r="AH68" s="12"/>
      <c r="AI68" s="12"/>
      <c r="AJ68" s="12"/>
      <c r="AK68" s="12"/>
      <c r="AL68" s="12"/>
      <c r="AM68" s="12"/>
      <c r="AN68" s="12"/>
      <c r="AO68" s="12"/>
      <c r="AP68" s="12"/>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row>
    <row r="69" spans="1:247" s="2" customFormat="1" x14ac:dyDescent="0.25">
      <c r="A69" s="18" t="s">
        <v>20</v>
      </c>
      <c r="B69" s="17">
        <f t="shared" si="77"/>
        <v>201250.00000000079</v>
      </c>
      <c r="C69" s="17">
        <f t="shared" si="56"/>
        <v>2666.8547260274077</v>
      </c>
      <c r="D69" s="5">
        <f t="shared" si="57"/>
        <v>0</v>
      </c>
      <c r="E69" s="5">
        <f t="shared" si="58"/>
        <v>5583.5213926940742</v>
      </c>
      <c r="F69" s="17">
        <f t="shared" si="78"/>
        <v>166250.0000000009</v>
      </c>
      <c r="G69" s="17">
        <f t="shared" si="59"/>
        <v>2203.0539041096013</v>
      </c>
      <c r="H69" s="5">
        <f t="shared" si="60"/>
        <v>0</v>
      </c>
      <c r="I69" s="5">
        <f t="shared" si="61"/>
        <v>5119.7205707762678</v>
      </c>
      <c r="J69" s="17">
        <f t="shared" si="79"/>
        <v>131250.00000000102</v>
      </c>
      <c r="K69" s="17">
        <f t="shared" si="62"/>
        <v>1739.2530821917946</v>
      </c>
      <c r="L69" s="5">
        <f t="shared" si="63"/>
        <v>0</v>
      </c>
      <c r="M69" s="5">
        <f t="shared" si="64"/>
        <v>4655.9197488584614</v>
      </c>
      <c r="N69" s="17">
        <f t="shared" si="80"/>
        <v>96250.00000000096</v>
      </c>
      <c r="O69" s="17">
        <f t="shared" si="65"/>
        <v>1275.4522602739855</v>
      </c>
      <c r="P69" s="5">
        <f t="shared" si="66"/>
        <v>0</v>
      </c>
      <c r="Q69" s="5">
        <f t="shared" si="67"/>
        <v>4192.1189269406523</v>
      </c>
      <c r="R69" s="17">
        <f t="shared" si="81"/>
        <v>61250.000000000917</v>
      </c>
      <c r="S69" s="17">
        <f t="shared" si="68"/>
        <v>811.65143835617664</v>
      </c>
      <c r="T69" s="5">
        <f t="shared" si="69"/>
        <v>0</v>
      </c>
      <c r="U69" s="5">
        <f t="shared" si="70"/>
        <v>3728.3181050228432</v>
      </c>
      <c r="V69" s="17">
        <f t="shared" si="82"/>
        <v>26250.000000000935</v>
      </c>
      <c r="W69" s="17">
        <f t="shared" si="71"/>
        <v>347.8506164383686</v>
      </c>
      <c r="X69" s="5">
        <f t="shared" si="72"/>
        <v>0</v>
      </c>
      <c r="Y69" s="5">
        <f t="shared" si="73"/>
        <v>3264.5172831050349</v>
      </c>
      <c r="Z69" s="17">
        <f t="shared" si="83"/>
        <v>0</v>
      </c>
      <c r="AA69" s="17">
        <f t="shared" si="74"/>
        <v>0</v>
      </c>
      <c r="AB69" s="5">
        <f t="shared" si="75"/>
        <v>0</v>
      </c>
      <c r="AC69" s="5">
        <f t="shared" si="76"/>
        <v>0</v>
      </c>
      <c r="AD69" s="12"/>
      <c r="AE69" s="12"/>
      <c r="AF69" s="12"/>
      <c r="AG69" s="12"/>
      <c r="AH69" s="12"/>
      <c r="AI69" s="12"/>
      <c r="AJ69" s="12"/>
      <c r="AK69" s="12"/>
      <c r="AL69" s="12"/>
      <c r="AM69" s="12"/>
      <c r="AN69" s="12"/>
      <c r="AO69" s="12"/>
      <c r="AP69" s="12"/>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row>
    <row r="70" spans="1:247" s="2" customFormat="1" x14ac:dyDescent="0.25">
      <c r="A70" s="18" t="s">
        <v>19</v>
      </c>
      <c r="B70" s="17">
        <f t="shared" si="77"/>
        <v>198333.33333333413</v>
      </c>
      <c r="C70" s="17">
        <f t="shared" si="56"/>
        <v>2628.2046575342574</v>
      </c>
      <c r="D70" s="5">
        <f t="shared" si="57"/>
        <v>0</v>
      </c>
      <c r="E70" s="5">
        <f t="shared" si="58"/>
        <v>5544.8713242009235</v>
      </c>
      <c r="F70" s="17">
        <f t="shared" si="78"/>
        <v>163333.33333333425</v>
      </c>
      <c r="G70" s="17">
        <f t="shared" si="59"/>
        <v>2164.403835616451</v>
      </c>
      <c r="H70" s="5">
        <f t="shared" si="60"/>
        <v>0</v>
      </c>
      <c r="I70" s="5">
        <f t="shared" si="61"/>
        <v>5081.0705022831171</v>
      </c>
      <c r="J70" s="17">
        <f t="shared" si="79"/>
        <v>128333.33333333435</v>
      </c>
      <c r="K70" s="17">
        <f t="shared" si="62"/>
        <v>1700.6030136986437</v>
      </c>
      <c r="L70" s="5">
        <f t="shared" si="63"/>
        <v>0</v>
      </c>
      <c r="M70" s="5">
        <f t="shared" si="64"/>
        <v>4617.2696803653107</v>
      </c>
      <c r="N70" s="17">
        <f t="shared" si="80"/>
        <v>93333.333333334289</v>
      </c>
      <c r="O70" s="17">
        <f t="shared" si="65"/>
        <v>1236.8021917808348</v>
      </c>
      <c r="P70" s="5">
        <f t="shared" si="66"/>
        <v>0</v>
      </c>
      <c r="Q70" s="5">
        <f t="shared" si="67"/>
        <v>4153.4688584475016</v>
      </c>
      <c r="R70" s="17">
        <f t="shared" si="81"/>
        <v>58333.333333334253</v>
      </c>
      <c r="S70" s="17">
        <f t="shared" si="68"/>
        <v>773.00136986302596</v>
      </c>
      <c r="T70" s="5">
        <f t="shared" si="69"/>
        <v>0</v>
      </c>
      <c r="U70" s="5">
        <f t="shared" si="70"/>
        <v>3689.6680365296925</v>
      </c>
      <c r="V70" s="17">
        <f t="shared" si="82"/>
        <v>23333.333333334267</v>
      </c>
      <c r="W70" s="17">
        <f t="shared" si="71"/>
        <v>309.20054794521786</v>
      </c>
      <c r="X70" s="5">
        <f t="shared" si="72"/>
        <v>0</v>
      </c>
      <c r="Y70" s="5">
        <f t="shared" si="73"/>
        <v>3225.8672146118843</v>
      </c>
      <c r="Z70" s="17">
        <f t="shared" si="83"/>
        <v>0</v>
      </c>
      <c r="AA70" s="17">
        <f t="shared" si="74"/>
        <v>0</v>
      </c>
      <c r="AB70" s="5">
        <f t="shared" si="75"/>
        <v>0</v>
      </c>
      <c r="AC70" s="5">
        <f t="shared" si="76"/>
        <v>0</v>
      </c>
      <c r="AD70" s="12"/>
      <c r="AE70" s="12"/>
      <c r="AF70" s="12"/>
      <c r="AG70" s="12"/>
      <c r="AH70" s="12"/>
      <c r="AI70" s="12"/>
      <c r="AJ70" s="12"/>
      <c r="AK70" s="12"/>
      <c r="AL70" s="12"/>
      <c r="AM70" s="12"/>
      <c r="AN70" s="12"/>
      <c r="AO70" s="12"/>
      <c r="AP70" s="12"/>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row>
    <row r="71" spans="1:247" s="2" customFormat="1" x14ac:dyDescent="0.25">
      <c r="A71" s="18" t="s">
        <v>18</v>
      </c>
      <c r="B71" s="17">
        <f t="shared" si="77"/>
        <v>195416.66666666747</v>
      </c>
      <c r="C71" s="17">
        <f t="shared" si="56"/>
        <v>2589.5545890411067</v>
      </c>
      <c r="D71" s="5">
        <f t="shared" si="57"/>
        <v>0</v>
      </c>
      <c r="E71" s="5">
        <f t="shared" si="58"/>
        <v>5506.2212557077728</v>
      </c>
      <c r="F71" s="17">
        <f t="shared" si="78"/>
        <v>160416.66666666759</v>
      </c>
      <c r="G71" s="17">
        <f t="shared" si="59"/>
        <v>2125.7537671233003</v>
      </c>
      <c r="H71" s="5">
        <f t="shared" si="60"/>
        <v>0</v>
      </c>
      <c r="I71" s="5">
        <f t="shared" si="61"/>
        <v>5042.4204337899664</v>
      </c>
      <c r="J71" s="17">
        <f t="shared" si="79"/>
        <v>125416.66666666768</v>
      </c>
      <c r="K71" s="17">
        <f t="shared" si="62"/>
        <v>1661.9529452054931</v>
      </c>
      <c r="L71" s="5">
        <f t="shared" si="63"/>
        <v>0</v>
      </c>
      <c r="M71" s="5">
        <f t="shared" si="64"/>
        <v>4578.61961187216</v>
      </c>
      <c r="N71" s="17">
        <f t="shared" si="80"/>
        <v>90416.666666667617</v>
      </c>
      <c r="O71" s="17">
        <f t="shared" si="65"/>
        <v>1198.1521232876839</v>
      </c>
      <c r="P71" s="5">
        <f t="shared" si="66"/>
        <v>0</v>
      </c>
      <c r="Q71" s="5">
        <f t="shared" si="67"/>
        <v>4114.81878995435</v>
      </c>
      <c r="R71" s="17">
        <f t="shared" si="81"/>
        <v>55416.666666667588</v>
      </c>
      <c r="S71" s="17">
        <f t="shared" si="68"/>
        <v>734.35130136987539</v>
      </c>
      <c r="T71" s="5">
        <f t="shared" si="69"/>
        <v>0</v>
      </c>
      <c r="U71" s="5">
        <f t="shared" si="70"/>
        <v>3651.0179680365418</v>
      </c>
      <c r="V71" s="17">
        <f t="shared" si="82"/>
        <v>20416.666666667599</v>
      </c>
      <c r="W71" s="17">
        <f t="shared" si="71"/>
        <v>270.55047945206718</v>
      </c>
      <c r="X71" s="5">
        <f t="shared" si="72"/>
        <v>0</v>
      </c>
      <c r="Y71" s="5">
        <f t="shared" si="73"/>
        <v>3187.2171461187336</v>
      </c>
      <c r="Z71" s="17">
        <f t="shared" si="83"/>
        <v>0</v>
      </c>
      <c r="AA71" s="17">
        <f t="shared" si="74"/>
        <v>0</v>
      </c>
      <c r="AB71" s="5">
        <f t="shared" si="75"/>
        <v>0</v>
      </c>
      <c r="AC71" s="5">
        <f t="shared" si="76"/>
        <v>0</v>
      </c>
      <c r="AD71" s="12"/>
      <c r="AE71" s="12"/>
      <c r="AF71" s="12"/>
      <c r="AG71" s="12"/>
      <c r="AH71" s="12"/>
      <c r="AI71" s="12"/>
      <c r="AJ71" s="12"/>
      <c r="AK71" s="12"/>
      <c r="AL71" s="12"/>
      <c r="AM71" s="12"/>
      <c r="AN71" s="12"/>
      <c r="AO71" s="12"/>
      <c r="AP71" s="12"/>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row>
    <row r="72" spans="1:247" s="2" customFormat="1" x14ac:dyDescent="0.25">
      <c r="A72" s="18" t="s">
        <v>17</v>
      </c>
      <c r="B72" s="17">
        <f t="shared" si="77"/>
        <v>192500.00000000081</v>
      </c>
      <c r="C72" s="17">
        <f t="shared" si="56"/>
        <v>2550.9045205479561</v>
      </c>
      <c r="D72" s="5">
        <f t="shared" si="57"/>
        <v>0</v>
      </c>
      <c r="E72" s="5">
        <f t="shared" si="58"/>
        <v>5467.5711872146221</v>
      </c>
      <c r="F72" s="17">
        <f t="shared" si="78"/>
        <v>157500.00000000093</v>
      </c>
      <c r="G72" s="17">
        <f t="shared" si="59"/>
        <v>2087.1036986301497</v>
      </c>
      <c r="H72" s="5">
        <f t="shared" si="60"/>
        <v>0</v>
      </c>
      <c r="I72" s="5">
        <f t="shared" si="61"/>
        <v>5003.7703652968157</v>
      </c>
      <c r="J72" s="17">
        <f t="shared" si="79"/>
        <v>122500.000000001</v>
      </c>
      <c r="K72" s="17">
        <f t="shared" si="62"/>
        <v>1623.3028767123421</v>
      </c>
      <c r="L72" s="5">
        <f t="shared" si="63"/>
        <v>0</v>
      </c>
      <c r="M72" s="5">
        <f t="shared" si="64"/>
        <v>4539.9695433790084</v>
      </c>
      <c r="N72" s="17">
        <f t="shared" si="80"/>
        <v>87500.000000000946</v>
      </c>
      <c r="O72" s="17">
        <f t="shared" si="65"/>
        <v>1159.5020547945333</v>
      </c>
      <c r="P72" s="5">
        <f t="shared" si="66"/>
        <v>0</v>
      </c>
      <c r="Q72" s="5">
        <f t="shared" si="67"/>
        <v>4076.1687214611998</v>
      </c>
      <c r="R72" s="17">
        <f t="shared" si="81"/>
        <v>52500.000000000924</v>
      </c>
      <c r="S72" s="17">
        <f t="shared" si="68"/>
        <v>695.7012328767247</v>
      </c>
      <c r="T72" s="5">
        <f t="shared" si="69"/>
        <v>0</v>
      </c>
      <c r="U72" s="5">
        <f t="shared" si="70"/>
        <v>3612.3678995433911</v>
      </c>
      <c r="V72" s="17">
        <f t="shared" si="82"/>
        <v>17500.000000000931</v>
      </c>
      <c r="W72" s="17">
        <f t="shared" si="71"/>
        <v>231.90041095891647</v>
      </c>
      <c r="X72" s="5">
        <f t="shared" si="72"/>
        <v>0</v>
      </c>
      <c r="Y72" s="5">
        <f t="shared" si="73"/>
        <v>3148.5670776255829</v>
      </c>
      <c r="Z72" s="17">
        <f t="shared" si="83"/>
        <v>0</v>
      </c>
      <c r="AA72" s="17">
        <f t="shared" si="74"/>
        <v>0</v>
      </c>
      <c r="AB72" s="5">
        <f t="shared" si="75"/>
        <v>0</v>
      </c>
      <c r="AC72" s="5">
        <f t="shared" si="76"/>
        <v>0</v>
      </c>
      <c r="AD72" s="12"/>
      <c r="AE72" s="12"/>
      <c r="AF72" s="12"/>
      <c r="AG72" s="12"/>
      <c r="AH72" s="12"/>
      <c r="AI72" s="12"/>
      <c r="AJ72" s="12"/>
      <c r="AK72" s="12"/>
      <c r="AL72" s="12"/>
      <c r="AM72" s="12"/>
      <c r="AN72" s="12"/>
      <c r="AO72" s="12"/>
      <c r="AP72" s="12"/>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row>
    <row r="73" spans="1:247" s="2" customFormat="1" x14ac:dyDescent="0.25">
      <c r="A73" s="18" t="s">
        <v>16</v>
      </c>
      <c r="B73" s="17">
        <f t="shared" si="77"/>
        <v>189583.33333333416</v>
      </c>
      <c r="C73" s="17">
        <f t="shared" si="56"/>
        <v>2512.2544520548058</v>
      </c>
      <c r="D73" s="5">
        <f t="shared" si="57"/>
        <v>0</v>
      </c>
      <c r="E73" s="5">
        <f t="shared" si="58"/>
        <v>5428.9211187214723</v>
      </c>
      <c r="F73" s="17">
        <f t="shared" si="78"/>
        <v>154583.33333333427</v>
      </c>
      <c r="G73" s="17">
        <f t="shared" si="59"/>
        <v>2048.453630136999</v>
      </c>
      <c r="H73" s="5">
        <f t="shared" si="60"/>
        <v>0</v>
      </c>
      <c r="I73" s="5">
        <f t="shared" si="61"/>
        <v>4965.120296803665</v>
      </c>
      <c r="J73" s="17">
        <f t="shared" si="79"/>
        <v>119583.33333333433</v>
      </c>
      <c r="K73" s="17">
        <f t="shared" si="62"/>
        <v>1584.6528082191915</v>
      </c>
      <c r="L73" s="5">
        <f t="shared" si="63"/>
        <v>0</v>
      </c>
      <c r="M73" s="5">
        <f t="shared" si="64"/>
        <v>4501.3194748858577</v>
      </c>
      <c r="N73" s="17">
        <f t="shared" si="80"/>
        <v>84583.333333334274</v>
      </c>
      <c r="O73" s="17">
        <f t="shared" si="65"/>
        <v>1120.8519863013823</v>
      </c>
      <c r="P73" s="5">
        <f t="shared" si="66"/>
        <v>0</v>
      </c>
      <c r="Q73" s="5">
        <f t="shared" si="67"/>
        <v>4037.5186529680486</v>
      </c>
      <c r="R73" s="17">
        <f t="shared" si="81"/>
        <v>49583.33333333426</v>
      </c>
      <c r="S73" s="17">
        <f t="shared" si="68"/>
        <v>657.05116438357402</v>
      </c>
      <c r="T73" s="5">
        <f t="shared" si="69"/>
        <v>0</v>
      </c>
      <c r="U73" s="5">
        <f t="shared" si="70"/>
        <v>3573.7178310502404</v>
      </c>
      <c r="V73" s="17">
        <f t="shared" si="82"/>
        <v>14583.333333334265</v>
      </c>
      <c r="W73" s="17">
        <f t="shared" si="71"/>
        <v>193.25034246576581</v>
      </c>
      <c r="X73" s="5">
        <f t="shared" si="72"/>
        <v>0</v>
      </c>
      <c r="Y73" s="5">
        <f t="shared" si="73"/>
        <v>3109.9170091324322</v>
      </c>
      <c r="Z73" s="17">
        <f t="shared" si="83"/>
        <v>0</v>
      </c>
      <c r="AA73" s="17">
        <f t="shared" si="74"/>
        <v>0</v>
      </c>
      <c r="AB73" s="5">
        <f t="shared" si="75"/>
        <v>0</v>
      </c>
      <c r="AC73" s="5">
        <f t="shared" si="76"/>
        <v>0</v>
      </c>
      <c r="AD73" s="12"/>
      <c r="AE73" s="12"/>
      <c r="AF73" s="12"/>
      <c r="AG73" s="12"/>
      <c r="AH73" s="12"/>
      <c r="AI73" s="12"/>
      <c r="AJ73" s="12"/>
      <c r="AK73" s="12"/>
      <c r="AL73" s="12"/>
      <c r="AM73" s="12"/>
      <c r="AN73" s="12"/>
      <c r="AO73" s="12"/>
      <c r="AP73" s="12"/>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row>
    <row r="74" spans="1:247" s="2" customFormat="1" x14ac:dyDescent="0.25">
      <c r="A74" s="18" t="s">
        <v>15</v>
      </c>
      <c r="B74" s="17">
        <f t="shared" si="77"/>
        <v>186666.6666666675</v>
      </c>
      <c r="C74" s="17">
        <f t="shared" si="56"/>
        <v>2473.6043835616556</v>
      </c>
      <c r="D74" s="5">
        <f t="shared" si="57"/>
        <v>0</v>
      </c>
      <c r="E74" s="5">
        <f t="shared" si="58"/>
        <v>5390.2710502283226</v>
      </c>
      <c r="F74" s="17">
        <f t="shared" si="78"/>
        <v>151666.66666666762</v>
      </c>
      <c r="G74" s="17">
        <f t="shared" si="59"/>
        <v>2009.8035616438488</v>
      </c>
      <c r="H74" s="5">
        <f t="shared" si="60"/>
        <v>0</v>
      </c>
      <c r="I74" s="5">
        <f t="shared" si="61"/>
        <v>4926.4702283105153</v>
      </c>
      <c r="J74" s="17">
        <f t="shared" si="79"/>
        <v>116666.66666666766</v>
      </c>
      <c r="K74" s="17">
        <f t="shared" si="62"/>
        <v>1546.0027397260408</v>
      </c>
      <c r="L74" s="5">
        <f t="shared" si="63"/>
        <v>0</v>
      </c>
      <c r="M74" s="5">
        <f t="shared" si="64"/>
        <v>4462.6694063927071</v>
      </c>
      <c r="N74" s="17">
        <f t="shared" si="80"/>
        <v>81666.666666667603</v>
      </c>
      <c r="O74" s="17">
        <f t="shared" si="65"/>
        <v>1082.2019178082317</v>
      </c>
      <c r="P74" s="5">
        <f t="shared" si="66"/>
        <v>0</v>
      </c>
      <c r="Q74" s="5">
        <f t="shared" si="67"/>
        <v>3998.8685844748979</v>
      </c>
      <c r="R74" s="17">
        <f t="shared" si="81"/>
        <v>46666.666666667596</v>
      </c>
      <c r="S74" s="17">
        <f t="shared" si="68"/>
        <v>618.40109589042333</v>
      </c>
      <c r="T74" s="5">
        <f t="shared" si="69"/>
        <v>0</v>
      </c>
      <c r="U74" s="5">
        <f t="shared" si="70"/>
        <v>3535.0677625570897</v>
      </c>
      <c r="V74" s="17">
        <f t="shared" si="82"/>
        <v>11666.666666667599</v>
      </c>
      <c r="W74" s="17">
        <f t="shared" si="71"/>
        <v>154.6002739726151</v>
      </c>
      <c r="X74" s="5">
        <f t="shared" si="72"/>
        <v>0</v>
      </c>
      <c r="Y74" s="5">
        <f t="shared" si="73"/>
        <v>3071.2669406392815</v>
      </c>
      <c r="Z74" s="17">
        <f t="shared" si="83"/>
        <v>0</v>
      </c>
      <c r="AA74" s="17">
        <f t="shared" si="74"/>
        <v>0</v>
      </c>
      <c r="AB74" s="5">
        <f t="shared" si="75"/>
        <v>0</v>
      </c>
      <c r="AC74" s="5">
        <f t="shared" si="76"/>
        <v>0</v>
      </c>
      <c r="AD74" s="12"/>
      <c r="AE74" s="12"/>
      <c r="AF74" s="12"/>
      <c r="AG74" s="12"/>
      <c r="AH74" s="12"/>
      <c r="AI74" s="12"/>
      <c r="AJ74" s="12"/>
      <c r="AK74" s="12"/>
      <c r="AL74" s="12"/>
      <c r="AM74" s="12"/>
      <c r="AN74" s="12"/>
      <c r="AO74" s="12"/>
      <c r="AP74" s="12"/>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row>
    <row r="75" spans="1:247" s="2" customFormat="1" x14ac:dyDescent="0.25">
      <c r="A75" s="18" t="s">
        <v>14</v>
      </c>
      <c r="B75" s="17">
        <f t="shared" si="77"/>
        <v>183750.00000000084</v>
      </c>
      <c r="C75" s="17">
        <f t="shared" si="56"/>
        <v>2434.9543150685049</v>
      </c>
      <c r="D75" s="5">
        <f t="shared" si="57"/>
        <v>0</v>
      </c>
      <c r="E75" s="5">
        <f t="shared" si="58"/>
        <v>5351.6209817351719</v>
      </c>
      <c r="F75" s="17">
        <f t="shared" si="78"/>
        <v>148750.00000000096</v>
      </c>
      <c r="G75" s="17">
        <f t="shared" si="59"/>
        <v>1971.1534931506981</v>
      </c>
      <c r="H75" s="5">
        <f t="shared" si="60"/>
        <v>0</v>
      </c>
      <c r="I75" s="5">
        <f t="shared" si="61"/>
        <v>4887.8201598173646</v>
      </c>
      <c r="J75" s="17">
        <f t="shared" si="79"/>
        <v>113750.00000000099</v>
      </c>
      <c r="K75" s="17">
        <f t="shared" si="62"/>
        <v>1507.3526712328899</v>
      </c>
      <c r="L75" s="5">
        <f t="shared" si="63"/>
        <v>0</v>
      </c>
      <c r="M75" s="5">
        <f t="shared" si="64"/>
        <v>4424.0193378995564</v>
      </c>
      <c r="N75" s="17">
        <f t="shared" si="80"/>
        <v>78750.000000000931</v>
      </c>
      <c r="O75" s="17">
        <f t="shared" si="65"/>
        <v>1043.551849315081</v>
      </c>
      <c r="P75" s="5">
        <f t="shared" si="66"/>
        <v>0</v>
      </c>
      <c r="Q75" s="5">
        <f t="shared" si="67"/>
        <v>3960.2185159817473</v>
      </c>
      <c r="R75" s="17">
        <f t="shared" si="81"/>
        <v>43750.000000000931</v>
      </c>
      <c r="S75" s="17">
        <f t="shared" si="68"/>
        <v>579.75102739727265</v>
      </c>
      <c r="T75" s="5">
        <f t="shared" si="69"/>
        <v>0</v>
      </c>
      <c r="U75" s="5">
        <f t="shared" si="70"/>
        <v>3496.4176940639391</v>
      </c>
      <c r="V75" s="17">
        <f t="shared" si="82"/>
        <v>8750.0000000009331</v>
      </c>
      <c r="W75" s="17">
        <f t="shared" si="71"/>
        <v>115.95020547946443</v>
      </c>
      <c r="X75" s="5">
        <f t="shared" si="72"/>
        <v>0</v>
      </c>
      <c r="Y75" s="5">
        <f t="shared" si="73"/>
        <v>3032.6168721461308</v>
      </c>
      <c r="Z75" s="17">
        <f t="shared" si="83"/>
        <v>0</v>
      </c>
      <c r="AA75" s="17">
        <f t="shared" si="74"/>
        <v>0</v>
      </c>
      <c r="AB75" s="5">
        <f t="shared" si="75"/>
        <v>0</v>
      </c>
      <c r="AC75" s="5">
        <f t="shared" si="76"/>
        <v>0</v>
      </c>
      <c r="AD75" s="12"/>
      <c r="AE75" s="12"/>
      <c r="AF75" s="12"/>
      <c r="AG75" s="12"/>
      <c r="AH75" s="12"/>
      <c r="AI75" s="12"/>
      <c r="AJ75" s="12"/>
      <c r="AK75" s="12"/>
      <c r="AL75" s="12"/>
      <c r="AM75" s="12"/>
      <c r="AN75" s="12"/>
      <c r="AO75" s="12"/>
      <c r="AP75" s="12"/>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row>
    <row r="76" spans="1:247" s="2" customFormat="1" x14ac:dyDescent="0.25">
      <c r="A76" s="18" t="s">
        <v>13</v>
      </c>
      <c r="B76" s="17">
        <f t="shared" si="77"/>
        <v>180833.33333333419</v>
      </c>
      <c r="C76" s="17">
        <f t="shared" si="56"/>
        <v>2396.3042465753542</v>
      </c>
      <c r="D76" s="5">
        <f t="shared" si="57"/>
        <v>0</v>
      </c>
      <c r="E76" s="5">
        <f t="shared" si="58"/>
        <v>5312.9709132420212</v>
      </c>
      <c r="F76" s="17">
        <f t="shared" si="78"/>
        <v>145833.3333333343</v>
      </c>
      <c r="G76" s="17">
        <f t="shared" si="59"/>
        <v>1932.5034246575474</v>
      </c>
      <c r="H76" s="5">
        <f t="shared" si="60"/>
        <v>0</v>
      </c>
      <c r="I76" s="5">
        <f t="shared" si="61"/>
        <v>4849.1700913242139</v>
      </c>
      <c r="J76" s="17">
        <f t="shared" si="79"/>
        <v>110833.33333333432</v>
      </c>
      <c r="K76" s="17">
        <f t="shared" si="62"/>
        <v>1468.7026027397392</v>
      </c>
      <c r="L76" s="5">
        <f t="shared" si="63"/>
        <v>0</v>
      </c>
      <c r="M76" s="5">
        <f t="shared" si="64"/>
        <v>4385.3692694064057</v>
      </c>
      <c r="N76" s="17">
        <f t="shared" si="80"/>
        <v>75833.33333333426</v>
      </c>
      <c r="O76" s="17">
        <f t="shared" si="65"/>
        <v>1004.9017808219302</v>
      </c>
      <c r="P76" s="5">
        <f t="shared" si="66"/>
        <v>0</v>
      </c>
      <c r="Q76" s="5">
        <f t="shared" si="67"/>
        <v>3921.5684474885966</v>
      </c>
      <c r="R76" s="17">
        <f t="shared" si="81"/>
        <v>40833.333333334267</v>
      </c>
      <c r="S76" s="17">
        <f t="shared" si="68"/>
        <v>541.10095890412197</v>
      </c>
      <c r="T76" s="5">
        <f t="shared" si="69"/>
        <v>0</v>
      </c>
      <c r="U76" s="5">
        <f t="shared" si="70"/>
        <v>3457.7676255707884</v>
      </c>
      <c r="V76" s="17">
        <f t="shared" si="82"/>
        <v>5833.3333333342671</v>
      </c>
      <c r="W76" s="17">
        <f t="shared" si="71"/>
        <v>77.30013698631376</v>
      </c>
      <c r="X76" s="5">
        <f t="shared" si="72"/>
        <v>0</v>
      </c>
      <c r="Y76" s="5">
        <f t="shared" si="73"/>
        <v>2993.9668036529802</v>
      </c>
      <c r="Z76" s="17">
        <f t="shared" si="83"/>
        <v>0</v>
      </c>
      <c r="AA76" s="17">
        <f t="shared" si="74"/>
        <v>0</v>
      </c>
      <c r="AB76" s="5">
        <f t="shared" si="75"/>
        <v>0</v>
      </c>
      <c r="AC76" s="5">
        <f t="shared" si="76"/>
        <v>0</v>
      </c>
      <c r="AD76" s="12"/>
      <c r="AE76" s="12"/>
      <c r="AF76" s="12"/>
      <c r="AG76" s="12"/>
      <c r="AH76" s="12"/>
      <c r="AI76" s="12"/>
      <c r="AJ76" s="12"/>
      <c r="AK76" s="12"/>
      <c r="AL76" s="12"/>
      <c r="AM76" s="12"/>
      <c r="AN76" s="12"/>
      <c r="AO76" s="12"/>
      <c r="AP76" s="12"/>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row>
    <row r="77" spans="1:247" s="2" customFormat="1" x14ac:dyDescent="0.25">
      <c r="A77" s="18" t="s">
        <v>12</v>
      </c>
      <c r="B77" s="17">
        <f t="shared" si="77"/>
        <v>177916.66666666753</v>
      </c>
      <c r="C77" s="17">
        <f t="shared" si="56"/>
        <v>2357.6541780822035</v>
      </c>
      <c r="D77" s="5">
        <f t="shared" si="57"/>
        <v>0</v>
      </c>
      <c r="E77" s="5">
        <f t="shared" si="58"/>
        <v>5274.3208447488705</v>
      </c>
      <c r="F77" s="17">
        <f t="shared" si="78"/>
        <v>142916.66666666765</v>
      </c>
      <c r="G77" s="17">
        <f t="shared" si="59"/>
        <v>1893.8533561643969</v>
      </c>
      <c r="H77" s="5">
        <f t="shared" si="60"/>
        <v>0</v>
      </c>
      <c r="I77" s="5">
        <f t="shared" si="61"/>
        <v>4810.5200228310632</v>
      </c>
      <c r="J77" s="17">
        <f t="shared" si="79"/>
        <v>107916.66666666765</v>
      </c>
      <c r="K77" s="17">
        <f t="shared" si="62"/>
        <v>1430.0525342465885</v>
      </c>
      <c r="L77" s="5">
        <f t="shared" si="63"/>
        <v>0</v>
      </c>
      <c r="M77" s="5">
        <f t="shared" si="64"/>
        <v>4346.719200913255</v>
      </c>
      <c r="N77" s="17">
        <f t="shared" si="80"/>
        <v>72916.666666667588</v>
      </c>
      <c r="O77" s="17">
        <f t="shared" si="65"/>
        <v>966.25171232877949</v>
      </c>
      <c r="P77" s="5">
        <f t="shared" si="66"/>
        <v>0</v>
      </c>
      <c r="Q77" s="5">
        <f t="shared" si="67"/>
        <v>3882.9183789954459</v>
      </c>
      <c r="R77" s="17">
        <f t="shared" si="81"/>
        <v>37916.666666667603</v>
      </c>
      <c r="S77" s="17">
        <f t="shared" si="68"/>
        <v>502.45089041097134</v>
      </c>
      <c r="T77" s="5">
        <f t="shared" si="69"/>
        <v>0</v>
      </c>
      <c r="U77" s="5">
        <f t="shared" si="70"/>
        <v>3419.1175570776377</v>
      </c>
      <c r="V77" s="17">
        <f t="shared" si="82"/>
        <v>2916.6666666676006</v>
      </c>
      <c r="W77" s="17">
        <f t="shared" si="71"/>
        <v>38.650068493163062</v>
      </c>
      <c r="X77" s="5">
        <f t="shared" si="72"/>
        <v>3086</v>
      </c>
      <c r="Y77" s="5">
        <f t="shared" si="73"/>
        <v>6041.3167351598295</v>
      </c>
      <c r="Z77" s="17">
        <f t="shared" si="83"/>
        <v>0</v>
      </c>
      <c r="AA77" s="17">
        <f t="shared" si="74"/>
        <v>0</v>
      </c>
      <c r="AB77" s="5">
        <f t="shared" si="75"/>
        <v>0</v>
      </c>
      <c r="AC77" s="5">
        <f t="shared" si="76"/>
        <v>0</v>
      </c>
      <c r="AD77" s="12"/>
      <c r="AE77" s="12"/>
      <c r="AF77" s="12"/>
      <c r="AG77" s="12"/>
      <c r="AH77" s="12"/>
      <c r="AI77" s="12"/>
      <c r="AJ77" s="12"/>
      <c r="AK77" s="12"/>
      <c r="AL77" s="12"/>
      <c r="AM77" s="12"/>
      <c r="AN77" s="12"/>
      <c r="AO77" s="12"/>
      <c r="AP77" s="12"/>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row>
    <row r="78" spans="1:247" s="2" customFormat="1" ht="15.75" thickBot="1" x14ac:dyDescent="0.3">
      <c r="A78" s="16" t="s">
        <v>11</v>
      </c>
      <c r="B78" s="15"/>
      <c r="C78" s="14">
        <f>SUM(C66:C77)</f>
        <v>30842.75465753438</v>
      </c>
      <c r="D78" s="13">
        <f>SUM(D66:D77)</f>
        <v>4117.0000000000055</v>
      </c>
      <c r="E78" s="13">
        <f>SUM(E66:E77)</f>
        <v>69959.754657534388</v>
      </c>
      <c r="F78" s="15"/>
      <c r="G78" s="14">
        <f>SUM(G66:G77)</f>
        <v>25277.144794520704</v>
      </c>
      <c r="H78" s="13">
        <f>SUM(H66:H77)</f>
        <v>3847.5000000000068</v>
      </c>
      <c r="I78" s="13">
        <f>SUM(I66:I77)</f>
        <v>64124.644794520704</v>
      </c>
      <c r="J78" s="15"/>
      <c r="K78" s="14">
        <f>SUM(K66:K77)</f>
        <v>19711.534931507009</v>
      </c>
      <c r="L78" s="13">
        <f>SUM(L66:L77)</f>
        <v>3578.0000000000077</v>
      </c>
      <c r="M78" s="13">
        <f>SUM(M66:M77)</f>
        <v>58289.53493150702</v>
      </c>
      <c r="N78" s="15"/>
      <c r="O78" s="14">
        <f>SUM(O66:O77)</f>
        <v>14145.925068493303</v>
      </c>
      <c r="P78" s="13">
        <f>SUM(P66:P77)</f>
        <v>3308.5000000000073</v>
      </c>
      <c r="Q78" s="13">
        <f>SUM(Q66:Q77)</f>
        <v>52454.425068493299</v>
      </c>
      <c r="R78" s="15"/>
      <c r="S78" s="14">
        <f>SUM(S66:S77)</f>
        <v>8580.3152054796028</v>
      </c>
      <c r="T78" s="13">
        <f>SUM(T66:T77)</f>
        <v>3039.0000000000073</v>
      </c>
      <c r="U78" s="13">
        <f>SUM(U66:U77)</f>
        <v>46619.315205479608</v>
      </c>
      <c r="V78" s="15"/>
      <c r="W78" s="14">
        <f>SUM(W66:W77)</f>
        <v>3014.7053424659016</v>
      </c>
      <c r="X78" s="13">
        <f>SUM(X66:X77)</f>
        <v>5855.5000000000073</v>
      </c>
      <c r="Y78" s="13">
        <f>SUM(Y66:Y77)</f>
        <v>43870.205342465903</v>
      </c>
      <c r="Z78" s="15"/>
      <c r="AA78" s="14">
        <f>SUM(AA66:AA77)</f>
        <v>0</v>
      </c>
      <c r="AB78" s="13">
        <f>SUM(AB66:AB77)</f>
        <v>0</v>
      </c>
      <c r="AC78" s="13">
        <f>SUM(AC66:AC77)</f>
        <v>0</v>
      </c>
      <c r="AD78" s="12"/>
      <c r="AE78" s="12"/>
      <c r="AF78" s="12"/>
      <c r="AG78" s="12"/>
      <c r="AH78" s="12"/>
      <c r="AI78" s="12"/>
      <c r="AJ78" s="12"/>
      <c r="AK78" s="12"/>
      <c r="AL78" s="12"/>
      <c r="AM78" s="12"/>
      <c r="AN78" s="12"/>
      <c r="AO78" s="12"/>
      <c r="AP78" s="12"/>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row>
    <row r="79" spans="1:247" s="2" customFormat="1" x14ac:dyDescent="0.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12"/>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row>
    <row r="80" spans="1:247" s="2" customFormat="1" ht="42.75" customHeight="1" x14ac:dyDescent="0.25">
      <c r="A80" s="46" t="s">
        <v>10</v>
      </c>
      <c r="B80" s="46"/>
      <c r="C80" s="46"/>
      <c r="D80" s="46"/>
      <c r="E80" s="46"/>
      <c r="F80" s="46"/>
      <c r="G80" s="46"/>
      <c r="H80" s="46"/>
      <c r="I80" s="46"/>
      <c r="J80" s="46"/>
      <c r="K80" s="11">
        <f>K81+K82</f>
        <v>1246310.9808219217</v>
      </c>
      <c r="L80" s="9"/>
      <c r="M80" s="9"/>
      <c r="N80" s="9"/>
      <c r="O80" s="9"/>
      <c r="P80" s="9"/>
      <c r="Q80" s="9"/>
      <c r="R80" s="9"/>
      <c r="S80" s="9"/>
      <c r="T80" s="9"/>
      <c r="U80" s="9"/>
      <c r="V80" s="9"/>
      <c r="W80" s="9"/>
      <c r="X80" s="9"/>
      <c r="Y80" s="9"/>
      <c r="Z80" s="9"/>
      <c r="AA80" s="9"/>
      <c r="AB80" s="9"/>
      <c r="AC80" s="9"/>
      <c r="AD80" s="12"/>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row>
    <row r="81" spans="1:247" s="2" customFormat="1" ht="30.75" customHeight="1" x14ac:dyDescent="0.25">
      <c r="A81" s="46" t="s">
        <v>9</v>
      </c>
      <c r="B81" s="46"/>
      <c r="C81" s="46"/>
      <c r="D81" s="46"/>
      <c r="E81" s="46"/>
      <c r="F81" s="46"/>
      <c r="G81" s="46"/>
      <c r="H81" s="46"/>
      <c r="I81" s="46"/>
      <c r="J81" s="46"/>
      <c r="K81" s="11">
        <f>C48+G48+K48+O48+S48+W48+AA48+C63+G63+K63+O63+S63+W63+AA63+C78+G78+K78+O78+S78+W78+AA78+$J$18*sumkred2+$J$19+$J$20*sumkred2</f>
        <v>1121359.9808219215</v>
      </c>
      <c r="L81" s="9"/>
      <c r="M81" s="9"/>
      <c r="N81" s="9"/>
      <c r="O81" s="9"/>
      <c r="P81" s="9"/>
      <c r="Q81" s="9"/>
      <c r="R81" s="9"/>
      <c r="S81" s="9"/>
      <c r="T81" s="9"/>
      <c r="U81" s="9"/>
      <c r="V81" s="9"/>
      <c r="W81" s="9"/>
      <c r="X81" s="9"/>
      <c r="Y81" s="9"/>
      <c r="Z81" s="9"/>
      <c r="AA81" s="9"/>
      <c r="AB81" s="9"/>
      <c r="AC81" s="9"/>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row>
    <row r="82" spans="1:247" s="2" customFormat="1" ht="30.75" customHeight="1" x14ac:dyDescent="0.25">
      <c r="A82" s="46" t="s">
        <v>8</v>
      </c>
      <c r="B82" s="46"/>
      <c r="C82" s="46"/>
      <c r="D82" s="46"/>
      <c r="E82" s="46"/>
      <c r="F82" s="46"/>
      <c r="G82" s="46"/>
      <c r="H82" s="46"/>
      <c r="I82" s="46"/>
      <c r="J82" s="46"/>
      <c r="K82" s="11">
        <f>D48+H48+L48+P48+T48+X48+AB48+D63+H63+L63+P63+T63+X63+AB63+D78+H78+L78+P78+T78+X78+AB78-($J$18*sumkred2+$J$19+$J$20*sumkred2)</f>
        <v>124951.00000000015</v>
      </c>
      <c r="L82" s="9"/>
      <c r="M82" s="9"/>
      <c r="N82" s="9"/>
      <c r="O82" s="9"/>
      <c r="P82" s="9"/>
      <c r="Q82" s="9"/>
      <c r="R82" s="9"/>
      <c r="S82" s="9"/>
      <c r="T82" s="9"/>
      <c r="U82" s="9"/>
      <c r="V82" s="9"/>
      <c r="W82" s="9"/>
      <c r="X82" s="9"/>
      <c r="Y82" s="9"/>
      <c r="Z82" s="9"/>
      <c r="AA82" s="9"/>
      <c r="AB82" s="9"/>
      <c r="AC82" s="9"/>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row>
    <row r="83" spans="1:247" s="2" customFormat="1" ht="29.25" customHeight="1" x14ac:dyDescent="0.25">
      <c r="A83" s="46" t="s">
        <v>7</v>
      </c>
      <c r="B83" s="46"/>
      <c r="C83" s="46"/>
      <c r="D83" s="46"/>
      <c r="E83" s="46"/>
      <c r="F83" s="46"/>
      <c r="G83" s="46"/>
      <c r="H83" s="46"/>
      <c r="I83" s="46"/>
      <c r="J83" s="46"/>
      <c r="K83" s="11">
        <f>E48+I48+M48+Q48+U48+Y48+AC48+E63+I63+M63+Q63+U63+Y63+AC63+E78+I78+M78+Q78+U78+Y78+AC78</f>
        <v>1946310.980821922</v>
      </c>
      <c r="L83" s="9"/>
      <c r="M83" s="9"/>
      <c r="N83" s="9"/>
      <c r="O83" s="9"/>
      <c r="P83" s="9"/>
      <c r="Q83" s="9"/>
      <c r="R83" s="9"/>
      <c r="S83" s="9"/>
      <c r="T83" s="9"/>
      <c r="U83" s="9"/>
      <c r="V83" s="9"/>
      <c r="W83" s="9"/>
      <c r="X83" s="9"/>
      <c r="Y83" s="9"/>
      <c r="Z83" s="9"/>
      <c r="AA83" s="9"/>
      <c r="AB83" s="9"/>
      <c r="AC83" s="9"/>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row>
    <row r="84" spans="1:247" s="2" customFormat="1" ht="25.5" customHeight="1" x14ac:dyDescent="0.25">
      <c r="A84" s="45" t="s">
        <v>6</v>
      </c>
      <c r="B84" s="45"/>
      <c r="C84" s="45"/>
      <c r="D84" s="45"/>
      <c r="E84" s="45"/>
      <c r="F84" s="45"/>
      <c r="G84" s="45"/>
      <c r="H84" s="45"/>
      <c r="I84" s="45"/>
      <c r="J84" s="45"/>
      <c r="K84" s="10">
        <f ca="1">XIRR(C94:C334,B94:B334)</f>
        <v>0.19487405419349671</v>
      </c>
      <c r="L84" s="9"/>
      <c r="M84" s="9"/>
      <c r="N84" s="9"/>
      <c r="O84" s="9"/>
      <c r="P84" s="9"/>
      <c r="Q84" s="9"/>
      <c r="R84" s="9"/>
      <c r="S84" s="9"/>
      <c r="T84" s="9"/>
      <c r="U84" s="9"/>
      <c r="V84" s="9"/>
      <c r="W84" s="9"/>
      <c r="X84" s="9"/>
      <c r="Y84" s="9"/>
      <c r="Z84" s="9"/>
      <c r="AA84" s="9"/>
      <c r="AB84" s="9"/>
      <c r="AC84" s="9"/>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row>
    <row r="85" spans="1:247" s="2" customFormat="1" ht="45.75" customHeight="1" x14ac:dyDescent="0.25">
      <c r="A85" s="46" t="s">
        <v>5</v>
      </c>
      <c r="B85" s="46"/>
      <c r="C85" s="46"/>
      <c r="D85" s="46"/>
      <c r="E85" s="46"/>
      <c r="F85" s="46"/>
      <c r="G85" s="46"/>
      <c r="H85" s="46"/>
      <c r="I85" s="46"/>
      <c r="J85" s="46"/>
      <c r="K85" s="46"/>
      <c r="L85" s="47"/>
      <c r="M85" s="47"/>
      <c r="N85" s="47"/>
      <c r="O85" s="9"/>
      <c r="P85" s="9"/>
      <c r="Q85" s="9"/>
      <c r="R85" s="9"/>
      <c r="S85" s="9"/>
      <c r="T85" s="9"/>
      <c r="U85" s="9"/>
      <c r="V85" s="9"/>
      <c r="W85" s="9"/>
      <c r="X85" s="9"/>
      <c r="Y85" s="9"/>
      <c r="Z85" s="9"/>
      <c r="AA85" s="9"/>
      <c r="AB85" s="9"/>
      <c r="AC85" s="9"/>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row>
    <row r="86" spans="1:247" s="2" customFormat="1" ht="54" customHeight="1" x14ac:dyDescent="0.25">
      <c r="A86" s="46" t="s">
        <v>4</v>
      </c>
      <c r="B86" s="46"/>
      <c r="C86" s="46"/>
      <c r="D86" s="46"/>
      <c r="E86" s="46"/>
      <c r="F86" s="46"/>
      <c r="G86" s="46"/>
      <c r="H86" s="46"/>
      <c r="I86" s="46"/>
      <c r="J86" s="46"/>
      <c r="K86" s="46"/>
      <c r="L86" s="46"/>
      <c r="M86" s="46"/>
      <c r="N86" s="46"/>
      <c r="O86" s="9"/>
      <c r="P86" s="9"/>
      <c r="Q86" s="9"/>
      <c r="R86" s="9"/>
      <c r="S86" s="9"/>
      <c r="T86" s="9"/>
      <c r="U86" s="9"/>
      <c r="V86" s="9"/>
      <c r="W86" s="9"/>
      <c r="X86" s="9"/>
      <c r="Y86" s="9"/>
      <c r="Z86" s="9"/>
      <c r="AA86" s="9"/>
      <c r="AB86" s="9"/>
      <c r="AC86" s="9"/>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row>
    <row r="87" spans="1:247" s="2" customFormat="1" ht="39.75" customHeight="1" x14ac:dyDescent="0.25">
      <c r="A87" s="46" t="s">
        <v>3</v>
      </c>
      <c r="B87" s="46"/>
      <c r="C87" s="46"/>
      <c r="D87" s="46"/>
      <c r="E87" s="46"/>
      <c r="F87" s="46"/>
      <c r="G87" s="46"/>
      <c r="H87" s="46"/>
      <c r="I87" s="46"/>
      <c r="J87" s="46"/>
      <c r="K87" s="46"/>
      <c r="L87" s="46"/>
      <c r="M87" s="46"/>
      <c r="N87" s="46"/>
      <c r="O87" s="9"/>
      <c r="P87" s="9"/>
      <c r="Q87" s="9"/>
      <c r="R87" s="9"/>
      <c r="S87" s="9"/>
      <c r="T87" s="9"/>
      <c r="U87" s="9"/>
      <c r="V87" s="9"/>
      <c r="W87" s="9"/>
      <c r="X87" s="9"/>
      <c r="Y87" s="9"/>
      <c r="Z87" s="9"/>
      <c r="AA87" s="9"/>
      <c r="AB87" s="9"/>
      <c r="AC87" s="9"/>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row>
    <row r="88" spans="1:247" s="2" customFormat="1" ht="15" customHeight="1"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row>
    <row r="89" spans="1:247" s="2" customFormat="1" ht="33.75" customHeight="1" x14ac:dyDescent="0.25">
      <c r="A89" s="44" t="s">
        <v>2</v>
      </c>
      <c r="B89" s="44"/>
      <c r="C89" s="48">
        <f ca="1">TODAY()</f>
        <v>44070</v>
      </c>
      <c r="D89" s="48"/>
      <c r="E89" s="48"/>
      <c r="F89" s="48"/>
      <c r="G89" s="9"/>
      <c r="H89" s="9"/>
      <c r="I89" s="9"/>
      <c r="J89" s="9"/>
      <c r="K89" s="9"/>
      <c r="L89" s="9"/>
      <c r="M89" s="9"/>
      <c r="N89" s="9"/>
      <c r="O89" s="9"/>
      <c r="P89" s="9"/>
      <c r="Q89" s="9"/>
      <c r="R89" s="9"/>
      <c r="S89" s="9"/>
      <c r="T89" s="9"/>
      <c r="U89" s="9"/>
      <c r="V89" s="9"/>
      <c r="W89" s="9"/>
      <c r="X89" s="9"/>
      <c r="Y89" s="9"/>
      <c r="Z89" s="9"/>
      <c r="AA89" s="9"/>
      <c r="AB89" s="9"/>
      <c r="AC89" s="9"/>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row>
    <row r="90" spans="1:247"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row>
    <row r="91" spans="1:247" s="2" customFormat="1" ht="30" customHeight="1" x14ac:dyDescent="0.25">
      <c r="A91" s="42" t="s">
        <v>1</v>
      </c>
      <c r="B91" s="42"/>
      <c r="C91" s="43"/>
      <c r="D91" s="43"/>
      <c r="E91" s="43"/>
      <c r="F91" s="43"/>
      <c r="G91" s="9"/>
      <c r="H91" s="9"/>
      <c r="I91" s="9"/>
      <c r="J91" s="9"/>
      <c r="K91" s="9"/>
      <c r="L91" s="9"/>
      <c r="M91" s="9"/>
      <c r="N91" s="9"/>
      <c r="O91" s="9"/>
      <c r="P91" s="9"/>
      <c r="Q91" s="9"/>
      <c r="R91" s="9"/>
      <c r="S91" s="9"/>
      <c r="T91" s="9"/>
      <c r="U91" s="9"/>
      <c r="V91" s="9"/>
      <c r="W91" s="9"/>
      <c r="X91" s="9"/>
      <c r="Y91" s="9"/>
      <c r="Z91" s="9"/>
      <c r="AA91" s="9"/>
      <c r="AB91" s="9"/>
      <c r="AC91" s="9"/>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row>
    <row r="92" spans="1:247" s="2" customFormat="1" ht="15.75" customHeight="1" x14ac:dyDescent="0.25">
      <c r="A92" s="42"/>
      <c r="B92" s="42"/>
      <c r="C92" s="44" t="s">
        <v>0</v>
      </c>
      <c r="D92" s="44"/>
      <c r="E92" s="44"/>
      <c r="F92" s="44"/>
      <c r="G92" s="9"/>
      <c r="H92" s="9"/>
      <c r="I92" s="9"/>
      <c r="J92" s="9"/>
      <c r="K92" s="9"/>
      <c r="L92" s="9"/>
      <c r="M92" s="9"/>
      <c r="N92" s="9"/>
      <c r="O92" s="9"/>
      <c r="P92" s="9"/>
      <c r="Q92" s="9"/>
      <c r="R92" s="9"/>
      <c r="S92" s="9"/>
      <c r="T92" s="9"/>
      <c r="U92" s="9"/>
      <c r="V92" s="9"/>
      <c r="W92" s="9"/>
      <c r="X92" s="9"/>
      <c r="Y92" s="9"/>
      <c r="Z92" s="9"/>
      <c r="AA92" s="9"/>
      <c r="AB92" s="9"/>
      <c r="AC92" s="9"/>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row>
    <row r="94" spans="1:247" s="2" customFormat="1" hidden="1" x14ac:dyDescent="0.25">
      <c r="B94" s="4">
        <f ca="1">TODAY()</f>
        <v>44070</v>
      </c>
      <c r="C94" s="3">
        <f>-sumkred2+D36</f>
        <v>-673240</v>
      </c>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row>
    <row r="95" spans="1:247" s="2" customFormat="1" hidden="1" x14ac:dyDescent="0.25">
      <c r="A95" s="8">
        <v>1</v>
      </c>
      <c r="B95" s="7">
        <f ca="1">EDATE(B94,1)</f>
        <v>44101</v>
      </c>
      <c r="C95" s="6">
        <f>E36-D36</f>
        <v>12192.683105022828</v>
      </c>
      <c r="D95" s="3"/>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row>
    <row r="96" spans="1:247" s="2" customFormat="1" hidden="1" x14ac:dyDescent="0.25">
      <c r="A96" s="8">
        <v>2</v>
      </c>
      <c r="B96" s="7">
        <f ca="1">EDATE(B95,1)</f>
        <v>44131</v>
      </c>
      <c r="C96" s="6">
        <f t="shared" ref="C96:C106" si="84">E37</f>
        <v>12154.033036529681</v>
      </c>
      <c r="D96" s="3"/>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row>
    <row r="97" spans="1:246" s="2" customFormat="1" hidden="1" x14ac:dyDescent="0.25">
      <c r="A97" s="8">
        <v>3</v>
      </c>
      <c r="B97" s="7">
        <f t="shared" ref="B97:B160" ca="1" si="85">EDATE(B96,1)</f>
        <v>44162</v>
      </c>
      <c r="C97" s="6">
        <f t="shared" si="84"/>
        <v>12115.382968036531</v>
      </c>
      <c r="D97" s="3"/>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row>
    <row r="98" spans="1:246" s="2" customFormat="1" hidden="1" x14ac:dyDescent="0.25">
      <c r="A98" s="8">
        <v>4</v>
      </c>
      <c r="B98" s="7">
        <f t="shared" ca="1" si="85"/>
        <v>44192</v>
      </c>
      <c r="C98" s="6">
        <f t="shared" si="84"/>
        <v>12076.732899543382</v>
      </c>
      <c r="D98" s="3"/>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row>
    <row r="99" spans="1:246" s="2" customFormat="1" hidden="1" x14ac:dyDescent="0.25">
      <c r="A99" s="8">
        <v>5</v>
      </c>
      <c r="B99" s="7">
        <f t="shared" ca="1" si="85"/>
        <v>44223</v>
      </c>
      <c r="C99" s="6">
        <f t="shared" si="84"/>
        <v>12038.082831050231</v>
      </c>
      <c r="D99" s="3"/>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row>
    <row r="100" spans="1:246" s="2" customFormat="1" hidden="1" x14ac:dyDescent="0.25">
      <c r="A100" s="8">
        <v>6</v>
      </c>
      <c r="B100" s="7">
        <f t="shared" ca="1" si="85"/>
        <v>44254</v>
      </c>
      <c r="C100" s="6">
        <f t="shared" si="84"/>
        <v>11999.43276255708</v>
      </c>
      <c r="D100" s="3"/>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row>
    <row r="101" spans="1:246" s="2" customFormat="1" hidden="1" x14ac:dyDescent="0.25">
      <c r="A101" s="8">
        <v>7</v>
      </c>
      <c r="B101" s="7">
        <f t="shared" ca="1" si="85"/>
        <v>44282</v>
      </c>
      <c r="C101" s="6">
        <f t="shared" si="84"/>
        <v>11960.78269406393</v>
      </c>
      <c r="D101" s="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row>
    <row r="102" spans="1:246" s="2" customFormat="1" hidden="1" x14ac:dyDescent="0.25">
      <c r="A102" s="8">
        <v>8</v>
      </c>
      <c r="B102" s="7">
        <f t="shared" ca="1" si="85"/>
        <v>44313</v>
      </c>
      <c r="C102" s="6">
        <f t="shared" si="84"/>
        <v>11922.132625570781</v>
      </c>
      <c r="D102" s="3"/>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row>
    <row r="103" spans="1:246" s="2" customFormat="1" hidden="1" x14ac:dyDescent="0.25">
      <c r="A103" s="8">
        <v>9</v>
      </c>
      <c r="B103" s="7">
        <f t="shared" ca="1" si="85"/>
        <v>44343</v>
      </c>
      <c r="C103" s="6">
        <f t="shared" si="84"/>
        <v>11883.48255707763</v>
      </c>
      <c r="D103" s="3"/>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row>
    <row r="104" spans="1:246" s="2" customFormat="1" hidden="1" x14ac:dyDescent="0.25">
      <c r="A104" s="8">
        <v>10</v>
      </c>
      <c r="B104" s="7">
        <f t="shared" ca="1" si="85"/>
        <v>44374</v>
      </c>
      <c r="C104" s="6">
        <f t="shared" si="84"/>
        <v>11844.83248858448</v>
      </c>
      <c r="D104" s="3"/>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row>
    <row r="105" spans="1:246" s="2" customFormat="1" hidden="1" x14ac:dyDescent="0.25">
      <c r="A105" s="8">
        <v>11</v>
      </c>
      <c r="B105" s="7">
        <f t="shared" ca="1" si="85"/>
        <v>44404</v>
      </c>
      <c r="C105" s="6">
        <f t="shared" si="84"/>
        <v>11806.182420091329</v>
      </c>
      <c r="D105" s="3"/>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row>
    <row r="106" spans="1:246" s="2" customFormat="1" hidden="1" x14ac:dyDescent="0.25">
      <c r="A106" s="8">
        <v>12</v>
      </c>
      <c r="B106" s="7">
        <f t="shared" ca="1" si="85"/>
        <v>44435</v>
      </c>
      <c r="C106" s="6">
        <f t="shared" si="84"/>
        <v>11767.53235159818</v>
      </c>
      <c r="D106" s="3"/>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row>
    <row r="107" spans="1:246" s="2" customFormat="1" hidden="1" x14ac:dyDescent="0.25">
      <c r="A107" s="2">
        <v>13</v>
      </c>
      <c r="B107" s="4">
        <f t="shared" ca="1" si="85"/>
        <v>44466</v>
      </c>
      <c r="C107" s="3">
        <f t="shared" ref="C107:C118" si="86">I36</f>
        <v>19349.382283105035</v>
      </c>
      <c r="D107" s="3"/>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row>
    <row r="108" spans="1:246" s="2" customFormat="1" hidden="1" x14ac:dyDescent="0.25">
      <c r="A108" s="2">
        <v>14</v>
      </c>
      <c r="B108" s="4">
        <f t="shared" ca="1" si="85"/>
        <v>44496</v>
      </c>
      <c r="C108" s="3">
        <f t="shared" si="86"/>
        <v>11690.232214611879</v>
      </c>
      <c r="D108" s="3"/>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row>
    <row r="109" spans="1:246" s="2" customFormat="1" hidden="1" x14ac:dyDescent="0.25">
      <c r="A109" s="2">
        <v>15</v>
      </c>
      <c r="B109" s="4">
        <f t="shared" ca="1" si="85"/>
        <v>44527</v>
      </c>
      <c r="C109" s="3">
        <f t="shared" si="86"/>
        <v>11651.582146118728</v>
      </c>
      <c r="D109" s="3"/>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row>
    <row r="110" spans="1:246" s="2" customFormat="1" hidden="1" x14ac:dyDescent="0.25">
      <c r="A110" s="2">
        <v>16</v>
      </c>
      <c r="B110" s="4">
        <f t="shared" ca="1" si="85"/>
        <v>44557</v>
      </c>
      <c r="C110" s="3">
        <f t="shared" si="86"/>
        <v>11612.932077625579</v>
      </c>
      <c r="D110" s="3"/>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row>
    <row r="111" spans="1:246" s="2" customFormat="1" hidden="1" x14ac:dyDescent="0.25">
      <c r="A111" s="2">
        <v>17</v>
      </c>
      <c r="B111" s="4">
        <f t="shared" ca="1" si="85"/>
        <v>44588</v>
      </c>
      <c r="C111" s="3">
        <f t="shared" si="86"/>
        <v>11574.282009132428</v>
      </c>
      <c r="D111" s="3"/>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row>
    <row r="112" spans="1:246" s="2" customFormat="1" hidden="1" x14ac:dyDescent="0.25">
      <c r="A112" s="2">
        <v>18</v>
      </c>
      <c r="B112" s="4">
        <f t="shared" ca="1" si="85"/>
        <v>44619</v>
      </c>
      <c r="C112" s="3">
        <f t="shared" si="86"/>
        <v>11535.631940639278</v>
      </c>
      <c r="D112" s="3"/>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row>
    <row r="113" spans="1:246" s="2" customFormat="1" hidden="1" x14ac:dyDescent="0.25">
      <c r="A113" s="2">
        <v>19</v>
      </c>
      <c r="B113" s="4">
        <f t="shared" ca="1" si="85"/>
        <v>44647</v>
      </c>
      <c r="C113" s="3">
        <f t="shared" si="86"/>
        <v>11496.981872146127</v>
      </c>
      <c r="D113" s="3"/>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row>
    <row r="114" spans="1:246" s="2" customFormat="1" hidden="1" x14ac:dyDescent="0.25">
      <c r="A114" s="2">
        <v>20</v>
      </c>
      <c r="B114" s="4">
        <f t="shared" ca="1" si="85"/>
        <v>44678</v>
      </c>
      <c r="C114" s="3">
        <f t="shared" si="86"/>
        <v>11458.331803652978</v>
      </c>
      <c r="D114" s="3"/>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row>
    <row r="115" spans="1:246" s="2" customFormat="1" hidden="1" x14ac:dyDescent="0.25">
      <c r="A115" s="2">
        <v>21</v>
      </c>
      <c r="B115" s="4">
        <f t="shared" ca="1" si="85"/>
        <v>44708</v>
      </c>
      <c r="C115" s="3">
        <f t="shared" si="86"/>
        <v>11419.681735159827</v>
      </c>
      <c r="D115" s="3"/>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row>
    <row r="116" spans="1:246" s="2" customFormat="1" hidden="1" x14ac:dyDescent="0.25">
      <c r="A116" s="2">
        <v>22</v>
      </c>
      <c r="B116" s="4">
        <f t="shared" ca="1" si="85"/>
        <v>44739</v>
      </c>
      <c r="C116" s="3">
        <f t="shared" si="86"/>
        <v>11381.031666666679</v>
      </c>
      <c r="D116" s="3"/>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row>
    <row r="117" spans="1:246" s="2" customFormat="1" hidden="1" x14ac:dyDescent="0.25">
      <c r="A117" s="2">
        <v>23</v>
      </c>
      <c r="B117" s="4">
        <f t="shared" ca="1" si="85"/>
        <v>44769</v>
      </c>
      <c r="C117" s="3">
        <f t="shared" si="86"/>
        <v>11342.381598173528</v>
      </c>
      <c r="D117" s="3"/>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row>
    <row r="118" spans="1:246" s="2" customFormat="1" hidden="1" x14ac:dyDescent="0.25">
      <c r="A118" s="2">
        <v>24</v>
      </c>
      <c r="B118" s="4">
        <f t="shared" ca="1" si="85"/>
        <v>44800</v>
      </c>
      <c r="C118" s="3">
        <f t="shared" si="86"/>
        <v>11303.731529680379</v>
      </c>
      <c r="D118" s="3"/>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row>
    <row r="119" spans="1:246" s="2" customFormat="1" hidden="1" x14ac:dyDescent="0.25">
      <c r="A119" s="2">
        <v>25</v>
      </c>
      <c r="B119" s="4">
        <f t="shared" ca="1" si="85"/>
        <v>44831</v>
      </c>
      <c r="C119" s="3">
        <f t="shared" ref="C119:C130" si="87">M36</f>
        <v>18616.081461187237</v>
      </c>
      <c r="D119" s="3"/>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row>
    <row r="120" spans="1:246" s="2" customFormat="1" hidden="1" x14ac:dyDescent="0.25">
      <c r="A120" s="2">
        <v>26</v>
      </c>
      <c r="B120" s="4">
        <f t="shared" ca="1" si="85"/>
        <v>44861</v>
      </c>
      <c r="C120" s="3">
        <f t="shared" si="87"/>
        <v>11226.431392694078</v>
      </c>
      <c r="D120" s="3"/>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row>
    <row r="121" spans="1:246" s="2" customFormat="1" hidden="1" x14ac:dyDescent="0.25">
      <c r="A121" s="2">
        <v>27</v>
      </c>
      <c r="B121" s="4">
        <f t="shared" ca="1" si="85"/>
        <v>44892</v>
      </c>
      <c r="C121" s="3">
        <f t="shared" si="87"/>
        <v>11187.781324200927</v>
      </c>
      <c r="D121" s="3"/>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row>
    <row r="122" spans="1:246" s="2" customFormat="1" hidden="1" x14ac:dyDescent="0.25">
      <c r="A122" s="2">
        <v>28</v>
      </c>
      <c r="B122" s="4">
        <f t="shared" ca="1" si="85"/>
        <v>44922</v>
      </c>
      <c r="C122" s="3">
        <f t="shared" si="87"/>
        <v>11149.131255707778</v>
      </c>
      <c r="D122" s="3"/>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row>
    <row r="123" spans="1:246" s="2" customFormat="1" hidden="1" x14ac:dyDescent="0.25">
      <c r="A123" s="2">
        <v>29</v>
      </c>
      <c r="B123" s="4">
        <f t="shared" ca="1" si="85"/>
        <v>44953</v>
      </c>
      <c r="C123" s="3">
        <f t="shared" si="87"/>
        <v>11110.481187214627</v>
      </c>
      <c r="D123" s="3"/>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row>
    <row r="124" spans="1:246" s="2" customFormat="1" hidden="1" x14ac:dyDescent="0.25">
      <c r="A124" s="2">
        <v>30</v>
      </c>
      <c r="B124" s="4">
        <f t="shared" ca="1" si="85"/>
        <v>44984</v>
      </c>
      <c r="C124" s="3">
        <f t="shared" si="87"/>
        <v>11071.831118721477</v>
      </c>
      <c r="D124" s="3"/>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row>
    <row r="125" spans="1:246" s="2" customFormat="1" hidden="1" x14ac:dyDescent="0.25">
      <c r="A125" s="2">
        <v>31</v>
      </c>
      <c r="B125" s="4">
        <f t="shared" ca="1" si="85"/>
        <v>45012</v>
      </c>
      <c r="C125" s="3">
        <f t="shared" si="87"/>
        <v>11033.181050228326</v>
      </c>
      <c r="D125" s="3"/>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row>
    <row r="126" spans="1:246" s="2" customFormat="1" hidden="1" x14ac:dyDescent="0.25">
      <c r="A126" s="2">
        <v>32</v>
      </c>
      <c r="B126" s="4">
        <f t="shared" ca="1" si="85"/>
        <v>45043</v>
      </c>
      <c r="C126" s="3">
        <f t="shared" si="87"/>
        <v>10994.530981735177</v>
      </c>
      <c r="D126" s="3"/>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row>
    <row r="127" spans="1:246" s="2" customFormat="1" hidden="1" x14ac:dyDescent="0.25">
      <c r="A127" s="2">
        <v>33</v>
      </c>
      <c r="B127" s="4">
        <f t="shared" ca="1" si="85"/>
        <v>45073</v>
      </c>
      <c r="C127" s="3">
        <f t="shared" si="87"/>
        <v>10955.880913242027</v>
      </c>
      <c r="D127" s="3"/>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row>
    <row r="128" spans="1:246" s="2" customFormat="1" hidden="1" x14ac:dyDescent="0.25">
      <c r="A128" s="2">
        <v>34</v>
      </c>
      <c r="B128" s="4">
        <f t="shared" ca="1" si="85"/>
        <v>45104</v>
      </c>
      <c r="C128" s="3">
        <f t="shared" si="87"/>
        <v>10917.230844748876</v>
      </c>
      <c r="D128" s="3"/>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row>
    <row r="129" spans="1:246" s="2" customFormat="1" hidden="1" x14ac:dyDescent="0.25">
      <c r="A129" s="2">
        <v>35</v>
      </c>
      <c r="B129" s="4">
        <f t="shared" ca="1" si="85"/>
        <v>45134</v>
      </c>
      <c r="C129" s="3">
        <f t="shared" si="87"/>
        <v>10878.580776255725</v>
      </c>
      <c r="D129" s="3"/>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row>
    <row r="130" spans="1:246" s="2" customFormat="1" hidden="1" x14ac:dyDescent="0.25">
      <c r="A130" s="2">
        <v>36</v>
      </c>
      <c r="B130" s="4">
        <f t="shared" ca="1" si="85"/>
        <v>45165</v>
      </c>
      <c r="C130" s="3">
        <f t="shared" si="87"/>
        <v>10839.930707762576</v>
      </c>
      <c r="D130" s="3"/>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row>
    <row r="131" spans="1:246" s="2" customFormat="1" hidden="1" x14ac:dyDescent="0.25">
      <c r="A131" s="2">
        <v>37</v>
      </c>
      <c r="B131" s="4">
        <f t="shared" ca="1" si="85"/>
        <v>45196</v>
      </c>
      <c r="C131" s="3">
        <f t="shared" ref="C131:C142" si="88">Q36</f>
        <v>17882.780639269437</v>
      </c>
      <c r="D131" s="3"/>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row>
    <row r="132" spans="1:246" s="2" customFormat="1" hidden="1" x14ac:dyDescent="0.25">
      <c r="A132" s="2">
        <v>38</v>
      </c>
      <c r="B132" s="4">
        <f t="shared" ca="1" si="85"/>
        <v>45226</v>
      </c>
      <c r="C132" s="3">
        <f t="shared" si="88"/>
        <v>10762.630570776275</v>
      </c>
      <c r="D132" s="3"/>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row>
    <row r="133" spans="1:246" s="2" customFormat="1" hidden="1" x14ac:dyDescent="0.25">
      <c r="A133" s="2">
        <v>39</v>
      </c>
      <c r="B133" s="4">
        <f t="shared" ca="1" si="85"/>
        <v>45257</v>
      </c>
      <c r="C133" s="3">
        <f t="shared" si="88"/>
        <v>10723.980502283124</v>
      </c>
      <c r="D133" s="3"/>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row>
    <row r="134" spans="1:246" s="2" customFormat="1" hidden="1" x14ac:dyDescent="0.25">
      <c r="A134" s="2">
        <v>40</v>
      </c>
      <c r="B134" s="4">
        <f t="shared" ca="1" si="85"/>
        <v>45287</v>
      </c>
      <c r="C134" s="3">
        <f t="shared" si="88"/>
        <v>10685.330433789975</v>
      </c>
      <c r="D134" s="3"/>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row>
    <row r="135" spans="1:246" s="2" customFormat="1" hidden="1" x14ac:dyDescent="0.25">
      <c r="A135" s="2">
        <v>41</v>
      </c>
      <c r="B135" s="4">
        <f t="shared" ca="1" si="85"/>
        <v>45318</v>
      </c>
      <c r="C135" s="3">
        <f t="shared" si="88"/>
        <v>10646.680365296825</v>
      </c>
      <c r="D135" s="3"/>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row>
    <row r="136" spans="1:246" s="2" customFormat="1" hidden="1" x14ac:dyDescent="0.25">
      <c r="A136" s="2">
        <v>42</v>
      </c>
      <c r="B136" s="4">
        <f t="shared" ca="1" si="85"/>
        <v>45349</v>
      </c>
      <c r="C136" s="3">
        <f t="shared" si="88"/>
        <v>10608.030296803674</v>
      </c>
      <c r="D136" s="3"/>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row>
    <row r="137" spans="1:246" s="2" customFormat="1" hidden="1" x14ac:dyDescent="0.25">
      <c r="A137" s="2">
        <v>43</v>
      </c>
      <c r="B137" s="4">
        <f t="shared" ca="1" si="85"/>
        <v>45378</v>
      </c>
      <c r="C137" s="3">
        <f t="shared" si="88"/>
        <v>10569.380228310525</v>
      </c>
      <c r="D137" s="3"/>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row>
    <row r="138" spans="1:246" s="2" customFormat="1" hidden="1" x14ac:dyDescent="0.25">
      <c r="A138" s="2">
        <v>44</v>
      </c>
      <c r="B138" s="4">
        <f t="shared" ca="1" si="85"/>
        <v>45409</v>
      </c>
      <c r="C138" s="3">
        <f t="shared" si="88"/>
        <v>10530.730159817374</v>
      </c>
      <c r="D138" s="3"/>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row>
    <row r="139" spans="1:246" s="2" customFormat="1" hidden="1" x14ac:dyDescent="0.25">
      <c r="A139" s="2">
        <v>45</v>
      </c>
      <c r="B139" s="4">
        <f t="shared" ca="1" si="85"/>
        <v>45439</v>
      </c>
      <c r="C139" s="3">
        <f t="shared" si="88"/>
        <v>10492.080091324224</v>
      </c>
      <c r="D139" s="3"/>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row>
    <row r="140" spans="1:246" s="2" customFormat="1" hidden="1" x14ac:dyDescent="0.25">
      <c r="A140" s="2">
        <v>46</v>
      </c>
      <c r="B140" s="4">
        <f t="shared" ca="1" si="85"/>
        <v>45470</v>
      </c>
      <c r="C140" s="3">
        <f t="shared" si="88"/>
        <v>10453.430022831075</v>
      </c>
      <c r="D140" s="3"/>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row>
    <row r="141" spans="1:246" s="2" customFormat="1" hidden="1" x14ac:dyDescent="0.25">
      <c r="A141" s="2">
        <v>47</v>
      </c>
      <c r="B141" s="4">
        <f t="shared" ca="1" si="85"/>
        <v>45500</v>
      </c>
      <c r="C141" s="3">
        <f t="shared" si="88"/>
        <v>10414.779954337924</v>
      </c>
      <c r="D141" s="3"/>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row>
    <row r="142" spans="1:246" s="2" customFormat="1" hidden="1" x14ac:dyDescent="0.25">
      <c r="A142" s="2">
        <v>48</v>
      </c>
      <c r="B142" s="4">
        <f t="shared" ca="1" si="85"/>
        <v>45531</v>
      </c>
      <c r="C142" s="3">
        <f t="shared" si="88"/>
        <v>10376.129885844774</v>
      </c>
      <c r="D142" s="3"/>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row>
    <row r="143" spans="1:246" s="2" customFormat="1" hidden="1" x14ac:dyDescent="0.25">
      <c r="A143" s="2">
        <v>49</v>
      </c>
      <c r="B143" s="4">
        <f t="shared" ca="1" si="85"/>
        <v>45562</v>
      </c>
      <c r="C143" s="3">
        <f t="shared" ref="C143:C154" si="89">U36</f>
        <v>17149.479817351639</v>
      </c>
      <c r="D143" s="3"/>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row>
    <row r="144" spans="1:246" s="2" customFormat="1" hidden="1" x14ac:dyDescent="0.25">
      <c r="A144" s="2">
        <v>50</v>
      </c>
      <c r="B144" s="4">
        <f t="shared" ca="1" si="85"/>
        <v>45592</v>
      </c>
      <c r="C144" s="3">
        <f t="shared" si="89"/>
        <v>10298.829748858474</v>
      </c>
      <c r="D144" s="3"/>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row>
    <row r="145" spans="1:246" s="2" customFormat="1" hidden="1" x14ac:dyDescent="0.25">
      <c r="A145" s="2">
        <v>51</v>
      </c>
      <c r="B145" s="4">
        <f t="shared" ca="1" si="85"/>
        <v>45623</v>
      </c>
      <c r="C145" s="3">
        <f t="shared" si="89"/>
        <v>10260.179680365323</v>
      </c>
      <c r="D145" s="3"/>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row>
    <row r="146" spans="1:246" s="2" customFormat="1" hidden="1" x14ac:dyDescent="0.25">
      <c r="A146" s="2">
        <v>52</v>
      </c>
      <c r="B146" s="4">
        <f t="shared" ca="1" si="85"/>
        <v>45653</v>
      </c>
      <c r="C146" s="3">
        <f t="shared" si="89"/>
        <v>10221.529611872173</v>
      </c>
      <c r="D146" s="3"/>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row>
    <row r="147" spans="1:246" s="2" customFormat="1" hidden="1" x14ac:dyDescent="0.25">
      <c r="A147" s="2">
        <v>53</v>
      </c>
      <c r="B147" s="4">
        <f t="shared" ca="1" si="85"/>
        <v>45684</v>
      </c>
      <c r="C147" s="3">
        <f t="shared" si="89"/>
        <v>10182.879543379022</v>
      </c>
      <c r="D147" s="3"/>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row>
    <row r="148" spans="1:246" s="2" customFormat="1" hidden="1" x14ac:dyDescent="0.25">
      <c r="A148" s="2">
        <v>54</v>
      </c>
      <c r="B148" s="4">
        <f t="shared" ca="1" si="85"/>
        <v>45715</v>
      </c>
      <c r="C148" s="3">
        <f t="shared" si="89"/>
        <v>10144.229474885873</v>
      </c>
      <c r="D148" s="3"/>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row>
    <row r="149" spans="1:246" s="2" customFormat="1" hidden="1" x14ac:dyDescent="0.25">
      <c r="A149" s="2">
        <v>55</v>
      </c>
      <c r="B149" s="4">
        <f t="shared" ca="1" si="85"/>
        <v>45743</v>
      </c>
      <c r="C149" s="3">
        <f t="shared" si="89"/>
        <v>10105.579406392722</v>
      </c>
      <c r="D149" s="3"/>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row>
    <row r="150" spans="1:246" s="2" customFormat="1" hidden="1" x14ac:dyDescent="0.25">
      <c r="A150" s="2">
        <v>56</v>
      </c>
      <c r="B150" s="4">
        <f t="shared" ca="1" si="85"/>
        <v>45774</v>
      </c>
      <c r="C150" s="3">
        <f t="shared" si="89"/>
        <v>10066.929337899572</v>
      </c>
      <c r="D150" s="3"/>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row>
    <row r="151" spans="1:246" s="2" customFormat="1" hidden="1" x14ac:dyDescent="0.25">
      <c r="A151" s="2">
        <v>57</v>
      </c>
      <c r="B151" s="4">
        <f t="shared" ca="1" si="85"/>
        <v>45804</v>
      </c>
      <c r="C151" s="3">
        <f t="shared" si="89"/>
        <v>10028.279269406423</v>
      </c>
      <c r="D151" s="3"/>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row>
    <row r="152" spans="1:246" s="2" customFormat="1" hidden="1" x14ac:dyDescent="0.25">
      <c r="A152" s="2">
        <v>58</v>
      </c>
      <c r="B152" s="4">
        <f t="shared" ca="1" si="85"/>
        <v>45835</v>
      </c>
      <c r="C152" s="3">
        <f t="shared" si="89"/>
        <v>9989.6292009132721</v>
      </c>
      <c r="D152" s="3"/>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row>
    <row r="153" spans="1:246" s="2" customFormat="1" hidden="1" x14ac:dyDescent="0.25">
      <c r="A153" s="2">
        <v>59</v>
      </c>
      <c r="B153" s="4">
        <f t="shared" ca="1" si="85"/>
        <v>45865</v>
      </c>
      <c r="C153" s="3">
        <f t="shared" si="89"/>
        <v>9950.9791324201215</v>
      </c>
      <c r="D153" s="3"/>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row>
    <row r="154" spans="1:246" s="2" customFormat="1" hidden="1" x14ac:dyDescent="0.25">
      <c r="A154" s="2">
        <v>60</v>
      </c>
      <c r="B154" s="4">
        <f t="shared" ca="1" si="85"/>
        <v>45896</v>
      </c>
      <c r="C154" s="3">
        <f t="shared" si="89"/>
        <v>9912.3290639269726</v>
      </c>
      <c r="D154" s="3"/>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row>
    <row r="155" spans="1:246" s="2" customFormat="1" hidden="1" x14ac:dyDescent="0.25">
      <c r="A155" s="2">
        <v>61</v>
      </c>
      <c r="B155" s="4">
        <f t="shared" ca="1" si="85"/>
        <v>45927</v>
      </c>
      <c r="C155" s="3">
        <f t="shared" ref="C155:C166" si="90">Y36</f>
        <v>16416.178995433842</v>
      </c>
      <c r="D155" s="3"/>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row>
    <row r="156" spans="1:246" s="2" customFormat="1" hidden="1" x14ac:dyDescent="0.25">
      <c r="A156" s="2">
        <v>62</v>
      </c>
      <c r="B156" s="4">
        <f t="shared" ca="1" si="85"/>
        <v>45957</v>
      </c>
      <c r="C156" s="3">
        <f t="shared" si="90"/>
        <v>9835.0289269406712</v>
      </c>
      <c r="D156" s="3"/>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row>
    <row r="157" spans="1:246" s="2" customFormat="1" hidden="1" x14ac:dyDescent="0.25">
      <c r="A157" s="2">
        <v>63</v>
      </c>
      <c r="B157" s="4">
        <f t="shared" ca="1" si="85"/>
        <v>45988</v>
      </c>
      <c r="C157" s="3">
        <f t="shared" si="90"/>
        <v>9796.3788584475187</v>
      </c>
      <c r="D157" s="3"/>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row>
    <row r="158" spans="1:246" s="2" customFormat="1" hidden="1" x14ac:dyDescent="0.25">
      <c r="A158" s="2">
        <v>64</v>
      </c>
      <c r="B158" s="4">
        <f t="shared" ca="1" si="85"/>
        <v>46018</v>
      </c>
      <c r="C158" s="3">
        <f t="shared" si="90"/>
        <v>9757.728789954368</v>
      </c>
      <c r="D158" s="3"/>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row>
    <row r="159" spans="1:246" s="2" customFormat="1" hidden="1" x14ac:dyDescent="0.25">
      <c r="A159" s="2">
        <v>65</v>
      </c>
      <c r="B159" s="4">
        <f t="shared" ca="1" si="85"/>
        <v>46049</v>
      </c>
      <c r="C159" s="3">
        <f t="shared" si="90"/>
        <v>9719.0787214612174</v>
      </c>
      <c r="D159" s="3"/>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row>
    <row r="160" spans="1:246" s="2" customFormat="1" hidden="1" x14ac:dyDescent="0.25">
      <c r="A160" s="2">
        <v>66</v>
      </c>
      <c r="B160" s="4">
        <f t="shared" ca="1" si="85"/>
        <v>46080</v>
      </c>
      <c r="C160" s="3">
        <f t="shared" si="90"/>
        <v>9680.4286529680667</v>
      </c>
      <c r="D160" s="3"/>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row>
    <row r="161" spans="1:246" s="2" customFormat="1" hidden="1" x14ac:dyDescent="0.25">
      <c r="A161" s="2">
        <v>67</v>
      </c>
      <c r="B161" s="4">
        <f t="shared" ref="B161:B224" ca="1" si="91">EDATE(B160,1)</f>
        <v>46108</v>
      </c>
      <c r="C161" s="3">
        <f t="shared" si="90"/>
        <v>9641.778584474916</v>
      </c>
      <c r="D161" s="3"/>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row>
    <row r="162" spans="1:246" s="2" customFormat="1" hidden="1" x14ac:dyDescent="0.25">
      <c r="A162" s="2">
        <v>68</v>
      </c>
      <c r="B162" s="4">
        <f t="shared" ca="1" si="91"/>
        <v>46139</v>
      </c>
      <c r="C162" s="3">
        <f t="shared" si="90"/>
        <v>9603.1285159817653</v>
      </c>
      <c r="D162" s="3"/>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row>
    <row r="163" spans="1:246" s="2" customFormat="1" hidden="1" x14ac:dyDescent="0.25">
      <c r="A163" s="2">
        <v>69</v>
      </c>
      <c r="B163" s="4">
        <f t="shared" ca="1" si="91"/>
        <v>46169</v>
      </c>
      <c r="C163" s="3">
        <f t="shared" si="90"/>
        <v>9564.4784474886128</v>
      </c>
      <c r="D163" s="3"/>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row>
    <row r="164" spans="1:246" s="2" customFormat="1" hidden="1" x14ac:dyDescent="0.25">
      <c r="A164" s="2">
        <v>70</v>
      </c>
      <c r="B164" s="4">
        <f t="shared" ca="1" si="91"/>
        <v>46200</v>
      </c>
      <c r="C164" s="3">
        <f t="shared" si="90"/>
        <v>9525.8283789954621</v>
      </c>
      <c r="D164" s="3"/>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row>
    <row r="165" spans="1:246" s="2" customFormat="1" hidden="1" x14ac:dyDescent="0.25">
      <c r="A165" s="2">
        <v>71</v>
      </c>
      <c r="B165" s="4">
        <f t="shared" ca="1" si="91"/>
        <v>46230</v>
      </c>
      <c r="C165" s="3">
        <f t="shared" si="90"/>
        <v>9487.1783105023114</v>
      </c>
      <c r="D165" s="3"/>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row>
    <row r="166" spans="1:246" s="2" customFormat="1" hidden="1" x14ac:dyDescent="0.25">
      <c r="A166" s="2">
        <v>72</v>
      </c>
      <c r="B166" s="4">
        <f t="shared" ca="1" si="91"/>
        <v>46261</v>
      </c>
      <c r="C166" s="3">
        <f t="shared" si="90"/>
        <v>9448.5282420091607</v>
      </c>
      <c r="D166" s="3"/>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row>
    <row r="167" spans="1:246" s="2" customFormat="1" hidden="1" x14ac:dyDescent="0.25">
      <c r="A167" s="2">
        <v>73</v>
      </c>
      <c r="B167" s="4">
        <f t="shared" ca="1" si="91"/>
        <v>46292</v>
      </c>
      <c r="C167" s="3">
        <f t="shared" ref="C167:C178" si="92">AC36</f>
        <v>15682.878173516026</v>
      </c>
      <c r="D167" s="3"/>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row>
    <row r="168" spans="1:246" s="2" customFormat="1" hidden="1" x14ac:dyDescent="0.25">
      <c r="A168" s="2">
        <v>74</v>
      </c>
      <c r="B168" s="4">
        <f t="shared" ca="1" si="91"/>
        <v>46322</v>
      </c>
      <c r="C168" s="3">
        <f t="shared" si="92"/>
        <v>9371.2281050228594</v>
      </c>
      <c r="D168" s="3"/>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row>
    <row r="169" spans="1:246" s="2" customFormat="1" hidden="1" x14ac:dyDescent="0.25">
      <c r="A169" s="2">
        <v>75</v>
      </c>
      <c r="B169" s="4">
        <f t="shared" ca="1" si="91"/>
        <v>46353</v>
      </c>
      <c r="C169" s="3">
        <f t="shared" si="92"/>
        <v>9332.5780365297087</v>
      </c>
      <c r="D169" s="3"/>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row>
    <row r="170" spans="1:246" s="2" customFormat="1" hidden="1" x14ac:dyDescent="0.25">
      <c r="A170" s="2">
        <v>76</v>
      </c>
      <c r="B170" s="4">
        <f t="shared" ca="1" si="91"/>
        <v>46383</v>
      </c>
      <c r="C170" s="3">
        <f t="shared" si="92"/>
        <v>9293.927968036558</v>
      </c>
      <c r="D170" s="3"/>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row>
    <row r="171" spans="1:246" s="2" customFormat="1" hidden="1" x14ac:dyDescent="0.25">
      <c r="A171" s="2">
        <v>77</v>
      </c>
      <c r="B171" s="4">
        <f t="shared" ca="1" si="91"/>
        <v>46414</v>
      </c>
      <c r="C171" s="3">
        <f t="shared" si="92"/>
        <v>9255.2778995434073</v>
      </c>
      <c r="D171" s="3"/>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row>
    <row r="172" spans="1:246" s="2" customFormat="1" hidden="1" x14ac:dyDescent="0.25">
      <c r="A172" s="2">
        <v>78</v>
      </c>
      <c r="B172" s="4">
        <f t="shared" ca="1" si="91"/>
        <v>46445</v>
      </c>
      <c r="C172" s="3">
        <f t="shared" si="92"/>
        <v>9216.6278310502548</v>
      </c>
      <c r="D172" s="3"/>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row>
    <row r="173" spans="1:246" s="2" customFormat="1" hidden="1" x14ac:dyDescent="0.25">
      <c r="A173" s="2">
        <v>79</v>
      </c>
      <c r="B173" s="4">
        <f t="shared" ca="1" si="91"/>
        <v>46473</v>
      </c>
      <c r="C173" s="3">
        <f t="shared" si="92"/>
        <v>9177.9777625571041</v>
      </c>
      <c r="D173" s="3"/>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row>
    <row r="174" spans="1:246" s="2" customFormat="1" hidden="1" x14ac:dyDescent="0.25">
      <c r="A174" s="2">
        <v>80</v>
      </c>
      <c r="B174" s="4">
        <f t="shared" ca="1" si="91"/>
        <v>46504</v>
      </c>
      <c r="C174" s="3">
        <f t="shared" si="92"/>
        <v>9139.3276940639535</v>
      </c>
      <c r="D174" s="3"/>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row>
    <row r="175" spans="1:246" s="2" customFormat="1" hidden="1" x14ac:dyDescent="0.25">
      <c r="A175" s="2">
        <v>81</v>
      </c>
      <c r="B175" s="4">
        <f t="shared" ca="1" si="91"/>
        <v>46534</v>
      </c>
      <c r="C175" s="3">
        <f t="shared" si="92"/>
        <v>9100.6776255708028</v>
      </c>
      <c r="D175" s="3"/>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row>
    <row r="176" spans="1:246" s="2" customFormat="1" hidden="1" x14ac:dyDescent="0.25">
      <c r="A176" s="2">
        <v>82</v>
      </c>
      <c r="B176" s="4">
        <f t="shared" ca="1" si="91"/>
        <v>46565</v>
      </c>
      <c r="C176" s="3">
        <f t="shared" si="92"/>
        <v>9062.0275570776521</v>
      </c>
      <c r="D176" s="3"/>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row>
    <row r="177" spans="1:246" s="2" customFormat="1" hidden="1" x14ac:dyDescent="0.25">
      <c r="A177" s="2">
        <v>83</v>
      </c>
      <c r="B177" s="4">
        <f t="shared" ca="1" si="91"/>
        <v>46595</v>
      </c>
      <c r="C177" s="3">
        <f t="shared" si="92"/>
        <v>9023.3774885845014</v>
      </c>
      <c r="D177" s="3"/>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row>
    <row r="178" spans="1:246" s="2" customFormat="1" hidden="1" x14ac:dyDescent="0.25">
      <c r="A178" s="2">
        <v>84</v>
      </c>
      <c r="B178" s="4">
        <f t="shared" ca="1" si="91"/>
        <v>46626</v>
      </c>
      <c r="C178" s="3">
        <f t="shared" si="92"/>
        <v>8984.7274200913489</v>
      </c>
      <c r="D178" s="3"/>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row>
    <row r="179" spans="1:246" s="2" customFormat="1" hidden="1" x14ac:dyDescent="0.25">
      <c r="A179" s="2">
        <v>85</v>
      </c>
      <c r="B179" s="4">
        <f t="shared" ca="1" si="91"/>
        <v>46657</v>
      </c>
      <c r="C179" s="3">
        <f t="shared" ref="C179:C190" si="93">E51</f>
        <v>14949.577351598213</v>
      </c>
      <c r="D179" s="3"/>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row>
    <row r="180" spans="1:246" s="2" customFormat="1" hidden="1" x14ac:dyDescent="0.25">
      <c r="A180" s="2">
        <v>86</v>
      </c>
      <c r="B180" s="4">
        <f t="shared" ca="1" si="91"/>
        <v>46687</v>
      </c>
      <c r="C180" s="3">
        <f t="shared" si="93"/>
        <v>8907.4272831050475</v>
      </c>
      <c r="D180" s="3"/>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row>
    <row r="181" spans="1:246" s="2" customFormat="1" hidden="1" x14ac:dyDescent="0.25">
      <c r="A181" s="2">
        <v>87</v>
      </c>
      <c r="B181" s="4">
        <f t="shared" ca="1" si="91"/>
        <v>46718</v>
      </c>
      <c r="C181" s="3">
        <f t="shared" si="93"/>
        <v>8868.7772146118969</v>
      </c>
      <c r="D181" s="3"/>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row>
    <row r="182" spans="1:246" s="2" customFormat="1" hidden="1" x14ac:dyDescent="0.25">
      <c r="A182" s="2">
        <v>88</v>
      </c>
      <c r="B182" s="4">
        <f t="shared" ca="1" si="91"/>
        <v>46748</v>
      </c>
      <c r="C182" s="3">
        <f t="shared" si="93"/>
        <v>8830.1271461187462</v>
      </c>
      <c r="D182" s="3"/>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row>
    <row r="183" spans="1:246" s="2" customFormat="1" hidden="1" x14ac:dyDescent="0.25">
      <c r="A183" s="2">
        <v>89</v>
      </c>
      <c r="B183" s="4">
        <f t="shared" ca="1" si="91"/>
        <v>46779</v>
      </c>
      <c r="C183" s="3">
        <f t="shared" si="93"/>
        <v>8791.4770776255955</v>
      </c>
      <c r="D183" s="3"/>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row>
    <row r="184" spans="1:246" s="2" customFormat="1" hidden="1" x14ac:dyDescent="0.25">
      <c r="A184" s="2">
        <v>90</v>
      </c>
      <c r="B184" s="4">
        <f t="shared" ca="1" si="91"/>
        <v>46810</v>
      </c>
      <c r="C184" s="3">
        <f t="shared" si="93"/>
        <v>8752.8270091324448</v>
      </c>
      <c r="D184" s="3"/>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row>
    <row r="185" spans="1:246" s="2" customFormat="1" hidden="1" x14ac:dyDescent="0.25">
      <c r="A185" s="2">
        <v>91</v>
      </c>
      <c r="B185" s="4">
        <f t="shared" ca="1" si="91"/>
        <v>46839</v>
      </c>
      <c r="C185" s="3">
        <f t="shared" si="93"/>
        <v>8714.1769406392923</v>
      </c>
      <c r="D185" s="3"/>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row>
    <row r="186" spans="1:246" s="2" customFormat="1" hidden="1" x14ac:dyDescent="0.25">
      <c r="A186" s="2">
        <v>92</v>
      </c>
      <c r="B186" s="4">
        <f t="shared" ca="1" si="91"/>
        <v>46870</v>
      </c>
      <c r="C186" s="3">
        <f t="shared" si="93"/>
        <v>8675.5268721461416</v>
      </c>
      <c r="D186" s="3"/>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row>
    <row r="187" spans="1:246" s="2" customFormat="1" hidden="1" x14ac:dyDescent="0.25">
      <c r="A187" s="2">
        <v>93</v>
      </c>
      <c r="B187" s="4">
        <f t="shared" ca="1" si="91"/>
        <v>46900</v>
      </c>
      <c r="C187" s="3">
        <f t="shared" si="93"/>
        <v>8636.8768036529909</v>
      </c>
      <c r="D187" s="3"/>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row>
    <row r="188" spans="1:246" s="2" customFormat="1" hidden="1" x14ac:dyDescent="0.25">
      <c r="A188" s="2">
        <v>94</v>
      </c>
      <c r="B188" s="4">
        <f t="shared" ca="1" si="91"/>
        <v>46931</v>
      </c>
      <c r="C188" s="3">
        <f t="shared" si="93"/>
        <v>8598.2267351598402</v>
      </c>
      <c r="D188" s="3"/>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row>
    <row r="189" spans="1:246" s="2" customFormat="1" hidden="1" x14ac:dyDescent="0.25">
      <c r="A189" s="2">
        <v>95</v>
      </c>
      <c r="B189" s="4">
        <f t="shared" ca="1" si="91"/>
        <v>46961</v>
      </c>
      <c r="C189" s="3">
        <f t="shared" si="93"/>
        <v>8559.5766666666896</v>
      </c>
      <c r="D189" s="3"/>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row>
    <row r="190" spans="1:246" s="2" customFormat="1" hidden="1" x14ac:dyDescent="0.25">
      <c r="A190" s="2">
        <v>96</v>
      </c>
      <c r="B190" s="4">
        <f t="shared" ca="1" si="91"/>
        <v>46992</v>
      </c>
      <c r="C190" s="3">
        <f t="shared" si="93"/>
        <v>8520.9265981735389</v>
      </c>
      <c r="D190" s="3"/>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row>
    <row r="191" spans="1:246" s="2" customFormat="1" hidden="1" x14ac:dyDescent="0.25">
      <c r="A191" s="2">
        <v>97</v>
      </c>
      <c r="B191" s="4">
        <f t="shared" ca="1" si="91"/>
        <v>47023</v>
      </c>
      <c r="C191" s="3">
        <f t="shared" ref="C191:C202" si="94">I51</f>
        <v>14216.276529680399</v>
      </c>
      <c r="D191" s="3"/>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row>
    <row r="192" spans="1:246" s="2" customFormat="1" hidden="1" x14ac:dyDescent="0.25">
      <c r="A192" s="2">
        <v>98</v>
      </c>
      <c r="B192" s="4">
        <f t="shared" ca="1" si="91"/>
        <v>47053</v>
      </c>
      <c r="C192" s="3">
        <f t="shared" si="94"/>
        <v>8443.6264611872357</v>
      </c>
      <c r="D192" s="3"/>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row>
    <row r="193" spans="1:246" s="2" customFormat="1" hidden="1" x14ac:dyDescent="0.25">
      <c r="A193" s="2">
        <v>99</v>
      </c>
      <c r="B193" s="4">
        <f t="shared" ca="1" si="91"/>
        <v>47084</v>
      </c>
      <c r="C193" s="3">
        <f t="shared" si="94"/>
        <v>8404.976392694085</v>
      </c>
      <c r="D193" s="3"/>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row>
    <row r="194" spans="1:246" s="2" customFormat="1" hidden="1" x14ac:dyDescent="0.25">
      <c r="A194" s="2">
        <v>100</v>
      </c>
      <c r="B194" s="4">
        <f t="shared" ca="1" si="91"/>
        <v>47114</v>
      </c>
      <c r="C194" s="3">
        <f t="shared" si="94"/>
        <v>8366.3263242009343</v>
      </c>
      <c r="D194" s="3"/>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row>
    <row r="195" spans="1:246" s="2" customFormat="1" hidden="1" x14ac:dyDescent="0.25">
      <c r="A195" s="2">
        <v>101</v>
      </c>
      <c r="B195" s="4">
        <f t="shared" ca="1" si="91"/>
        <v>47145</v>
      </c>
      <c r="C195" s="3">
        <f t="shared" si="94"/>
        <v>8327.6762557077836</v>
      </c>
      <c r="D195" s="3"/>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row>
    <row r="196" spans="1:246" s="2" customFormat="1" hidden="1" x14ac:dyDescent="0.25">
      <c r="A196" s="2">
        <v>102</v>
      </c>
      <c r="B196" s="4">
        <f t="shared" ca="1" si="91"/>
        <v>47176</v>
      </c>
      <c r="C196" s="3">
        <f t="shared" si="94"/>
        <v>8289.026187214633</v>
      </c>
      <c r="D196" s="3"/>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row>
    <row r="197" spans="1:246" s="2" customFormat="1" hidden="1" x14ac:dyDescent="0.25">
      <c r="A197" s="2">
        <v>103</v>
      </c>
      <c r="B197" s="4">
        <f t="shared" ca="1" si="91"/>
        <v>47204</v>
      </c>
      <c r="C197" s="3">
        <f t="shared" si="94"/>
        <v>8250.3761187214823</v>
      </c>
      <c r="D197" s="3"/>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row>
    <row r="198" spans="1:246" s="2" customFormat="1" hidden="1" x14ac:dyDescent="0.25">
      <c r="A198" s="2">
        <v>104</v>
      </c>
      <c r="B198" s="4">
        <f t="shared" ca="1" si="91"/>
        <v>47235</v>
      </c>
      <c r="C198" s="3">
        <f t="shared" si="94"/>
        <v>8211.7260502283316</v>
      </c>
      <c r="D198" s="3"/>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row>
    <row r="199" spans="1:246" s="2" customFormat="1" hidden="1" x14ac:dyDescent="0.25">
      <c r="A199" s="2">
        <v>105</v>
      </c>
      <c r="B199" s="4">
        <f t="shared" ca="1" si="91"/>
        <v>47265</v>
      </c>
      <c r="C199" s="3">
        <f t="shared" si="94"/>
        <v>8173.0759817351809</v>
      </c>
      <c r="D199" s="3"/>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row>
    <row r="200" spans="1:246" s="2" customFormat="1" hidden="1" x14ac:dyDescent="0.25">
      <c r="A200" s="2">
        <v>106</v>
      </c>
      <c r="B200" s="4">
        <f t="shared" ca="1" si="91"/>
        <v>47296</v>
      </c>
      <c r="C200" s="3">
        <f t="shared" si="94"/>
        <v>8134.4259132420284</v>
      </c>
      <c r="D200" s="3"/>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row>
    <row r="201" spans="1:246" s="2" customFormat="1" hidden="1" x14ac:dyDescent="0.25">
      <c r="A201" s="2">
        <v>107</v>
      </c>
      <c r="B201" s="4">
        <f t="shared" ca="1" si="91"/>
        <v>47326</v>
      </c>
      <c r="C201" s="3">
        <f t="shared" si="94"/>
        <v>8095.7758447488777</v>
      </c>
      <c r="D201" s="3"/>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row>
    <row r="202" spans="1:246" s="2" customFormat="1" hidden="1" x14ac:dyDescent="0.25">
      <c r="A202" s="2">
        <v>108</v>
      </c>
      <c r="B202" s="4">
        <f t="shared" ca="1" si="91"/>
        <v>47357</v>
      </c>
      <c r="C202" s="3">
        <f t="shared" si="94"/>
        <v>8057.125776255727</v>
      </c>
      <c r="D202" s="3"/>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row>
    <row r="203" spans="1:246" s="2" customFormat="1" hidden="1" x14ac:dyDescent="0.25">
      <c r="A203" s="2">
        <v>109</v>
      </c>
      <c r="B203" s="4">
        <f t="shared" ca="1" si="91"/>
        <v>47388</v>
      </c>
      <c r="C203" s="3">
        <f t="shared" ref="C203:C214" si="95">M51</f>
        <v>13482.975707762585</v>
      </c>
      <c r="D203" s="3"/>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row>
    <row r="204" spans="1:246" s="2" customFormat="1" hidden="1" x14ac:dyDescent="0.25">
      <c r="A204" s="2">
        <v>110</v>
      </c>
      <c r="B204" s="4">
        <f t="shared" ca="1" si="91"/>
        <v>47418</v>
      </c>
      <c r="C204" s="3">
        <f t="shared" si="95"/>
        <v>7979.8256392694257</v>
      </c>
      <c r="D204" s="3"/>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row>
    <row r="205" spans="1:246" s="2" customFormat="1" hidden="1" x14ac:dyDescent="0.25">
      <c r="A205" s="2">
        <v>111</v>
      </c>
      <c r="B205" s="4">
        <f t="shared" ca="1" si="91"/>
        <v>47449</v>
      </c>
      <c r="C205" s="3">
        <f t="shared" si="95"/>
        <v>7941.175570776275</v>
      </c>
      <c r="D205" s="3"/>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row>
    <row r="206" spans="1:246" s="2" customFormat="1" hidden="1" x14ac:dyDescent="0.25">
      <c r="A206" s="2">
        <v>112</v>
      </c>
      <c r="B206" s="4">
        <f t="shared" ca="1" si="91"/>
        <v>47479</v>
      </c>
      <c r="C206" s="3">
        <f t="shared" si="95"/>
        <v>7902.5255022831225</v>
      </c>
      <c r="D206" s="3"/>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row>
    <row r="207" spans="1:246" s="2" customFormat="1" hidden="1" x14ac:dyDescent="0.25">
      <c r="A207" s="2">
        <v>113</v>
      </c>
      <c r="B207" s="4">
        <f t="shared" ca="1" si="91"/>
        <v>47510</v>
      </c>
      <c r="C207" s="3">
        <f t="shared" si="95"/>
        <v>7863.8754337899718</v>
      </c>
      <c r="D207" s="3"/>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row>
    <row r="208" spans="1:246" s="2" customFormat="1" hidden="1" x14ac:dyDescent="0.25">
      <c r="A208" s="2">
        <v>114</v>
      </c>
      <c r="B208" s="4">
        <f t="shared" ca="1" si="91"/>
        <v>47541</v>
      </c>
      <c r="C208" s="3">
        <f t="shared" si="95"/>
        <v>7825.2253652968211</v>
      </c>
      <c r="D208" s="3"/>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row>
    <row r="209" spans="1:246" s="2" customFormat="1" hidden="1" x14ac:dyDescent="0.25">
      <c r="A209" s="2">
        <v>115</v>
      </c>
      <c r="B209" s="4">
        <f t="shared" ca="1" si="91"/>
        <v>47569</v>
      </c>
      <c r="C209" s="3">
        <f t="shared" si="95"/>
        <v>7786.5752968036704</v>
      </c>
      <c r="D209" s="3"/>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row>
    <row r="210" spans="1:246" s="2" customFormat="1" hidden="1" x14ac:dyDescent="0.25">
      <c r="A210" s="2">
        <v>116</v>
      </c>
      <c r="B210" s="4">
        <f t="shared" ca="1" si="91"/>
        <v>47600</v>
      </c>
      <c r="C210" s="3">
        <f t="shared" si="95"/>
        <v>7747.9252283105197</v>
      </c>
      <c r="D210" s="3"/>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row>
    <row r="211" spans="1:246" s="2" customFormat="1" hidden="1" x14ac:dyDescent="0.25">
      <c r="A211" s="2">
        <v>117</v>
      </c>
      <c r="B211" s="4">
        <f t="shared" ca="1" si="91"/>
        <v>47630</v>
      </c>
      <c r="C211" s="3">
        <f t="shared" si="95"/>
        <v>7709.2751598173691</v>
      </c>
      <c r="D211" s="3"/>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row>
    <row r="212" spans="1:246" s="2" customFormat="1" hidden="1" x14ac:dyDescent="0.25">
      <c r="A212" s="2">
        <v>118</v>
      </c>
      <c r="B212" s="4">
        <f t="shared" ca="1" si="91"/>
        <v>47661</v>
      </c>
      <c r="C212" s="3">
        <f t="shared" si="95"/>
        <v>7670.6250913242166</v>
      </c>
      <c r="D212" s="3"/>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row>
    <row r="213" spans="1:246" s="2" customFormat="1" hidden="1" x14ac:dyDescent="0.25">
      <c r="A213" s="2">
        <v>119</v>
      </c>
      <c r="B213" s="4">
        <f t="shared" ca="1" si="91"/>
        <v>47691</v>
      </c>
      <c r="C213" s="3">
        <f t="shared" si="95"/>
        <v>7631.9750228310659</v>
      </c>
      <c r="D213" s="3"/>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row>
    <row r="214" spans="1:246" s="2" customFormat="1" hidden="1" x14ac:dyDescent="0.25">
      <c r="A214" s="2">
        <v>120</v>
      </c>
      <c r="B214" s="4">
        <f t="shared" ca="1" si="91"/>
        <v>47722</v>
      </c>
      <c r="C214" s="3">
        <f t="shared" si="95"/>
        <v>7593.3249543379152</v>
      </c>
      <c r="D214" s="3"/>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row>
    <row r="215" spans="1:246" s="2" customFormat="1" hidden="1" x14ac:dyDescent="0.25">
      <c r="A215" s="2">
        <v>121</v>
      </c>
      <c r="B215" s="4">
        <f t="shared" ca="1" si="91"/>
        <v>47753</v>
      </c>
      <c r="C215" s="5">
        <f t="shared" ref="C215:C226" si="96">Q51</f>
        <v>12749.674885844774</v>
      </c>
      <c r="D215" s="3"/>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row>
    <row r="216" spans="1:246" s="2" customFormat="1" hidden="1" x14ac:dyDescent="0.25">
      <c r="A216" s="2">
        <v>122</v>
      </c>
      <c r="B216" s="4">
        <f t="shared" ca="1" si="91"/>
        <v>47783</v>
      </c>
      <c r="C216" s="5">
        <f t="shared" si="96"/>
        <v>7516.0248173516138</v>
      </c>
      <c r="D216" s="3"/>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row>
    <row r="217" spans="1:246" s="2" customFormat="1" hidden="1" x14ac:dyDescent="0.25">
      <c r="A217" s="2">
        <v>123</v>
      </c>
      <c r="B217" s="4">
        <f t="shared" ca="1" si="91"/>
        <v>47814</v>
      </c>
      <c r="C217" s="5">
        <f t="shared" si="96"/>
        <v>7477.3747488584631</v>
      </c>
      <c r="D217" s="3"/>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row>
    <row r="218" spans="1:246" s="2" customFormat="1" hidden="1" x14ac:dyDescent="0.25">
      <c r="A218" s="2">
        <v>124</v>
      </c>
      <c r="B218" s="4">
        <f t="shared" ca="1" si="91"/>
        <v>47844</v>
      </c>
      <c r="C218" s="5">
        <f t="shared" si="96"/>
        <v>7438.7246803653125</v>
      </c>
      <c r="D218" s="3"/>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row>
    <row r="219" spans="1:246" s="2" customFormat="1" hidden="1" x14ac:dyDescent="0.25">
      <c r="A219" s="2">
        <v>125</v>
      </c>
      <c r="B219" s="4">
        <f t="shared" ca="1" si="91"/>
        <v>47875</v>
      </c>
      <c r="C219" s="5">
        <f t="shared" si="96"/>
        <v>7400.0746118721599</v>
      </c>
      <c r="D219" s="3"/>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row>
    <row r="220" spans="1:246" s="2" customFormat="1" hidden="1" x14ac:dyDescent="0.25">
      <c r="A220" s="2">
        <v>126</v>
      </c>
      <c r="B220" s="4">
        <f t="shared" ca="1" si="91"/>
        <v>47906</v>
      </c>
      <c r="C220" s="5">
        <f t="shared" si="96"/>
        <v>7361.4245433790111</v>
      </c>
      <c r="D220" s="3"/>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row>
    <row r="221" spans="1:246" s="2" customFormat="1" hidden="1" x14ac:dyDescent="0.25">
      <c r="A221" s="2">
        <v>127</v>
      </c>
      <c r="B221" s="4">
        <f t="shared" ca="1" si="91"/>
        <v>47934</v>
      </c>
      <c r="C221" s="5">
        <f t="shared" si="96"/>
        <v>7322.7744748858586</v>
      </c>
      <c r="D221" s="3"/>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row>
    <row r="222" spans="1:246" s="2" customFormat="1" hidden="1" x14ac:dyDescent="0.25">
      <c r="A222" s="2">
        <v>128</v>
      </c>
      <c r="B222" s="4">
        <f t="shared" ca="1" si="91"/>
        <v>47965</v>
      </c>
      <c r="C222" s="5">
        <f t="shared" si="96"/>
        <v>7284.1244063927079</v>
      </c>
      <c r="D222" s="3"/>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row>
    <row r="223" spans="1:246" s="2" customFormat="1" hidden="1" x14ac:dyDescent="0.25">
      <c r="A223" s="2">
        <v>129</v>
      </c>
      <c r="B223" s="4">
        <f t="shared" ca="1" si="91"/>
        <v>47995</v>
      </c>
      <c r="C223" s="5">
        <f t="shared" si="96"/>
        <v>7245.4743378995572</v>
      </c>
      <c r="D223" s="3"/>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row>
    <row r="224" spans="1:246" s="2" customFormat="1" hidden="1" x14ac:dyDescent="0.25">
      <c r="A224" s="2">
        <v>130</v>
      </c>
      <c r="B224" s="4">
        <f t="shared" ca="1" si="91"/>
        <v>48026</v>
      </c>
      <c r="C224" s="5">
        <f t="shared" si="96"/>
        <v>7206.8242694064065</v>
      </c>
      <c r="D224" s="3"/>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row>
    <row r="225" spans="1:246" s="2" customFormat="1" hidden="1" x14ac:dyDescent="0.25">
      <c r="A225" s="2">
        <v>131</v>
      </c>
      <c r="B225" s="4">
        <f t="shared" ref="B225:B288" ca="1" si="97">EDATE(B224,1)</f>
        <v>48056</v>
      </c>
      <c r="C225" s="5">
        <f t="shared" si="96"/>
        <v>7168.174200913254</v>
      </c>
      <c r="D225" s="3"/>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row>
    <row r="226" spans="1:246" s="2" customFormat="1" hidden="1" x14ac:dyDescent="0.25">
      <c r="A226" s="2">
        <v>132</v>
      </c>
      <c r="B226" s="4">
        <f t="shared" ca="1" si="97"/>
        <v>48087</v>
      </c>
      <c r="C226" s="5">
        <f t="shared" si="96"/>
        <v>7129.5241324201052</v>
      </c>
      <c r="D226" s="3"/>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row>
    <row r="227" spans="1:246" s="2" customFormat="1" hidden="1" x14ac:dyDescent="0.25">
      <c r="A227" s="2">
        <v>133</v>
      </c>
      <c r="B227" s="4">
        <f t="shared" ca="1" si="97"/>
        <v>48118</v>
      </c>
      <c r="C227" s="5">
        <f t="shared" ref="C227:C238" si="98">U51</f>
        <v>12016.37406392696</v>
      </c>
      <c r="D227" s="3"/>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row>
    <row r="228" spans="1:246" s="2" customFormat="1" hidden="1" x14ac:dyDescent="0.25">
      <c r="A228" s="2">
        <v>134</v>
      </c>
      <c r="B228" s="4">
        <f t="shared" ca="1" si="97"/>
        <v>48148</v>
      </c>
      <c r="C228" s="5">
        <f t="shared" si="98"/>
        <v>7052.223995433802</v>
      </c>
      <c r="D228" s="3"/>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row>
    <row r="229" spans="1:246" s="2" customFormat="1" hidden="1" x14ac:dyDescent="0.25">
      <c r="A229" s="2">
        <v>135</v>
      </c>
      <c r="B229" s="4">
        <f t="shared" ca="1" si="97"/>
        <v>48179</v>
      </c>
      <c r="C229" s="5">
        <f t="shared" si="98"/>
        <v>7013.5739269406513</v>
      </c>
      <c r="D229" s="3"/>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row>
    <row r="230" spans="1:246" s="2" customFormat="1" hidden="1" x14ac:dyDescent="0.25">
      <c r="A230" s="2">
        <v>136</v>
      </c>
      <c r="B230" s="4">
        <f t="shared" ca="1" si="97"/>
        <v>48209</v>
      </c>
      <c r="C230" s="5">
        <f t="shared" si="98"/>
        <v>6974.9238584475006</v>
      </c>
      <c r="D230" s="3"/>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row>
    <row r="231" spans="1:246" s="2" customFormat="1" hidden="1" x14ac:dyDescent="0.25">
      <c r="A231" s="2">
        <v>137</v>
      </c>
      <c r="B231" s="4">
        <f t="shared" ca="1" si="97"/>
        <v>48240</v>
      </c>
      <c r="C231" s="5">
        <f t="shared" si="98"/>
        <v>6936.273789954349</v>
      </c>
      <c r="D231" s="3"/>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row>
    <row r="232" spans="1:246" s="2" customFormat="1" hidden="1" x14ac:dyDescent="0.25">
      <c r="A232" s="2">
        <v>138</v>
      </c>
      <c r="B232" s="4">
        <f t="shared" ca="1" si="97"/>
        <v>48271</v>
      </c>
      <c r="C232" s="5">
        <f t="shared" si="98"/>
        <v>6897.6237214611992</v>
      </c>
      <c r="D232" s="3"/>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row>
    <row r="233" spans="1:246" s="2" customFormat="1" hidden="1" x14ac:dyDescent="0.25">
      <c r="A233" s="2">
        <v>139</v>
      </c>
      <c r="B233" s="4">
        <f t="shared" ca="1" si="97"/>
        <v>48300</v>
      </c>
      <c r="C233" s="5">
        <f t="shared" si="98"/>
        <v>6858.9736529680476</v>
      </c>
      <c r="D233" s="3"/>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row>
    <row r="234" spans="1:246" s="2" customFormat="1" hidden="1" x14ac:dyDescent="0.25">
      <c r="A234" s="2">
        <v>140</v>
      </c>
      <c r="B234" s="4">
        <f t="shared" ca="1" si="97"/>
        <v>48331</v>
      </c>
      <c r="C234" s="5">
        <f t="shared" si="98"/>
        <v>6820.3235844748961</v>
      </c>
      <c r="D234" s="3"/>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row>
    <row r="235" spans="1:246" s="2" customFormat="1" hidden="1" x14ac:dyDescent="0.25">
      <c r="A235" s="2">
        <v>141</v>
      </c>
      <c r="B235" s="4">
        <f t="shared" ca="1" si="97"/>
        <v>48361</v>
      </c>
      <c r="C235" s="5">
        <f t="shared" si="98"/>
        <v>6781.6735159817454</v>
      </c>
      <c r="D235" s="3"/>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row>
    <row r="236" spans="1:246" s="2" customFormat="1" hidden="1" x14ac:dyDescent="0.25">
      <c r="A236" s="2">
        <v>142</v>
      </c>
      <c r="B236" s="4">
        <f t="shared" ca="1" si="97"/>
        <v>48392</v>
      </c>
      <c r="C236" s="5">
        <f t="shared" si="98"/>
        <v>6743.0234474885947</v>
      </c>
      <c r="D236" s="3"/>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row>
    <row r="237" spans="1:246" s="2" customFormat="1" hidden="1" x14ac:dyDescent="0.25">
      <c r="A237" s="2">
        <v>143</v>
      </c>
      <c r="B237" s="4">
        <f t="shared" ca="1" si="97"/>
        <v>48422</v>
      </c>
      <c r="C237" s="5">
        <f t="shared" si="98"/>
        <v>6704.373378995444</v>
      </c>
      <c r="D237" s="3"/>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row>
    <row r="238" spans="1:246" s="2" customFormat="1" hidden="1" x14ac:dyDescent="0.25">
      <c r="A238" s="2">
        <v>144</v>
      </c>
      <c r="B238" s="4">
        <f t="shared" ca="1" si="97"/>
        <v>48453</v>
      </c>
      <c r="C238" s="5">
        <f t="shared" si="98"/>
        <v>6665.7233105022933</v>
      </c>
      <c r="D238" s="3"/>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row>
    <row r="239" spans="1:246" s="2" customFormat="1" hidden="1" x14ac:dyDescent="0.25">
      <c r="A239" s="2">
        <v>145</v>
      </c>
      <c r="B239" s="4">
        <f t="shared" ca="1" si="97"/>
        <v>48484</v>
      </c>
      <c r="C239" s="5">
        <f t="shared" ref="C239:C250" si="99">Y51</f>
        <v>11283.073242009146</v>
      </c>
      <c r="D239" s="3"/>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row>
    <row r="240" spans="1:246" s="2" customFormat="1" hidden="1" x14ac:dyDescent="0.25">
      <c r="A240" s="2">
        <v>146</v>
      </c>
      <c r="B240" s="4">
        <f t="shared" ca="1" si="97"/>
        <v>48514</v>
      </c>
      <c r="C240" s="5">
        <f t="shared" si="99"/>
        <v>6588.423173515991</v>
      </c>
      <c r="D240" s="3"/>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row>
    <row r="241" spans="1:246" s="2" customFormat="1" hidden="1" x14ac:dyDescent="0.25">
      <c r="A241" s="2">
        <v>147</v>
      </c>
      <c r="B241" s="4">
        <f t="shared" ca="1" si="97"/>
        <v>48545</v>
      </c>
      <c r="C241" s="5">
        <f t="shared" si="99"/>
        <v>6549.7731050228404</v>
      </c>
      <c r="D241" s="3"/>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row>
    <row r="242" spans="1:246" s="2" customFormat="1" hidden="1" x14ac:dyDescent="0.25">
      <c r="A242" s="2">
        <v>148</v>
      </c>
      <c r="B242" s="4">
        <f t="shared" ca="1" si="97"/>
        <v>48575</v>
      </c>
      <c r="C242" s="5">
        <f t="shared" si="99"/>
        <v>6511.1230365296888</v>
      </c>
      <c r="D242" s="3"/>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row>
    <row r="243" spans="1:246" s="2" customFormat="1" hidden="1" x14ac:dyDescent="0.25">
      <c r="A243" s="2">
        <v>149</v>
      </c>
      <c r="B243" s="4">
        <f t="shared" ca="1" si="97"/>
        <v>48606</v>
      </c>
      <c r="C243" s="5">
        <f t="shared" si="99"/>
        <v>6472.4729680365381</v>
      </c>
      <c r="D243" s="3"/>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row>
    <row r="244" spans="1:246" s="2" customFormat="1" hidden="1" x14ac:dyDescent="0.25">
      <c r="A244" s="2">
        <v>150</v>
      </c>
      <c r="B244" s="4">
        <f t="shared" ca="1" si="97"/>
        <v>48637</v>
      </c>
      <c r="C244" s="5">
        <f t="shared" si="99"/>
        <v>6433.8228995433874</v>
      </c>
      <c r="D244" s="3"/>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row>
    <row r="245" spans="1:246" s="2" customFormat="1" hidden="1" x14ac:dyDescent="0.25">
      <c r="A245" s="2">
        <v>151</v>
      </c>
      <c r="B245" s="4">
        <f t="shared" ca="1" si="97"/>
        <v>48665</v>
      </c>
      <c r="C245" s="5">
        <f t="shared" si="99"/>
        <v>6395.1728310502367</v>
      </c>
      <c r="D245" s="3"/>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row>
    <row r="246" spans="1:246" s="2" customFormat="1" hidden="1" x14ac:dyDescent="0.25">
      <c r="A246" s="2">
        <v>152</v>
      </c>
      <c r="B246" s="4">
        <f t="shared" ca="1" si="97"/>
        <v>48696</v>
      </c>
      <c r="C246" s="5">
        <f t="shared" si="99"/>
        <v>6356.522762557086</v>
      </c>
      <c r="D246" s="3"/>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row>
    <row r="247" spans="1:246" s="2" customFormat="1" hidden="1" x14ac:dyDescent="0.25">
      <c r="A247" s="2">
        <v>153</v>
      </c>
      <c r="B247" s="4">
        <f t="shared" ca="1" si="97"/>
        <v>48726</v>
      </c>
      <c r="C247" s="5">
        <f t="shared" si="99"/>
        <v>6317.8726940639353</v>
      </c>
      <c r="D247" s="3"/>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row>
    <row r="248" spans="1:246" s="2" customFormat="1" hidden="1" x14ac:dyDescent="0.25">
      <c r="A248" s="2">
        <v>154</v>
      </c>
      <c r="B248" s="4">
        <f t="shared" ca="1" si="97"/>
        <v>48757</v>
      </c>
      <c r="C248" s="5">
        <f t="shared" si="99"/>
        <v>6279.2226255707847</v>
      </c>
      <c r="D248" s="3"/>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row>
    <row r="249" spans="1:246" s="2" customFormat="1" hidden="1" x14ac:dyDescent="0.25">
      <c r="A249" s="2">
        <v>155</v>
      </c>
      <c r="B249" s="4">
        <f t="shared" ca="1" si="97"/>
        <v>48787</v>
      </c>
      <c r="C249" s="5">
        <f t="shared" si="99"/>
        <v>6240.572557077634</v>
      </c>
      <c r="D249" s="3"/>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row>
    <row r="250" spans="1:246" s="2" customFormat="1" hidden="1" x14ac:dyDescent="0.25">
      <c r="A250" s="2">
        <v>156</v>
      </c>
      <c r="B250" s="4">
        <f t="shared" ca="1" si="97"/>
        <v>48818</v>
      </c>
      <c r="C250" s="5">
        <f t="shared" si="99"/>
        <v>6201.9224885844833</v>
      </c>
      <c r="D250" s="3"/>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row>
    <row r="251" spans="1:246" s="2" customFormat="1" hidden="1" x14ac:dyDescent="0.25">
      <c r="A251" s="2">
        <v>157</v>
      </c>
      <c r="B251" s="4">
        <f t="shared" ca="1" si="97"/>
        <v>48849</v>
      </c>
      <c r="C251" s="5">
        <f t="shared" ref="C251:C262" si="100">AC51</f>
        <v>10549.772420091338</v>
      </c>
      <c r="D251" s="3"/>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row>
    <row r="252" spans="1:246" s="2" customFormat="1" hidden="1" x14ac:dyDescent="0.25">
      <c r="A252" s="2">
        <v>158</v>
      </c>
      <c r="B252" s="4">
        <f t="shared" ca="1" si="97"/>
        <v>48879</v>
      </c>
      <c r="C252" s="5">
        <f t="shared" si="100"/>
        <v>6124.6223515981819</v>
      </c>
      <c r="D252" s="3"/>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row>
    <row r="253" spans="1:246" s="2" customFormat="1" hidden="1" x14ac:dyDescent="0.25">
      <c r="A253" s="2">
        <v>159</v>
      </c>
      <c r="B253" s="4">
        <f t="shared" ca="1" si="97"/>
        <v>48910</v>
      </c>
      <c r="C253" s="5">
        <f t="shared" si="100"/>
        <v>6085.9722831050312</v>
      </c>
      <c r="D253" s="3"/>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row>
    <row r="254" spans="1:246" s="2" customFormat="1" hidden="1" x14ac:dyDescent="0.25">
      <c r="A254" s="2">
        <v>160</v>
      </c>
      <c r="B254" s="4">
        <f t="shared" ca="1" si="97"/>
        <v>48940</v>
      </c>
      <c r="C254" s="5">
        <f t="shared" si="100"/>
        <v>6047.3222146118806</v>
      </c>
      <c r="D254" s="3"/>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row>
    <row r="255" spans="1:246" s="2" customFormat="1" hidden="1" x14ac:dyDescent="0.25">
      <c r="A255" s="2">
        <v>161</v>
      </c>
      <c r="B255" s="4">
        <f t="shared" ca="1" si="97"/>
        <v>48971</v>
      </c>
      <c r="C255" s="5">
        <f t="shared" si="100"/>
        <v>6008.6721461187308</v>
      </c>
      <c r="D255" s="3"/>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row>
    <row r="256" spans="1:246" s="2" customFormat="1" hidden="1" x14ac:dyDescent="0.25">
      <c r="A256" s="2">
        <v>162</v>
      </c>
      <c r="B256" s="4">
        <f t="shared" ca="1" si="97"/>
        <v>49002</v>
      </c>
      <c r="C256" s="5">
        <f t="shared" si="100"/>
        <v>5970.0220776255801</v>
      </c>
      <c r="D256" s="3"/>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row>
    <row r="257" spans="1:246" s="2" customFormat="1" hidden="1" x14ac:dyDescent="0.25">
      <c r="A257" s="2">
        <v>163</v>
      </c>
      <c r="B257" s="4">
        <f t="shared" ca="1" si="97"/>
        <v>49030</v>
      </c>
      <c r="C257" s="5">
        <f t="shared" si="100"/>
        <v>5931.3720091324294</v>
      </c>
      <c r="D257" s="3"/>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row>
    <row r="258" spans="1:246" s="2" customFormat="1" hidden="1" x14ac:dyDescent="0.25">
      <c r="A258" s="2">
        <v>164</v>
      </c>
      <c r="B258" s="4">
        <f t="shared" ca="1" si="97"/>
        <v>49061</v>
      </c>
      <c r="C258" s="5">
        <f t="shared" si="100"/>
        <v>5892.7219406392787</v>
      </c>
      <c r="D258" s="3"/>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row>
    <row r="259" spans="1:246" s="2" customFormat="1" hidden="1" x14ac:dyDescent="0.25">
      <c r="A259" s="2">
        <v>165</v>
      </c>
      <c r="B259" s="4">
        <f t="shared" ca="1" si="97"/>
        <v>49091</v>
      </c>
      <c r="C259" s="5">
        <f t="shared" si="100"/>
        <v>5854.071872146129</v>
      </c>
      <c r="D259" s="3"/>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row>
    <row r="260" spans="1:246" s="2" customFormat="1" hidden="1" x14ac:dyDescent="0.25">
      <c r="A260" s="2">
        <v>166</v>
      </c>
      <c r="B260" s="4">
        <f t="shared" ca="1" si="97"/>
        <v>49122</v>
      </c>
      <c r="C260" s="5">
        <f t="shared" si="100"/>
        <v>5815.4218036529783</v>
      </c>
      <c r="D260" s="3"/>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row>
    <row r="261" spans="1:246" s="2" customFormat="1" hidden="1" x14ac:dyDescent="0.25">
      <c r="A261" s="2">
        <v>167</v>
      </c>
      <c r="B261" s="4">
        <f t="shared" ca="1" si="97"/>
        <v>49152</v>
      </c>
      <c r="C261" s="5">
        <f t="shared" si="100"/>
        <v>5776.7717351598276</v>
      </c>
      <c r="D261" s="3"/>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row>
    <row r="262" spans="1:246" s="2" customFormat="1" hidden="1" x14ac:dyDescent="0.25">
      <c r="A262" s="2">
        <v>168</v>
      </c>
      <c r="B262" s="4">
        <f t="shared" ca="1" si="97"/>
        <v>49183</v>
      </c>
      <c r="C262" s="5">
        <f t="shared" si="100"/>
        <v>5738.1216666666769</v>
      </c>
      <c r="D262" s="3"/>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row>
    <row r="263" spans="1:246" s="2" customFormat="1" hidden="1" x14ac:dyDescent="0.25">
      <c r="A263" s="2">
        <v>169</v>
      </c>
      <c r="B263" s="4">
        <f t="shared" ca="1" si="97"/>
        <v>49214</v>
      </c>
      <c r="C263" s="5">
        <f t="shared" ref="C263:C274" si="101">E66</f>
        <v>9816.4715981735317</v>
      </c>
      <c r="D263" s="3"/>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row>
    <row r="264" spans="1:246" s="2" customFormat="1" hidden="1" x14ac:dyDescent="0.25">
      <c r="A264" s="2">
        <v>170</v>
      </c>
      <c r="B264" s="4">
        <f t="shared" ca="1" si="97"/>
        <v>49244</v>
      </c>
      <c r="C264" s="5">
        <f t="shared" si="101"/>
        <v>5660.8215296803755</v>
      </c>
      <c r="D264" s="3"/>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row>
    <row r="265" spans="1:246" s="2" customFormat="1" hidden="1" x14ac:dyDescent="0.25">
      <c r="A265" s="2">
        <v>171</v>
      </c>
      <c r="B265" s="4">
        <f t="shared" ca="1" si="97"/>
        <v>49275</v>
      </c>
      <c r="C265" s="5">
        <f t="shared" si="101"/>
        <v>5622.1714611872248</v>
      </c>
      <c r="D265" s="3"/>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row>
    <row r="266" spans="1:246" s="2" customFormat="1" hidden="1" x14ac:dyDescent="0.25">
      <c r="A266" s="2">
        <v>172</v>
      </c>
      <c r="B266" s="4">
        <f t="shared" ca="1" si="97"/>
        <v>49305</v>
      </c>
      <c r="C266" s="5">
        <f t="shared" si="101"/>
        <v>5583.5213926940742</v>
      </c>
      <c r="D266" s="3"/>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row>
    <row r="267" spans="1:246" s="2" customFormat="1" hidden="1" x14ac:dyDescent="0.25">
      <c r="A267" s="2">
        <v>173</v>
      </c>
      <c r="B267" s="4">
        <f t="shared" ca="1" si="97"/>
        <v>49336</v>
      </c>
      <c r="C267" s="5">
        <f t="shared" si="101"/>
        <v>5544.8713242009235</v>
      </c>
      <c r="D267" s="3"/>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row>
    <row r="268" spans="1:246" s="2" customFormat="1" hidden="1" x14ac:dyDescent="0.25">
      <c r="A268" s="2">
        <v>174</v>
      </c>
      <c r="B268" s="4">
        <f t="shared" ca="1" si="97"/>
        <v>49367</v>
      </c>
      <c r="C268" s="5">
        <f t="shared" si="101"/>
        <v>5506.2212557077728</v>
      </c>
      <c r="D268" s="3"/>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row>
    <row r="269" spans="1:246" s="2" customFormat="1" hidden="1" x14ac:dyDescent="0.25">
      <c r="A269" s="2">
        <v>175</v>
      </c>
      <c r="B269" s="4">
        <f t="shared" ca="1" si="97"/>
        <v>49395</v>
      </c>
      <c r="C269" s="5">
        <f t="shared" si="101"/>
        <v>5467.5711872146221</v>
      </c>
      <c r="D269" s="3"/>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row>
    <row r="270" spans="1:246" s="2" customFormat="1" hidden="1" x14ac:dyDescent="0.25">
      <c r="A270" s="2">
        <v>176</v>
      </c>
      <c r="B270" s="4">
        <f t="shared" ca="1" si="97"/>
        <v>49426</v>
      </c>
      <c r="C270" s="5">
        <f t="shared" si="101"/>
        <v>5428.9211187214723</v>
      </c>
      <c r="D270" s="3"/>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row>
    <row r="271" spans="1:246" s="2" customFormat="1" hidden="1" x14ac:dyDescent="0.25">
      <c r="A271" s="2">
        <v>177</v>
      </c>
      <c r="B271" s="4">
        <f t="shared" ca="1" si="97"/>
        <v>49456</v>
      </c>
      <c r="C271" s="5">
        <f t="shared" si="101"/>
        <v>5390.2710502283226</v>
      </c>
      <c r="D271" s="3"/>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row>
    <row r="272" spans="1:246" s="2" customFormat="1" hidden="1" x14ac:dyDescent="0.25">
      <c r="A272" s="2">
        <v>178</v>
      </c>
      <c r="B272" s="4">
        <f t="shared" ca="1" si="97"/>
        <v>49487</v>
      </c>
      <c r="C272" s="5">
        <f t="shared" si="101"/>
        <v>5351.6209817351719</v>
      </c>
      <c r="D272" s="3"/>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row>
    <row r="273" spans="1:246" s="2" customFormat="1" hidden="1" x14ac:dyDescent="0.25">
      <c r="A273" s="2">
        <v>179</v>
      </c>
      <c r="B273" s="4">
        <f t="shared" ca="1" si="97"/>
        <v>49517</v>
      </c>
      <c r="C273" s="5">
        <f t="shared" si="101"/>
        <v>5312.9709132420212</v>
      </c>
      <c r="D273" s="3"/>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row>
    <row r="274" spans="1:246" s="2" customFormat="1" hidden="1" x14ac:dyDescent="0.25">
      <c r="A274" s="2">
        <v>180</v>
      </c>
      <c r="B274" s="4">
        <f t="shared" ca="1" si="97"/>
        <v>49548</v>
      </c>
      <c r="C274" s="5">
        <f t="shared" si="101"/>
        <v>5274.3208447488705</v>
      </c>
      <c r="D274" s="3"/>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row>
    <row r="275" spans="1:246" s="2" customFormat="1" hidden="1" x14ac:dyDescent="0.25">
      <c r="A275" s="2">
        <v>181</v>
      </c>
      <c r="B275" s="4">
        <f t="shared" ca="1" si="97"/>
        <v>49579</v>
      </c>
      <c r="C275" s="5">
        <f t="shared" ref="C275:C286" si="102">I66</f>
        <v>9083.1707762557271</v>
      </c>
      <c r="D275" s="3"/>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row>
    <row r="276" spans="1:246" s="2" customFormat="1" hidden="1" x14ac:dyDescent="0.25">
      <c r="A276" s="2">
        <v>182</v>
      </c>
      <c r="B276" s="4">
        <f t="shared" ca="1" si="97"/>
        <v>49609</v>
      </c>
      <c r="C276" s="5">
        <f t="shared" si="102"/>
        <v>5197.0207077625691</v>
      </c>
      <c r="D276" s="3"/>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row>
    <row r="277" spans="1:246" s="2" customFormat="1" hidden="1" x14ac:dyDescent="0.25">
      <c r="A277" s="2">
        <v>183</v>
      </c>
      <c r="B277" s="4">
        <f t="shared" ca="1" si="97"/>
        <v>49640</v>
      </c>
      <c r="C277" s="5">
        <f t="shared" si="102"/>
        <v>5158.3706392694185</v>
      </c>
      <c r="D277" s="3"/>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row>
    <row r="278" spans="1:246" s="2" customFormat="1" hidden="1" x14ac:dyDescent="0.25">
      <c r="A278" s="2">
        <v>184</v>
      </c>
      <c r="B278" s="4">
        <f t="shared" ca="1" si="97"/>
        <v>49670</v>
      </c>
      <c r="C278" s="5">
        <f t="shared" si="102"/>
        <v>5119.7205707762678</v>
      </c>
      <c r="D278" s="3"/>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row>
    <row r="279" spans="1:246" s="2" customFormat="1" hidden="1" x14ac:dyDescent="0.25">
      <c r="A279" s="2">
        <v>185</v>
      </c>
      <c r="B279" s="4">
        <f t="shared" ca="1" si="97"/>
        <v>49701</v>
      </c>
      <c r="C279" s="5">
        <f t="shared" si="102"/>
        <v>5081.0705022831171</v>
      </c>
      <c r="D279" s="3"/>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row>
    <row r="280" spans="1:246" s="2" customFormat="1" hidden="1" x14ac:dyDescent="0.25">
      <c r="A280" s="2">
        <v>186</v>
      </c>
      <c r="B280" s="4">
        <f t="shared" ca="1" si="97"/>
        <v>49732</v>
      </c>
      <c r="C280" s="5">
        <f t="shared" si="102"/>
        <v>5042.4204337899664</v>
      </c>
      <c r="D280" s="3"/>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row>
    <row r="281" spans="1:246" s="2" customFormat="1" hidden="1" x14ac:dyDescent="0.25">
      <c r="A281" s="2">
        <v>187</v>
      </c>
      <c r="B281" s="4">
        <f t="shared" ca="1" si="97"/>
        <v>49761</v>
      </c>
      <c r="C281" s="5">
        <f t="shared" si="102"/>
        <v>5003.7703652968157</v>
      </c>
      <c r="D281" s="3"/>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row>
    <row r="282" spans="1:246" s="2" customFormat="1" hidden="1" x14ac:dyDescent="0.25">
      <c r="A282" s="2">
        <v>188</v>
      </c>
      <c r="B282" s="4">
        <f t="shared" ca="1" si="97"/>
        <v>49792</v>
      </c>
      <c r="C282" s="5">
        <f t="shared" si="102"/>
        <v>4965.120296803665</v>
      </c>
      <c r="D282" s="3"/>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row>
    <row r="283" spans="1:246" s="2" customFormat="1" hidden="1" x14ac:dyDescent="0.25">
      <c r="A283" s="2">
        <v>189</v>
      </c>
      <c r="B283" s="4">
        <f t="shared" ca="1" si="97"/>
        <v>49822</v>
      </c>
      <c r="C283" s="5">
        <f t="shared" si="102"/>
        <v>4926.4702283105153</v>
      </c>
      <c r="D283" s="3"/>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row>
    <row r="284" spans="1:246" s="2" customFormat="1" hidden="1" x14ac:dyDescent="0.25">
      <c r="A284" s="2">
        <v>190</v>
      </c>
      <c r="B284" s="4">
        <f t="shared" ca="1" si="97"/>
        <v>49853</v>
      </c>
      <c r="C284" s="5">
        <f t="shared" si="102"/>
        <v>4887.8201598173646</v>
      </c>
      <c r="D284" s="3"/>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row>
    <row r="285" spans="1:246" s="2" customFormat="1" hidden="1" x14ac:dyDescent="0.25">
      <c r="A285" s="2">
        <v>191</v>
      </c>
      <c r="B285" s="4">
        <f t="shared" ca="1" si="97"/>
        <v>49883</v>
      </c>
      <c r="C285" s="5">
        <f t="shared" si="102"/>
        <v>4849.1700913242139</v>
      </c>
      <c r="D285" s="3"/>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row>
    <row r="286" spans="1:246" s="2" customFormat="1" hidden="1" x14ac:dyDescent="0.25">
      <c r="A286" s="2">
        <v>192</v>
      </c>
      <c r="B286" s="4">
        <f t="shared" ca="1" si="97"/>
        <v>49914</v>
      </c>
      <c r="C286" s="5">
        <f t="shared" si="102"/>
        <v>4810.5200228310632</v>
      </c>
      <c r="D286" s="3"/>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row>
    <row r="287" spans="1:246" s="2" customFormat="1" hidden="1" x14ac:dyDescent="0.25">
      <c r="A287" s="2">
        <v>193</v>
      </c>
      <c r="B287" s="4">
        <f t="shared" ca="1" si="97"/>
        <v>49945</v>
      </c>
      <c r="C287" s="5">
        <f t="shared" ref="C287:C298" si="103">M66</f>
        <v>8349.8699543379207</v>
      </c>
      <c r="D287" s="3"/>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row>
    <row r="288" spans="1:246" s="2" customFormat="1" hidden="1" x14ac:dyDescent="0.25">
      <c r="A288" s="2">
        <v>194</v>
      </c>
      <c r="B288" s="4">
        <f t="shared" ca="1" si="97"/>
        <v>49975</v>
      </c>
      <c r="C288" s="5">
        <f t="shared" si="103"/>
        <v>4733.2198858447628</v>
      </c>
      <c r="D288" s="3"/>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row>
    <row r="289" spans="1:246" s="2" customFormat="1" hidden="1" x14ac:dyDescent="0.25">
      <c r="A289" s="2">
        <v>195</v>
      </c>
      <c r="B289" s="4">
        <f t="shared" ref="B289:B334" ca="1" si="104">EDATE(B288,1)</f>
        <v>50006</v>
      </c>
      <c r="C289" s="5">
        <f t="shared" si="103"/>
        <v>4694.5698173516121</v>
      </c>
      <c r="D289" s="3"/>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row>
    <row r="290" spans="1:246" s="2" customFormat="1" hidden="1" x14ac:dyDescent="0.25">
      <c r="A290" s="2">
        <v>196</v>
      </c>
      <c r="B290" s="4">
        <f t="shared" ca="1" si="104"/>
        <v>50036</v>
      </c>
      <c r="C290" s="5">
        <f t="shared" si="103"/>
        <v>4655.9197488584614</v>
      </c>
      <c r="D290" s="3"/>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row>
    <row r="291" spans="1:246" s="2" customFormat="1" hidden="1" x14ac:dyDescent="0.25">
      <c r="A291" s="2">
        <v>197</v>
      </c>
      <c r="B291" s="4">
        <f t="shared" ca="1" si="104"/>
        <v>50067</v>
      </c>
      <c r="C291" s="5">
        <f t="shared" si="103"/>
        <v>4617.2696803653107</v>
      </c>
      <c r="D291" s="3"/>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row>
    <row r="292" spans="1:246" s="2" customFormat="1" hidden="1" x14ac:dyDescent="0.25">
      <c r="A292" s="2">
        <v>198</v>
      </c>
      <c r="B292" s="4">
        <f t="shared" ca="1" si="104"/>
        <v>50098</v>
      </c>
      <c r="C292" s="5">
        <f t="shared" si="103"/>
        <v>4578.61961187216</v>
      </c>
      <c r="D292" s="3"/>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row>
    <row r="293" spans="1:246" s="2" customFormat="1" hidden="1" x14ac:dyDescent="0.25">
      <c r="A293" s="2">
        <v>199</v>
      </c>
      <c r="B293" s="4">
        <f t="shared" ca="1" si="104"/>
        <v>50126</v>
      </c>
      <c r="C293" s="5">
        <f t="shared" si="103"/>
        <v>4539.9695433790084</v>
      </c>
      <c r="D293" s="3"/>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row>
    <row r="294" spans="1:246" s="2" customFormat="1" hidden="1" x14ac:dyDescent="0.25">
      <c r="A294" s="2">
        <v>200</v>
      </c>
      <c r="B294" s="4">
        <f t="shared" ca="1" si="104"/>
        <v>50157</v>
      </c>
      <c r="C294" s="5">
        <f t="shared" si="103"/>
        <v>4501.3194748858577</v>
      </c>
      <c r="D294" s="3"/>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row>
    <row r="295" spans="1:246" s="2" customFormat="1" hidden="1" x14ac:dyDescent="0.25">
      <c r="A295" s="2">
        <v>201</v>
      </c>
      <c r="B295" s="4">
        <f t="shared" ca="1" si="104"/>
        <v>50187</v>
      </c>
      <c r="C295" s="5">
        <f t="shared" si="103"/>
        <v>4462.6694063927071</v>
      </c>
      <c r="D295" s="3"/>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row>
    <row r="296" spans="1:246" s="2" customFormat="1" hidden="1" x14ac:dyDescent="0.25">
      <c r="A296" s="2">
        <v>202</v>
      </c>
      <c r="B296" s="4">
        <f t="shared" ca="1" si="104"/>
        <v>50218</v>
      </c>
      <c r="C296" s="5">
        <f t="shared" si="103"/>
        <v>4424.0193378995564</v>
      </c>
      <c r="D296" s="3"/>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row>
    <row r="297" spans="1:246" s="2" customFormat="1" hidden="1" x14ac:dyDescent="0.25">
      <c r="A297" s="2">
        <v>203</v>
      </c>
      <c r="B297" s="4">
        <f t="shared" ca="1" si="104"/>
        <v>50248</v>
      </c>
      <c r="C297" s="5">
        <f t="shared" si="103"/>
        <v>4385.3692694064057</v>
      </c>
      <c r="D297" s="3"/>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row>
    <row r="298" spans="1:246" s="2" customFormat="1" hidden="1" x14ac:dyDescent="0.25">
      <c r="A298" s="2">
        <v>204</v>
      </c>
      <c r="B298" s="4">
        <f t="shared" ca="1" si="104"/>
        <v>50279</v>
      </c>
      <c r="C298" s="5">
        <f t="shared" si="103"/>
        <v>4346.719200913255</v>
      </c>
      <c r="D298" s="3"/>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row>
    <row r="299" spans="1:246" s="2" customFormat="1" hidden="1" x14ac:dyDescent="0.25">
      <c r="A299" s="2">
        <v>205</v>
      </c>
      <c r="B299" s="4">
        <f t="shared" ca="1" si="104"/>
        <v>50310</v>
      </c>
      <c r="C299" s="5">
        <f t="shared" ref="C299:C310" si="105">Q66</f>
        <v>7616.5691324201107</v>
      </c>
      <c r="D299" s="3"/>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row>
    <row r="300" spans="1:246" s="2" customFormat="1" hidden="1" x14ac:dyDescent="0.25">
      <c r="A300" s="2">
        <v>206</v>
      </c>
      <c r="B300" s="4">
        <f t="shared" ca="1" si="104"/>
        <v>50340</v>
      </c>
      <c r="C300" s="5">
        <f t="shared" si="105"/>
        <v>4269.4190639269536</v>
      </c>
      <c r="D300" s="3"/>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row>
    <row r="301" spans="1:246" s="2" customFormat="1" hidden="1" x14ac:dyDescent="0.25">
      <c r="A301" s="2">
        <v>207</v>
      </c>
      <c r="B301" s="4">
        <f t="shared" ca="1" si="104"/>
        <v>50371</v>
      </c>
      <c r="C301" s="5">
        <f t="shared" si="105"/>
        <v>4230.768995433803</v>
      </c>
      <c r="D301" s="3"/>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row>
    <row r="302" spans="1:246" s="2" customFormat="1" hidden="1" x14ac:dyDescent="0.25">
      <c r="A302" s="2">
        <v>208</v>
      </c>
      <c r="B302" s="4">
        <f t="shared" ca="1" si="104"/>
        <v>50401</v>
      </c>
      <c r="C302" s="5">
        <f t="shared" si="105"/>
        <v>4192.1189269406523</v>
      </c>
      <c r="D302" s="3"/>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row>
    <row r="303" spans="1:246" s="2" customFormat="1" hidden="1" x14ac:dyDescent="0.25">
      <c r="A303" s="2">
        <v>209</v>
      </c>
      <c r="B303" s="4">
        <f t="shared" ca="1" si="104"/>
        <v>50432</v>
      </c>
      <c r="C303" s="5">
        <f t="shared" si="105"/>
        <v>4153.4688584475016</v>
      </c>
      <c r="D303" s="3"/>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row>
    <row r="304" spans="1:246" s="2" customFormat="1" hidden="1" x14ac:dyDescent="0.25">
      <c r="A304" s="2">
        <v>210</v>
      </c>
      <c r="B304" s="4">
        <f t="shared" ca="1" si="104"/>
        <v>50463</v>
      </c>
      <c r="C304" s="5">
        <f t="shared" si="105"/>
        <v>4114.81878995435</v>
      </c>
      <c r="D304" s="3"/>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row>
    <row r="305" spans="1:246" s="2" customFormat="1" hidden="1" x14ac:dyDescent="0.25">
      <c r="A305" s="2">
        <v>211</v>
      </c>
      <c r="B305" s="4">
        <f t="shared" ca="1" si="104"/>
        <v>50491</v>
      </c>
      <c r="C305" s="5">
        <f t="shared" si="105"/>
        <v>4076.1687214611998</v>
      </c>
      <c r="D305" s="3"/>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row>
    <row r="306" spans="1:246" s="2" customFormat="1" hidden="1" x14ac:dyDescent="0.25">
      <c r="A306" s="2">
        <v>212</v>
      </c>
      <c r="B306" s="4">
        <f t="shared" ca="1" si="104"/>
        <v>50522</v>
      </c>
      <c r="C306" s="5">
        <f t="shared" si="105"/>
        <v>4037.5186529680486</v>
      </c>
      <c r="D306" s="3"/>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row>
    <row r="307" spans="1:246" s="2" customFormat="1" hidden="1" x14ac:dyDescent="0.25">
      <c r="A307" s="2">
        <v>213</v>
      </c>
      <c r="B307" s="4">
        <f t="shared" ca="1" si="104"/>
        <v>50552</v>
      </c>
      <c r="C307" s="5">
        <f t="shared" si="105"/>
        <v>3998.8685844748979</v>
      </c>
      <c r="D307" s="3"/>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row>
    <row r="308" spans="1:246" s="2" customFormat="1" hidden="1" x14ac:dyDescent="0.25">
      <c r="A308" s="2">
        <v>214</v>
      </c>
      <c r="B308" s="4">
        <f t="shared" ca="1" si="104"/>
        <v>50583</v>
      </c>
      <c r="C308" s="5">
        <f t="shared" si="105"/>
        <v>3960.2185159817473</v>
      </c>
      <c r="D308" s="3"/>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row>
    <row r="309" spans="1:246" s="2" customFormat="1" hidden="1" x14ac:dyDescent="0.25">
      <c r="A309" s="2">
        <v>215</v>
      </c>
      <c r="B309" s="4">
        <f t="shared" ca="1" si="104"/>
        <v>50613</v>
      </c>
      <c r="C309" s="5">
        <f t="shared" si="105"/>
        <v>3921.5684474885966</v>
      </c>
      <c r="D309" s="3"/>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row>
    <row r="310" spans="1:246" s="2" customFormat="1" hidden="1" x14ac:dyDescent="0.25">
      <c r="A310" s="2">
        <v>216</v>
      </c>
      <c r="B310" s="4">
        <f t="shared" ca="1" si="104"/>
        <v>50644</v>
      </c>
      <c r="C310" s="5">
        <f t="shared" si="105"/>
        <v>3882.9183789954459</v>
      </c>
      <c r="D310" s="3"/>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row>
    <row r="311" spans="1:246" s="2" customFormat="1" hidden="1" x14ac:dyDescent="0.25">
      <c r="A311" s="2">
        <v>217</v>
      </c>
      <c r="B311" s="4">
        <f t="shared" ca="1" si="104"/>
        <v>50675</v>
      </c>
      <c r="C311" s="3">
        <f t="shared" ref="C311:C322" si="106">U66</f>
        <v>6883.2683105023025</v>
      </c>
      <c r="D311" s="3"/>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row>
    <row r="312" spans="1:246" s="2" customFormat="1" hidden="1" x14ac:dyDescent="0.25">
      <c r="A312" s="2">
        <v>218</v>
      </c>
      <c r="B312" s="4">
        <f t="shared" ca="1" si="104"/>
        <v>50705</v>
      </c>
      <c r="C312" s="3">
        <f t="shared" si="106"/>
        <v>3805.6182420091445</v>
      </c>
      <c r="D312" s="3"/>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row>
    <row r="313" spans="1:246" s="2" customFormat="1" hidden="1" x14ac:dyDescent="0.25">
      <c r="A313" s="2">
        <v>219</v>
      </c>
      <c r="B313" s="4">
        <f t="shared" ca="1" si="104"/>
        <v>50736</v>
      </c>
      <c r="C313" s="3">
        <f t="shared" si="106"/>
        <v>3766.9681735159938</v>
      </c>
      <c r="D313" s="3"/>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row>
    <row r="314" spans="1:246" s="2" customFormat="1" hidden="1" x14ac:dyDescent="0.25">
      <c r="A314" s="2">
        <v>220</v>
      </c>
      <c r="B314" s="4">
        <f t="shared" ca="1" si="104"/>
        <v>50766</v>
      </c>
      <c r="C314" s="3">
        <f t="shared" si="106"/>
        <v>3728.3181050228432</v>
      </c>
      <c r="D314" s="3"/>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row>
    <row r="315" spans="1:246" s="2" customFormat="1" hidden="1" x14ac:dyDescent="0.25">
      <c r="A315" s="2">
        <v>221</v>
      </c>
      <c r="B315" s="4">
        <f t="shared" ca="1" si="104"/>
        <v>50797</v>
      </c>
      <c r="C315" s="3">
        <f t="shared" si="106"/>
        <v>3689.6680365296925</v>
      </c>
      <c r="D315" s="3"/>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row>
    <row r="316" spans="1:246" s="2" customFormat="1" hidden="1" x14ac:dyDescent="0.25">
      <c r="A316" s="2">
        <v>222</v>
      </c>
      <c r="B316" s="4">
        <f t="shared" ca="1" si="104"/>
        <v>50828</v>
      </c>
      <c r="C316" s="3">
        <f t="shared" si="106"/>
        <v>3651.0179680365418</v>
      </c>
      <c r="D316" s="3"/>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row>
    <row r="317" spans="1:246" s="2" customFormat="1" hidden="1" x14ac:dyDescent="0.25">
      <c r="A317" s="2">
        <v>223</v>
      </c>
      <c r="B317" s="4">
        <f t="shared" ca="1" si="104"/>
        <v>50856</v>
      </c>
      <c r="C317" s="3">
        <f t="shared" si="106"/>
        <v>3612.3678995433911</v>
      </c>
      <c r="D317" s="3"/>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row>
    <row r="318" spans="1:246" s="2" customFormat="1" hidden="1" x14ac:dyDescent="0.25">
      <c r="A318" s="2">
        <v>224</v>
      </c>
      <c r="B318" s="4">
        <f t="shared" ca="1" si="104"/>
        <v>50887</v>
      </c>
      <c r="C318" s="3">
        <f t="shared" si="106"/>
        <v>3573.7178310502404</v>
      </c>
      <c r="D318" s="3"/>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row>
    <row r="319" spans="1:246" s="2" customFormat="1" hidden="1" x14ac:dyDescent="0.25">
      <c r="A319" s="2">
        <v>225</v>
      </c>
      <c r="B319" s="4">
        <f t="shared" ca="1" si="104"/>
        <v>50917</v>
      </c>
      <c r="C319" s="3">
        <f t="shared" si="106"/>
        <v>3535.0677625570897</v>
      </c>
      <c r="D319" s="3"/>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row>
    <row r="320" spans="1:246" s="2" customFormat="1" hidden="1" x14ac:dyDescent="0.25">
      <c r="A320" s="2">
        <v>226</v>
      </c>
      <c r="B320" s="4">
        <f t="shared" ca="1" si="104"/>
        <v>50948</v>
      </c>
      <c r="C320" s="3">
        <f t="shared" si="106"/>
        <v>3496.4176940639391</v>
      </c>
      <c r="D320" s="3"/>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row>
    <row r="321" spans="1:247" s="2" customFormat="1" hidden="1" x14ac:dyDescent="0.25">
      <c r="A321" s="2">
        <v>227</v>
      </c>
      <c r="B321" s="4">
        <f t="shared" ca="1" si="104"/>
        <v>50978</v>
      </c>
      <c r="C321" s="3">
        <f t="shared" si="106"/>
        <v>3457.7676255707884</v>
      </c>
      <c r="D321" s="3"/>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row>
    <row r="322" spans="1:247" s="2" customFormat="1" hidden="1" x14ac:dyDescent="0.25">
      <c r="A322" s="2">
        <v>228</v>
      </c>
      <c r="B322" s="4">
        <f t="shared" ca="1" si="104"/>
        <v>51009</v>
      </c>
      <c r="C322" s="3">
        <f t="shared" si="106"/>
        <v>3419.1175570776377</v>
      </c>
      <c r="D322" s="3"/>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row>
    <row r="323" spans="1:247" s="2" customFormat="1" hidden="1" x14ac:dyDescent="0.25">
      <c r="A323" s="2">
        <v>229</v>
      </c>
      <c r="B323" s="4">
        <f t="shared" ca="1" si="104"/>
        <v>51040</v>
      </c>
      <c r="C323" s="3">
        <f t="shared" ref="C323:C334" si="107">Y66</f>
        <v>6149.9674885844943</v>
      </c>
      <c r="D323" s="3"/>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row>
    <row r="324" spans="1:247" s="2" customFormat="1" hidden="1" x14ac:dyDescent="0.25">
      <c r="A324" s="2">
        <v>230</v>
      </c>
      <c r="B324" s="4">
        <f t="shared" ca="1" si="104"/>
        <v>51070</v>
      </c>
      <c r="C324" s="3">
        <f t="shared" si="107"/>
        <v>3341.8174200913363</v>
      </c>
      <c r="D324" s="3"/>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row>
    <row r="325" spans="1:247" s="2" customFormat="1" hidden="1" x14ac:dyDescent="0.25">
      <c r="A325" s="2">
        <v>231</v>
      </c>
      <c r="B325" s="4">
        <f t="shared" ca="1" si="104"/>
        <v>51101</v>
      </c>
      <c r="C325" s="3">
        <f t="shared" si="107"/>
        <v>3303.1673515981856</v>
      </c>
      <c r="D325" s="3"/>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row>
    <row r="326" spans="1:247" s="2" customFormat="1" hidden="1" x14ac:dyDescent="0.25">
      <c r="A326" s="2">
        <v>232</v>
      </c>
      <c r="B326" s="4">
        <f t="shared" ca="1" si="104"/>
        <v>51131</v>
      </c>
      <c r="C326" s="3">
        <f t="shared" si="107"/>
        <v>3264.5172831050349</v>
      </c>
      <c r="D326" s="3"/>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row>
    <row r="327" spans="1:247" s="2" customFormat="1" hidden="1" x14ac:dyDescent="0.25">
      <c r="A327" s="2">
        <v>233</v>
      </c>
      <c r="B327" s="4">
        <f t="shared" ca="1" si="104"/>
        <v>51162</v>
      </c>
      <c r="C327" s="3">
        <f t="shared" si="107"/>
        <v>3225.8672146118843</v>
      </c>
      <c r="D327" s="3"/>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row>
    <row r="328" spans="1:247" s="2" customFormat="1" hidden="1" x14ac:dyDescent="0.25">
      <c r="A328" s="2">
        <v>234</v>
      </c>
      <c r="B328" s="4">
        <f t="shared" ca="1" si="104"/>
        <v>51193</v>
      </c>
      <c r="C328" s="3">
        <f t="shared" si="107"/>
        <v>3187.2171461187336</v>
      </c>
      <c r="D328" s="3"/>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row>
    <row r="329" spans="1:247" s="2" customFormat="1" hidden="1" x14ac:dyDescent="0.25">
      <c r="A329" s="2">
        <v>235</v>
      </c>
      <c r="B329" s="4">
        <f t="shared" ca="1" si="104"/>
        <v>51222</v>
      </c>
      <c r="C329" s="3">
        <f t="shared" si="107"/>
        <v>3148.5670776255829</v>
      </c>
      <c r="D329" s="3"/>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row>
    <row r="330" spans="1:247" s="2" customFormat="1" hidden="1" x14ac:dyDescent="0.25">
      <c r="A330" s="2">
        <v>236</v>
      </c>
      <c r="B330" s="4">
        <f t="shared" ca="1" si="104"/>
        <v>51253</v>
      </c>
      <c r="C330" s="3">
        <f t="shared" si="107"/>
        <v>3109.9170091324322</v>
      </c>
      <c r="D330" s="3"/>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row>
    <row r="331" spans="1:247" s="2" customFormat="1" hidden="1" x14ac:dyDescent="0.25">
      <c r="A331" s="2">
        <v>237</v>
      </c>
      <c r="B331" s="4">
        <f t="shared" ca="1" si="104"/>
        <v>51283</v>
      </c>
      <c r="C331" s="3">
        <f t="shared" si="107"/>
        <v>3071.2669406392815</v>
      </c>
      <c r="D331" s="3"/>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row>
    <row r="332" spans="1:247" s="2" customFormat="1" hidden="1" x14ac:dyDescent="0.25">
      <c r="A332" s="2">
        <v>238</v>
      </c>
      <c r="B332" s="4">
        <f t="shared" ca="1" si="104"/>
        <v>51314</v>
      </c>
      <c r="C332" s="3">
        <f t="shared" si="107"/>
        <v>3032.6168721461308</v>
      </c>
      <c r="D332" s="3"/>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row>
    <row r="333" spans="1:247" s="2" customFormat="1" hidden="1" x14ac:dyDescent="0.25">
      <c r="A333" s="2">
        <v>239</v>
      </c>
      <c r="B333" s="4">
        <f t="shared" ca="1" si="104"/>
        <v>51344</v>
      </c>
      <c r="C333" s="3">
        <f t="shared" si="107"/>
        <v>2993.9668036529802</v>
      </c>
      <c r="D333" s="3"/>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row>
    <row r="334" spans="1:247" s="2" customFormat="1" hidden="1" x14ac:dyDescent="0.25">
      <c r="A334" s="2">
        <v>240</v>
      </c>
      <c r="B334" s="4">
        <f t="shared" ca="1" si="104"/>
        <v>51375</v>
      </c>
      <c r="C334" s="3">
        <f t="shared" si="107"/>
        <v>6041.3167351598295</v>
      </c>
      <c r="D334" s="3"/>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row>
    <row r="335" spans="1:247" s="2" customFormat="1" hidden="1" x14ac:dyDescent="0.25">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row>
    <row r="336" spans="1:247"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row>
  </sheetData>
  <sheetProtection algorithmName="SHA-512" hashValue="YQ7qqfWRm5y1lba8AdyID8xYRbXa9HdNGGg6M0PvO760svCksLchoQhsnVhKzEyT4GpRkwl67UOxL7CgCMUYJg==" saltValue="BpUhpGUcpqqYVs1M/U+a7Q==" spinCount="100000" sheet="1" objects="1" scenarios="1"/>
  <mergeCells count="94">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8:I18"/>
    <mergeCell ref="J18:K18"/>
    <mergeCell ref="A12:H12"/>
    <mergeCell ref="J12:K12"/>
    <mergeCell ref="A13:I13"/>
    <mergeCell ref="J13:K13"/>
    <mergeCell ref="A14:I14"/>
    <mergeCell ref="J14:K14"/>
    <mergeCell ref="A15:I15"/>
    <mergeCell ref="J15:K15"/>
    <mergeCell ref="A16:G16"/>
    <mergeCell ref="J16:K16"/>
    <mergeCell ref="A17:K17"/>
    <mergeCell ref="A25:I25"/>
    <mergeCell ref="J25:K25"/>
    <mergeCell ref="A19:I19"/>
    <mergeCell ref="J19:K19"/>
    <mergeCell ref="A20:I20"/>
    <mergeCell ref="J20:K20"/>
    <mergeCell ref="A21:I21"/>
    <mergeCell ref="J21:K21"/>
    <mergeCell ref="J22:K22"/>
    <mergeCell ref="A23:I23"/>
    <mergeCell ref="J23:K23"/>
    <mergeCell ref="A24:I24"/>
    <mergeCell ref="J24:K24"/>
    <mergeCell ref="A32:I32"/>
    <mergeCell ref="J32:K32"/>
    <mergeCell ref="A26:I26"/>
    <mergeCell ref="J26:K26"/>
    <mergeCell ref="A27:I27"/>
    <mergeCell ref="J27:K27"/>
    <mergeCell ref="A28:I28"/>
    <mergeCell ref="J28:K28"/>
    <mergeCell ref="A29:I29"/>
    <mergeCell ref="A30:I30"/>
    <mergeCell ref="J30:K30"/>
    <mergeCell ref="A31:I31"/>
    <mergeCell ref="J31:K31"/>
    <mergeCell ref="V34:Y34"/>
    <mergeCell ref="Z34:AC34"/>
    <mergeCell ref="A49:A50"/>
    <mergeCell ref="B49:D49"/>
    <mergeCell ref="F49:I49"/>
    <mergeCell ref="J49:M49"/>
    <mergeCell ref="N49:Q49"/>
    <mergeCell ref="R49:U49"/>
    <mergeCell ref="V49:Y49"/>
    <mergeCell ref="Z49:AC49"/>
    <mergeCell ref="A34:A35"/>
    <mergeCell ref="B34:E34"/>
    <mergeCell ref="F34:I34"/>
    <mergeCell ref="J34:M34"/>
    <mergeCell ref="N34:Q34"/>
    <mergeCell ref="R34:U34"/>
    <mergeCell ref="A83:J83"/>
    <mergeCell ref="A64:A65"/>
    <mergeCell ref="B64:E64"/>
    <mergeCell ref="F64:H64"/>
    <mergeCell ref="J64:M64"/>
    <mergeCell ref="V64:Y64"/>
    <mergeCell ref="Z64:AC64"/>
    <mergeCell ref="A80:J80"/>
    <mergeCell ref="A81:J81"/>
    <mergeCell ref="A82:J82"/>
    <mergeCell ref="N64:Q64"/>
    <mergeCell ref="R64:U64"/>
    <mergeCell ref="A91:B92"/>
    <mergeCell ref="C91:F91"/>
    <mergeCell ref="C92:F92"/>
    <mergeCell ref="A84:J84"/>
    <mergeCell ref="A85:N85"/>
    <mergeCell ref="A86:N86"/>
    <mergeCell ref="A87:N87"/>
    <mergeCell ref="A89:B89"/>
    <mergeCell ref="C89:F89"/>
  </mergeCells>
  <dataValidations count="2">
    <dataValidation type="list" allowBlank="1" showInputMessage="1" showErrorMessage="1" sqref="A24:I24 IW24:JE24 SS24:TA24 ACO24:ACW24 AMK24:AMS24 AWG24:AWO24 BGC24:BGK24 BPY24:BQG24 BZU24:CAC24 CJQ24:CJY24 CTM24:CTU24 DDI24:DDQ24 DNE24:DNM24 DXA24:DXI24 EGW24:EHE24 EQS24:ERA24 FAO24:FAW24 FKK24:FKS24 FUG24:FUO24 GEC24:GEK24 GNY24:GOG24 GXU24:GYC24 HHQ24:HHY24 HRM24:HRU24 IBI24:IBQ24 ILE24:ILM24 IVA24:IVI24 JEW24:JFE24 JOS24:JPA24 JYO24:JYW24 KIK24:KIS24 KSG24:KSO24 LCC24:LCK24 LLY24:LMG24 LVU24:LWC24 MFQ24:MFY24 MPM24:MPU24 MZI24:MZQ24 NJE24:NJM24 NTA24:NTI24 OCW24:ODE24 OMS24:ONA24 OWO24:OWW24 PGK24:PGS24 PQG24:PQO24 QAC24:QAK24 QJY24:QKG24 QTU24:QUC24 RDQ24:RDY24 RNM24:RNU24 RXI24:RXQ24 SHE24:SHM24 SRA24:SRI24 TAW24:TBE24 TKS24:TLA24 TUO24:TUW24 UEK24:UES24 UOG24:UOO24 UYC24:UYK24 VHY24:VIG24 VRU24:VSC24 WBQ24:WBY24 WLM24:WLU24 WVI24:WVQ24 A65560:I65560 IW65560:JE65560 SS65560:TA65560 ACO65560:ACW65560 AMK65560:AMS65560 AWG65560:AWO65560 BGC65560:BGK65560 BPY65560:BQG65560 BZU65560:CAC65560 CJQ65560:CJY65560 CTM65560:CTU65560 DDI65560:DDQ65560 DNE65560:DNM65560 DXA65560:DXI65560 EGW65560:EHE65560 EQS65560:ERA65560 FAO65560:FAW65560 FKK65560:FKS65560 FUG65560:FUO65560 GEC65560:GEK65560 GNY65560:GOG65560 GXU65560:GYC65560 HHQ65560:HHY65560 HRM65560:HRU65560 IBI65560:IBQ65560 ILE65560:ILM65560 IVA65560:IVI65560 JEW65560:JFE65560 JOS65560:JPA65560 JYO65560:JYW65560 KIK65560:KIS65560 KSG65560:KSO65560 LCC65560:LCK65560 LLY65560:LMG65560 LVU65560:LWC65560 MFQ65560:MFY65560 MPM65560:MPU65560 MZI65560:MZQ65560 NJE65560:NJM65560 NTA65560:NTI65560 OCW65560:ODE65560 OMS65560:ONA65560 OWO65560:OWW65560 PGK65560:PGS65560 PQG65560:PQO65560 QAC65560:QAK65560 QJY65560:QKG65560 QTU65560:QUC65560 RDQ65560:RDY65560 RNM65560:RNU65560 RXI65560:RXQ65560 SHE65560:SHM65560 SRA65560:SRI65560 TAW65560:TBE65560 TKS65560:TLA65560 TUO65560:TUW65560 UEK65560:UES65560 UOG65560:UOO65560 UYC65560:UYK65560 VHY65560:VIG65560 VRU65560:VSC65560 WBQ65560:WBY65560 WLM65560:WLU65560 WVI65560:WVQ65560 A131096:I131096 IW131096:JE131096 SS131096:TA131096 ACO131096:ACW131096 AMK131096:AMS131096 AWG131096:AWO131096 BGC131096:BGK131096 BPY131096:BQG131096 BZU131096:CAC131096 CJQ131096:CJY131096 CTM131096:CTU131096 DDI131096:DDQ131096 DNE131096:DNM131096 DXA131096:DXI131096 EGW131096:EHE131096 EQS131096:ERA131096 FAO131096:FAW131096 FKK131096:FKS131096 FUG131096:FUO131096 GEC131096:GEK131096 GNY131096:GOG131096 GXU131096:GYC131096 HHQ131096:HHY131096 HRM131096:HRU131096 IBI131096:IBQ131096 ILE131096:ILM131096 IVA131096:IVI131096 JEW131096:JFE131096 JOS131096:JPA131096 JYO131096:JYW131096 KIK131096:KIS131096 KSG131096:KSO131096 LCC131096:LCK131096 LLY131096:LMG131096 LVU131096:LWC131096 MFQ131096:MFY131096 MPM131096:MPU131096 MZI131096:MZQ131096 NJE131096:NJM131096 NTA131096:NTI131096 OCW131096:ODE131096 OMS131096:ONA131096 OWO131096:OWW131096 PGK131096:PGS131096 PQG131096:PQO131096 QAC131096:QAK131096 QJY131096:QKG131096 QTU131096:QUC131096 RDQ131096:RDY131096 RNM131096:RNU131096 RXI131096:RXQ131096 SHE131096:SHM131096 SRA131096:SRI131096 TAW131096:TBE131096 TKS131096:TLA131096 TUO131096:TUW131096 UEK131096:UES131096 UOG131096:UOO131096 UYC131096:UYK131096 VHY131096:VIG131096 VRU131096:VSC131096 WBQ131096:WBY131096 WLM131096:WLU131096 WVI131096:WVQ131096 A196632:I196632 IW196632:JE196632 SS196632:TA196632 ACO196632:ACW196632 AMK196632:AMS196632 AWG196632:AWO196632 BGC196632:BGK196632 BPY196632:BQG196632 BZU196632:CAC196632 CJQ196632:CJY196632 CTM196632:CTU196632 DDI196632:DDQ196632 DNE196632:DNM196632 DXA196632:DXI196632 EGW196632:EHE196632 EQS196632:ERA196632 FAO196632:FAW196632 FKK196632:FKS196632 FUG196632:FUO196632 GEC196632:GEK196632 GNY196632:GOG196632 GXU196632:GYC196632 HHQ196632:HHY196632 HRM196632:HRU196632 IBI196632:IBQ196632 ILE196632:ILM196632 IVA196632:IVI196632 JEW196632:JFE196632 JOS196632:JPA196632 JYO196632:JYW196632 KIK196632:KIS196632 KSG196632:KSO196632 LCC196632:LCK196632 LLY196632:LMG196632 LVU196632:LWC196632 MFQ196632:MFY196632 MPM196632:MPU196632 MZI196632:MZQ196632 NJE196632:NJM196632 NTA196632:NTI196632 OCW196632:ODE196632 OMS196632:ONA196632 OWO196632:OWW196632 PGK196632:PGS196632 PQG196632:PQO196632 QAC196632:QAK196632 QJY196632:QKG196632 QTU196632:QUC196632 RDQ196632:RDY196632 RNM196632:RNU196632 RXI196632:RXQ196632 SHE196632:SHM196632 SRA196632:SRI196632 TAW196632:TBE196632 TKS196632:TLA196632 TUO196632:TUW196632 UEK196632:UES196632 UOG196632:UOO196632 UYC196632:UYK196632 VHY196632:VIG196632 VRU196632:VSC196632 WBQ196632:WBY196632 WLM196632:WLU196632 WVI196632:WVQ196632 A262168:I262168 IW262168:JE262168 SS262168:TA262168 ACO262168:ACW262168 AMK262168:AMS262168 AWG262168:AWO262168 BGC262168:BGK262168 BPY262168:BQG262168 BZU262168:CAC262168 CJQ262168:CJY262168 CTM262168:CTU262168 DDI262168:DDQ262168 DNE262168:DNM262168 DXA262168:DXI262168 EGW262168:EHE262168 EQS262168:ERA262168 FAO262168:FAW262168 FKK262168:FKS262168 FUG262168:FUO262168 GEC262168:GEK262168 GNY262168:GOG262168 GXU262168:GYC262168 HHQ262168:HHY262168 HRM262168:HRU262168 IBI262168:IBQ262168 ILE262168:ILM262168 IVA262168:IVI262168 JEW262168:JFE262168 JOS262168:JPA262168 JYO262168:JYW262168 KIK262168:KIS262168 KSG262168:KSO262168 LCC262168:LCK262168 LLY262168:LMG262168 LVU262168:LWC262168 MFQ262168:MFY262168 MPM262168:MPU262168 MZI262168:MZQ262168 NJE262168:NJM262168 NTA262168:NTI262168 OCW262168:ODE262168 OMS262168:ONA262168 OWO262168:OWW262168 PGK262168:PGS262168 PQG262168:PQO262168 QAC262168:QAK262168 QJY262168:QKG262168 QTU262168:QUC262168 RDQ262168:RDY262168 RNM262168:RNU262168 RXI262168:RXQ262168 SHE262168:SHM262168 SRA262168:SRI262168 TAW262168:TBE262168 TKS262168:TLA262168 TUO262168:TUW262168 UEK262168:UES262168 UOG262168:UOO262168 UYC262168:UYK262168 VHY262168:VIG262168 VRU262168:VSC262168 WBQ262168:WBY262168 WLM262168:WLU262168 WVI262168:WVQ262168 A327704:I327704 IW327704:JE327704 SS327704:TA327704 ACO327704:ACW327704 AMK327704:AMS327704 AWG327704:AWO327704 BGC327704:BGK327704 BPY327704:BQG327704 BZU327704:CAC327704 CJQ327704:CJY327704 CTM327704:CTU327704 DDI327704:DDQ327704 DNE327704:DNM327704 DXA327704:DXI327704 EGW327704:EHE327704 EQS327704:ERA327704 FAO327704:FAW327704 FKK327704:FKS327704 FUG327704:FUO327704 GEC327704:GEK327704 GNY327704:GOG327704 GXU327704:GYC327704 HHQ327704:HHY327704 HRM327704:HRU327704 IBI327704:IBQ327704 ILE327704:ILM327704 IVA327704:IVI327704 JEW327704:JFE327704 JOS327704:JPA327704 JYO327704:JYW327704 KIK327704:KIS327704 KSG327704:KSO327704 LCC327704:LCK327704 LLY327704:LMG327704 LVU327704:LWC327704 MFQ327704:MFY327704 MPM327704:MPU327704 MZI327704:MZQ327704 NJE327704:NJM327704 NTA327704:NTI327704 OCW327704:ODE327704 OMS327704:ONA327704 OWO327704:OWW327704 PGK327704:PGS327704 PQG327704:PQO327704 QAC327704:QAK327704 QJY327704:QKG327704 QTU327704:QUC327704 RDQ327704:RDY327704 RNM327704:RNU327704 RXI327704:RXQ327704 SHE327704:SHM327704 SRA327704:SRI327704 TAW327704:TBE327704 TKS327704:TLA327704 TUO327704:TUW327704 UEK327704:UES327704 UOG327704:UOO327704 UYC327704:UYK327704 VHY327704:VIG327704 VRU327704:VSC327704 WBQ327704:WBY327704 WLM327704:WLU327704 WVI327704:WVQ327704 A393240:I393240 IW393240:JE393240 SS393240:TA393240 ACO393240:ACW393240 AMK393240:AMS393240 AWG393240:AWO393240 BGC393240:BGK393240 BPY393240:BQG393240 BZU393240:CAC393240 CJQ393240:CJY393240 CTM393240:CTU393240 DDI393240:DDQ393240 DNE393240:DNM393240 DXA393240:DXI393240 EGW393240:EHE393240 EQS393240:ERA393240 FAO393240:FAW393240 FKK393240:FKS393240 FUG393240:FUO393240 GEC393240:GEK393240 GNY393240:GOG393240 GXU393240:GYC393240 HHQ393240:HHY393240 HRM393240:HRU393240 IBI393240:IBQ393240 ILE393240:ILM393240 IVA393240:IVI393240 JEW393240:JFE393240 JOS393240:JPA393240 JYO393240:JYW393240 KIK393240:KIS393240 KSG393240:KSO393240 LCC393240:LCK393240 LLY393240:LMG393240 LVU393240:LWC393240 MFQ393240:MFY393240 MPM393240:MPU393240 MZI393240:MZQ393240 NJE393240:NJM393240 NTA393240:NTI393240 OCW393240:ODE393240 OMS393240:ONA393240 OWO393240:OWW393240 PGK393240:PGS393240 PQG393240:PQO393240 QAC393240:QAK393240 QJY393240:QKG393240 QTU393240:QUC393240 RDQ393240:RDY393240 RNM393240:RNU393240 RXI393240:RXQ393240 SHE393240:SHM393240 SRA393240:SRI393240 TAW393240:TBE393240 TKS393240:TLA393240 TUO393240:TUW393240 UEK393240:UES393240 UOG393240:UOO393240 UYC393240:UYK393240 VHY393240:VIG393240 VRU393240:VSC393240 WBQ393240:WBY393240 WLM393240:WLU393240 WVI393240:WVQ393240 A458776:I458776 IW458776:JE458776 SS458776:TA458776 ACO458776:ACW458776 AMK458776:AMS458776 AWG458776:AWO458776 BGC458776:BGK458776 BPY458776:BQG458776 BZU458776:CAC458776 CJQ458776:CJY458776 CTM458776:CTU458776 DDI458776:DDQ458776 DNE458776:DNM458776 DXA458776:DXI458776 EGW458776:EHE458776 EQS458776:ERA458776 FAO458776:FAW458776 FKK458776:FKS458776 FUG458776:FUO458776 GEC458776:GEK458776 GNY458776:GOG458776 GXU458776:GYC458776 HHQ458776:HHY458776 HRM458776:HRU458776 IBI458776:IBQ458776 ILE458776:ILM458776 IVA458776:IVI458776 JEW458776:JFE458776 JOS458776:JPA458776 JYO458776:JYW458776 KIK458776:KIS458776 KSG458776:KSO458776 LCC458776:LCK458776 LLY458776:LMG458776 LVU458776:LWC458776 MFQ458776:MFY458776 MPM458776:MPU458776 MZI458776:MZQ458776 NJE458776:NJM458776 NTA458776:NTI458776 OCW458776:ODE458776 OMS458776:ONA458776 OWO458776:OWW458776 PGK458776:PGS458776 PQG458776:PQO458776 QAC458776:QAK458776 QJY458776:QKG458776 QTU458776:QUC458776 RDQ458776:RDY458776 RNM458776:RNU458776 RXI458776:RXQ458776 SHE458776:SHM458776 SRA458776:SRI458776 TAW458776:TBE458776 TKS458776:TLA458776 TUO458776:TUW458776 UEK458776:UES458776 UOG458776:UOO458776 UYC458776:UYK458776 VHY458776:VIG458776 VRU458776:VSC458776 WBQ458776:WBY458776 WLM458776:WLU458776 WVI458776:WVQ458776 A524312:I524312 IW524312:JE524312 SS524312:TA524312 ACO524312:ACW524312 AMK524312:AMS524312 AWG524312:AWO524312 BGC524312:BGK524312 BPY524312:BQG524312 BZU524312:CAC524312 CJQ524312:CJY524312 CTM524312:CTU524312 DDI524312:DDQ524312 DNE524312:DNM524312 DXA524312:DXI524312 EGW524312:EHE524312 EQS524312:ERA524312 FAO524312:FAW524312 FKK524312:FKS524312 FUG524312:FUO524312 GEC524312:GEK524312 GNY524312:GOG524312 GXU524312:GYC524312 HHQ524312:HHY524312 HRM524312:HRU524312 IBI524312:IBQ524312 ILE524312:ILM524312 IVA524312:IVI524312 JEW524312:JFE524312 JOS524312:JPA524312 JYO524312:JYW524312 KIK524312:KIS524312 KSG524312:KSO524312 LCC524312:LCK524312 LLY524312:LMG524312 LVU524312:LWC524312 MFQ524312:MFY524312 MPM524312:MPU524312 MZI524312:MZQ524312 NJE524312:NJM524312 NTA524312:NTI524312 OCW524312:ODE524312 OMS524312:ONA524312 OWO524312:OWW524312 PGK524312:PGS524312 PQG524312:PQO524312 QAC524312:QAK524312 QJY524312:QKG524312 QTU524312:QUC524312 RDQ524312:RDY524312 RNM524312:RNU524312 RXI524312:RXQ524312 SHE524312:SHM524312 SRA524312:SRI524312 TAW524312:TBE524312 TKS524312:TLA524312 TUO524312:TUW524312 UEK524312:UES524312 UOG524312:UOO524312 UYC524312:UYK524312 VHY524312:VIG524312 VRU524312:VSC524312 WBQ524312:WBY524312 WLM524312:WLU524312 WVI524312:WVQ524312 A589848:I589848 IW589848:JE589848 SS589848:TA589848 ACO589848:ACW589848 AMK589848:AMS589848 AWG589848:AWO589848 BGC589848:BGK589848 BPY589848:BQG589848 BZU589848:CAC589848 CJQ589848:CJY589848 CTM589848:CTU589848 DDI589848:DDQ589848 DNE589848:DNM589848 DXA589848:DXI589848 EGW589848:EHE589848 EQS589848:ERA589848 FAO589848:FAW589848 FKK589848:FKS589848 FUG589848:FUO589848 GEC589848:GEK589848 GNY589848:GOG589848 GXU589848:GYC589848 HHQ589848:HHY589848 HRM589848:HRU589848 IBI589848:IBQ589848 ILE589848:ILM589848 IVA589848:IVI589848 JEW589848:JFE589848 JOS589848:JPA589848 JYO589848:JYW589848 KIK589848:KIS589848 KSG589848:KSO589848 LCC589848:LCK589848 LLY589848:LMG589848 LVU589848:LWC589848 MFQ589848:MFY589848 MPM589848:MPU589848 MZI589848:MZQ589848 NJE589848:NJM589848 NTA589848:NTI589848 OCW589848:ODE589848 OMS589848:ONA589848 OWO589848:OWW589848 PGK589848:PGS589848 PQG589848:PQO589848 QAC589848:QAK589848 QJY589848:QKG589848 QTU589848:QUC589848 RDQ589848:RDY589848 RNM589848:RNU589848 RXI589848:RXQ589848 SHE589848:SHM589848 SRA589848:SRI589848 TAW589848:TBE589848 TKS589848:TLA589848 TUO589848:TUW589848 UEK589848:UES589848 UOG589848:UOO589848 UYC589848:UYK589848 VHY589848:VIG589848 VRU589848:VSC589848 WBQ589848:WBY589848 WLM589848:WLU589848 WVI589848:WVQ589848 A655384:I655384 IW655384:JE655384 SS655384:TA655384 ACO655384:ACW655384 AMK655384:AMS655384 AWG655384:AWO655384 BGC655384:BGK655384 BPY655384:BQG655384 BZU655384:CAC655384 CJQ655384:CJY655384 CTM655384:CTU655384 DDI655384:DDQ655384 DNE655384:DNM655384 DXA655384:DXI655384 EGW655384:EHE655384 EQS655384:ERA655384 FAO655384:FAW655384 FKK655384:FKS655384 FUG655384:FUO655384 GEC655384:GEK655384 GNY655384:GOG655384 GXU655384:GYC655384 HHQ655384:HHY655384 HRM655384:HRU655384 IBI655384:IBQ655384 ILE655384:ILM655384 IVA655384:IVI655384 JEW655384:JFE655384 JOS655384:JPA655384 JYO655384:JYW655384 KIK655384:KIS655384 KSG655384:KSO655384 LCC655384:LCK655384 LLY655384:LMG655384 LVU655384:LWC655384 MFQ655384:MFY655384 MPM655384:MPU655384 MZI655384:MZQ655384 NJE655384:NJM655384 NTA655384:NTI655384 OCW655384:ODE655384 OMS655384:ONA655384 OWO655384:OWW655384 PGK655384:PGS655384 PQG655384:PQO655384 QAC655384:QAK655384 QJY655384:QKG655384 QTU655384:QUC655384 RDQ655384:RDY655384 RNM655384:RNU655384 RXI655384:RXQ655384 SHE655384:SHM655384 SRA655384:SRI655384 TAW655384:TBE655384 TKS655384:TLA655384 TUO655384:TUW655384 UEK655384:UES655384 UOG655384:UOO655384 UYC655384:UYK655384 VHY655384:VIG655384 VRU655384:VSC655384 WBQ655384:WBY655384 WLM655384:WLU655384 WVI655384:WVQ655384 A720920:I720920 IW720920:JE720920 SS720920:TA720920 ACO720920:ACW720920 AMK720920:AMS720920 AWG720920:AWO720920 BGC720920:BGK720920 BPY720920:BQG720920 BZU720920:CAC720920 CJQ720920:CJY720920 CTM720920:CTU720920 DDI720920:DDQ720920 DNE720920:DNM720920 DXA720920:DXI720920 EGW720920:EHE720920 EQS720920:ERA720920 FAO720920:FAW720920 FKK720920:FKS720920 FUG720920:FUO720920 GEC720920:GEK720920 GNY720920:GOG720920 GXU720920:GYC720920 HHQ720920:HHY720920 HRM720920:HRU720920 IBI720920:IBQ720920 ILE720920:ILM720920 IVA720920:IVI720920 JEW720920:JFE720920 JOS720920:JPA720920 JYO720920:JYW720920 KIK720920:KIS720920 KSG720920:KSO720920 LCC720920:LCK720920 LLY720920:LMG720920 LVU720920:LWC720920 MFQ720920:MFY720920 MPM720920:MPU720920 MZI720920:MZQ720920 NJE720920:NJM720920 NTA720920:NTI720920 OCW720920:ODE720920 OMS720920:ONA720920 OWO720920:OWW720920 PGK720920:PGS720920 PQG720920:PQO720920 QAC720920:QAK720920 QJY720920:QKG720920 QTU720920:QUC720920 RDQ720920:RDY720920 RNM720920:RNU720920 RXI720920:RXQ720920 SHE720920:SHM720920 SRA720920:SRI720920 TAW720920:TBE720920 TKS720920:TLA720920 TUO720920:TUW720920 UEK720920:UES720920 UOG720920:UOO720920 UYC720920:UYK720920 VHY720920:VIG720920 VRU720920:VSC720920 WBQ720920:WBY720920 WLM720920:WLU720920 WVI720920:WVQ720920 A786456:I786456 IW786456:JE786456 SS786456:TA786456 ACO786456:ACW786456 AMK786456:AMS786456 AWG786456:AWO786456 BGC786456:BGK786456 BPY786456:BQG786456 BZU786456:CAC786456 CJQ786456:CJY786456 CTM786456:CTU786456 DDI786456:DDQ786456 DNE786456:DNM786456 DXA786456:DXI786456 EGW786456:EHE786456 EQS786456:ERA786456 FAO786456:FAW786456 FKK786456:FKS786456 FUG786456:FUO786456 GEC786456:GEK786456 GNY786456:GOG786456 GXU786456:GYC786456 HHQ786456:HHY786456 HRM786456:HRU786456 IBI786456:IBQ786456 ILE786456:ILM786456 IVA786456:IVI786456 JEW786456:JFE786456 JOS786456:JPA786456 JYO786456:JYW786456 KIK786456:KIS786456 KSG786456:KSO786456 LCC786456:LCK786456 LLY786456:LMG786456 LVU786456:LWC786456 MFQ786456:MFY786456 MPM786456:MPU786456 MZI786456:MZQ786456 NJE786456:NJM786456 NTA786456:NTI786456 OCW786456:ODE786456 OMS786456:ONA786456 OWO786456:OWW786456 PGK786456:PGS786456 PQG786456:PQO786456 QAC786456:QAK786456 QJY786456:QKG786456 QTU786456:QUC786456 RDQ786456:RDY786456 RNM786456:RNU786456 RXI786456:RXQ786456 SHE786456:SHM786456 SRA786456:SRI786456 TAW786456:TBE786456 TKS786456:TLA786456 TUO786456:TUW786456 UEK786456:UES786456 UOG786456:UOO786456 UYC786456:UYK786456 VHY786456:VIG786456 VRU786456:VSC786456 WBQ786456:WBY786456 WLM786456:WLU786456 WVI786456:WVQ786456 A851992:I851992 IW851992:JE851992 SS851992:TA851992 ACO851992:ACW851992 AMK851992:AMS851992 AWG851992:AWO851992 BGC851992:BGK851992 BPY851992:BQG851992 BZU851992:CAC851992 CJQ851992:CJY851992 CTM851992:CTU851992 DDI851992:DDQ851992 DNE851992:DNM851992 DXA851992:DXI851992 EGW851992:EHE851992 EQS851992:ERA851992 FAO851992:FAW851992 FKK851992:FKS851992 FUG851992:FUO851992 GEC851992:GEK851992 GNY851992:GOG851992 GXU851992:GYC851992 HHQ851992:HHY851992 HRM851992:HRU851992 IBI851992:IBQ851992 ILE851992:ILM851992 IVA851992:IVI851992 JEW851992:JFE851992 JOS851992:JPA851992 JYO851992:JYW851992 KIK851992:KIS851992 KSG851992:KSO851992 LCC851992:LCK851992 LLY851992:LMG851992 LVU851992:LWC851992 MFQ851992:MFY851992 MPM851992:MPU851992 MZI851992:MZQ851992 NJE851992:NJM851992 NTA851992:NTI851992 OCW851992:ODE851992 OMS851992:ONA851992 OWO851992:OWW851992 PGK851992:PGS851992 PQG851992:PQO851992 QAC851992:QAK851992 QJY851992:QKG851992 QTU851992:QUC851992 RDQ851992:RDY851992 RNM851992:RNU851992 RXI851992:RXQ851992 SHE851992:SHM851992 SRA851992:SRI851992 TAW851992:TBE851992 TKS851992:TLA851992 TUO851992:TUW851992 UEK851992:UES851992 UOG851992:UOO851992 UYC851992:UYK851992 VHY851992:VIG851992 VRU851992:VSC851992 WBQ851992:WBY851992 WLM851992:WLU851992 WVI851992:WVQ851992 A917528:I917528 IW917528:JE917528 SS917528:TA917528 ACO917528:ACW917528 AMK917528:AMS917528 AWG917528:AWO917528 BGC917528:BGK917528 BPY917528:BQG917528 BZU917528:CAC917528 CJQ917528:CJY917528 CTM917528:CTU917528 DDI917528:DDQ917528 DNE917528:DNM917528 DXA917528:DXI917528 EGW917528:EHE917528 EQS917528:ERA917528 FAO917528:FAW917528 FKK917528:FKS917528 FUG917528:FUO917528 GEC917528:GEK917528 GNY917528:GOG917528 GXU917528:GYC917528 HHQ917528:HHY917528 HRM917528:HRU917528 IBI917528:IBQ917528 ILE917528:ILM917528 IVA917528:IVI917528 JEW917528:JFE917528 JOS917528:JPA917528 JYO917528:JYW917528 KIK917528:KIS917528 KSG917528:KSO917528 LCC917528:LCK917528 LLY917528:LMG917528 LVU917528:LWC917528 MFQ917528:MFY917528 MPM917528:MPU917528 MZI917528:MZQ917528 NJE917528:NJM917528 NTA917528:NTI917528 OCW917528:ODE917528 OMS917528:ONA917528 OWO917528:OWW917528 PGK917528:PGS917528 PQG917528:PQO917528 QAC917528:QAK917528 QJY917528:QKG917528 QTU917528:QUC917528 RDQ917528:RDY917528 RNM917528:RNU917528 RXI917528:RXQ917528 SHE917528:SHM917528 SRA917528:SRI917528 TAW917528:TBE917528 TKS917528:TLA917528 TUO917528:TUW917528 UEK917528:UES917528 UOG917528:UOO917528 UYC917528:UYK917528 VHY917528:VIG917528 VRU917528:VSC917528 WBQ917528:WBY917528 WLM917528:WLU917528 WVI917528:WVQ917528 A983064:I983064 IW983064:JE983064 SS983064:TA983064 ACO983064:ACW983064 AMK983064:AMS983064 AWG983064:AWO983064 BGC983064:BGK983064 BPY983064:BQG983064 BZU983064:CAC983064 CJQ983064:CJY983064 CTM983064:CTU983064 DDI983064:DDQ983064 DNE983064:DNM983064 DXA983064:DXI983064 EGW983064:EHE983064 EQS983064:ERA983064 FAO983064:FAW983064 FKK983064:FKS983064 FUG983064:FUO983064 GEC983064:GEK983064 GNY983064:GOG983064 GXU983064:GYC983064 HHQ983064:HHY983064 HRM983064:HRU983064 IBI983064:IBQ983064 ILE983064:ILM983064 IVA983064:IVI983064 JEW983064:JFE983064 JOS983064:JPA983064 JYO983064:JYW983064 KIK983064:KIS983064 KSG983064:KSO983064 LCC983064:LCK983064 LLY983064:LMG983064 LVU983064:LWC983064 MFQ983064:MFY983064 MPM983064:MPU983064 MZI983064:MZQ983064 NJE983064:NJM983064 NTA983064:NTI983064 OCW983064:ODE983064 OMS983064:ONA983064 OWO983064:OWW983064 PGK983064:PGS983064 PQG983064:PQO983064 QAC983064:QAK983064 QJY983064:QKG983064 QTU983064:QUC983064 RDQ983064:RDY983064 RNM983064:RNU983064 RXI983064:RXQ983064 SHE983064:SHM983064 SRA983064:SRI983064 TAW983064:TBE983064 TKS983064:TLA983064 TUO983064:TUW983064 UEK983064:UES983064 UOG983064:UOO983064 UYC983064:UYK983064 VHY983064:VIG983064 VRU983064:VSC983064 WBQ983064:WBY983064 WLM983064:WLU983064 WVI983064:WVQ983064">
      <formula1>$AD$4:$AD$8</formula1>
    </dataValidation>
    <dataValidation type="list" allowBlank="1" showInputMessage="1" showErrorMessage="1" sqref="J20:K21 JF20:JG21 TB20:TC21 ACX20:ACY21 AMT20:AMU21 AWP20:AWQ21 BGL20:BGM21 BQH20:BQI21 CAD20:CAE21 CJZ20:CKA21 CTV20:CTW21 DDR20:DDS21 DNN20:DNO21 DXJ20:DXK21 EHF20:EHG21 ERB20:ERC21 FAX20:FAY21 FKT20:FKU21 FUP20:FUQ21 GEL20:GEM21 GOH20:GOI21 GYD20:GYE21 HHZ20:HIA21 HRV20:HRW21 IBR20:IBS21 ILN20:ILO21 IVJ20:IVK21 JFF20:JFG21 JPB20:JPC21 JYX20:JYY21 KIT20:KIU21 KSP20:KSQ21 LCL20:LCM21 LMH20:LMI21 LWD20:LWE21 MFZ20:MGA21 MPV20:MPW21 MZR20:MZS21 NJN20:NJO21 NTJ20:NTK21 ODF20:ODG21 ONB20:ONC21 OWX20:OWY21 PGT20:PGU21 PQP20:PQQ21 QAL20:QAM21 QKH20:QKI21 QUD20:QUE21 RDZ20:REA21 RNV20:RNW21 RXR20:RXS21 SHN20:SHO21 SRJ20:SRK21 TBF20:TBG21 TLB20:TLC21 TUX20:TUY21 UET20:UEU21 UOP20:UOQ21 UYL20:UYM21 VIH20:VII21 VSD20:VSE21 WBZ20:WCA21 WLV20:WLW21 WVR20:WVS21 J65556:K65557 JF65556:JG65557 TB65556:TC65557 ACX65556:ACY65557 AMT65556:AMU65557 AWP65556:AWQ65557 BGL65556:BGM65557 BQH65556:BQI65557 CAD65556:CAE65557 CJZ65556:CKA65557 CTV65556:CTW65557 DDR65556:DDS65557 DNN65556:DNO65557 DXJ65556:DXK65557 EHF65556:EHG65557 ERB65556:ERC65557 FAX65556:FAY65557 FKT65556:FKU65557 FUP65556:FUQ65557 GEL65556:GEM65557 GOH65556:GOI65557 GYD65556:GYE65557 HHZ65556:HIA65557 HRV65556:HRW65557 IBR65556:IBS65557 ILN65556:ILO65557 IVJ65556:IVK65557 JFF65556:JFG65557 JPB65556:JPC65557 JYX65556:JYY65557 KIT65556:KIU65557 KSP65556:KSQ65557 LCL65556:LCM65557 LMH65556:LMI65557 LWD65556:LWE65557 MFZ65556:MGA65557 MPV65556:MPW65557 MZR65556:MZS65557 NJN65556:NJO65557 NTJ65556:NTK65557 ODF65556:ODG65557 ONB65556:ONC65557 OWX65556:OWY65557 PGT65556:PGU65557 PQP65556:PQQ65557 QAL65556:QAM65557 QKH65556:QKI65557 QUD65556:QUE65557 RDZ65556:REA65557 RNV65556:RNW65557 RXR65556:RXS65557 SHN65556:SHO65557 SRJ65556:SRK65557 TBF65556:TBG65557 TLB65556:TLC65557 TUX65556:TUY65557 UET65556:UEU65557 UOP65556:UOQ65557 UYL65556:UYM65557 VIH65556:VII65557 VSD65556:VSE65557 WBZ65556:WCA65557 WLV65556:WLW65557 WVR65556:WVS65557 J131092:K131093 JF131092:JG131093 TB131092:TC131093 ACX131092:ACY131093 AMT131092:AMU131093 AWP131092:AWQ131093 BGL131092:BGM131093 BQH131092:BQI131093 CAD131092:CAE131093 CJZ131092:CKA131093 CTV131092:CTW131093 DDR131092:DDS131093 DNN131092:DNO131093 DXJ131092:DXK131093 EHF131092:EHG131093 ERB131092:ERC131093 FAX131092:FAY131093 FKT131092:FKU131093 FUP131092:FUQ131093 GEL131092:GEM131093 GOH131092:GOI131093 GYD131092:GYE131093 HHZ131092:HIA131093 HRV131092:HRW131093 IBR131092:IBS131093 ILN131092:ILO131093 IVJ131092:IVK131093 JFF131092:JFG131093 JPB131092:JPC131093 JYX131092:JYY131093 KIT131092:KIU131093 KSP131092:KSQ131093 LCL131092:LCM131093 LMH131092:LMI131093 LWD131092:LWE131093 MFZ131092:MGA131093 MPV131092:MPW131093 MZR131092:MZS131093 NJN131092:NJO131093 NTJ131092:NTK131093 ODF131092:ODG131093 ONB131092:ONC131093 OWX131092:OWY131093 PGT131092:PGU131093 PQP131092:PQQ131093 QAL131092:QAM131093 QKH131092:QKI131093 QUD131092:QUE131093 RDZ131092:REA131093 RNV131092:RNW131093 RXR131092:RXS131093 SHN131092:SHO131093 SRJ131092:SRK131093 TBF131092:TBG131093 TLB131092:TLC131093 TUX131092:TUY131093 UET131092:UEU131093 UOP131092:UOQ131093 UYL131092:UYM131093 VIH131092:VII131093 VSD131092:VSE131093 WBZ131092:WCA131093 WLV131092:WLW131093 WVR131092:WVS131093 J196628:K196629 JF196628:JG196629 TB196628:TC196629 ACX196628:ACY196629 AMT196628:AMU196629 AWP196628:AWQ196629 BGL196628:BGM196629 BQH196628:BQI196629 CAD196628:CAE196629 CJZ196628:CKA196629 CTV196628:CTW196629 DDR196628:DDS196629 DNN196628:DNO196629 DXJ196628:DXK196629 EHF196628:EHG196629 ERB196628:ERC196629 FAX196628:FAY196629 FKT196628:FKU196629 FUP196628:FUQ196629 GEL196628:GEM196629 GOH196628:GOI196629 GYD196628:GYE196629 HHZ196628:HIA196629 HRV196628:HRW196629 IBR196628:IBS196629 ILN196628:ILO196629 IVJ196628:IVK196629 JFF196628:JFG196629 JPB196628:JPC196629 JYX196628:JYY196629 KIT196628:KIU196629 KSP196628:KSQ196629 LCL196628:LCM196629 LMH196628:LMI196629 LWD196628:LWE196629 MFZ196628:MGA196629 MPV196628:MPW196629 MZR196628:MZS196629 NJN196628:NJO196629 NTJ196628:NTK196629 ODF196628:ODG196629 ONB196628:ONC196629 OWX196628:OWY196629 PGT196628:PGU196629 PQP196628:PQQ196629 QAL196628:QAM196629 QKH196628:QKI196629 QUD196628:QUE196629 RDZ196628:REA196629 RNV196628:RNW196629 RXR196628:RXS196629 SHN196628:SHO196629 SRJ196628:SRK196629 TBF196628:TBG196629 TLB196628:TLC196629 TUX196628:TUY196629 UET196628:UEU196629 UOP196628:UOQ196629 UYL196628:UYM196629 VIH196628:VII196629 VSD196628:VSE196629 WBZ196628:WCA196629 WLV196628:WLW196629 WVR196628:WVS196629 J262164:K262165 JF262164:JG262165 TB262164:TC262165 ACX262164:ACY262165 AMT262164:AMU262165 AWP262164:AWQ262165 BGL262164:BGM262165 BQH262164:BQI262165 CAD262164:CAE262165 CJZ262164:CKA262165 CTV262164:CTW262165 DDR262164:DDS262165 DNN262164:DNO262165 DXJ262164:DXK262165 EHF262164:EHG262165 ERB262164:ERC262165 FAX262164:FAY262165 FKT262164:FKU262165 FUP262164:FUQ262165 GEL262164:GEM262165 GOH262164:GOI262165 GYD262164:GYE262165 HHZ262164:HIA262165 HRV262164:HRW262165 IBR262164:IBS262165 ILN262164:ILO262165 IVJ262164:IVK262165 JFF262164:JFG262165 JPB262164:JPC262165 JYX262164:JYY262165 KIT262164:KIU262165 KSP262164:KSQ262165 LCL262164:LCM262165 LMH262164:LMI262165 LWD262164:LWE262165 MFZ262164:MGA262165 MPV262164:MPW262165 MZR262164:MZS262165 NJN262164:NJO262165 NTJ262164:NTK262165 ODF262164:ODG262165 ONB262164:ONC262165 OWX262164:OWY262165 PGT262164:PGU262165 PQP262164:PQQ262165 QAL262164:QAM262165 QKH262164:QKI262165 QUD262164:QUE262165 RDZ262164:REA262165 RNV262164:RNW262165 RXR262164:RXS262165 SHN262164:SHO262165 SRJ262164:SRK262165 TBF262164:TBG262165 TLB262164:TLC262165 TUX262164:TUY262165 UET262164:UEU262165 UOP262164:UOQ262165 UYL262164:UYM262165 VIH262164:VII262165 VSD262164:VSE262165 WBZ262164:WCA262165 WLV262164:WLW262165 WVR262164:WVS262165 J327700:K327701 JF327700:JG327701 TB327700:TC327701 ACX327700:ACY327701 AMT327700:AMU327701 AWP327700:AWQ327701 BGL327700:BGM327701 BQH327700:BQI327701 CAD327700:CAE327701 CJZ327700:CKA327701 CTV327700:CTW327701 DDR327700:DDS327701 DNN327700:DNO327701 DXJ327700:DXK327701 EHF327700:EHG327701 ERB327700:ERC327701 FAX327700:FAY327701 FKT327700:FKU327701 FUP327700:FUQ327701 GEL327700:GEM327701 GOH327700:GOI327701 GYD327700:GYE327701 HHZ327700:HIA327701 HRV327700:HRW327701 IBR327700:IBS327701 ILN327700:ILO327701 IVJ327700:IVK327701 JFF327700:JFG327701 JPB327700:JPC327701 JYX327700:JYY327701 KIT327700:KIU327701 KSP327700:KSQ327701 LCL327700:LCM327701 LMH327700:LMI327701 LWD327700:LWE327701 MFZ327700:MGA327701 MPV327700:MPW327701 MZR327700:MZS327701 NJN327700:NJO327701 NTJ327700:NTK327701 ODF327700:ODG327701 ONB327700:ONC327701 OWX327700:OWY327701 PGT327700:PGU327701 PQP327700:PQQ327701 QAL327700:QAM327701 QKH327700:QKI327701 QUD327700:QUE327701 RDZ327700:REA327701 RNV327700:RNW327701 RXR327700:RXS327701 SHN327700:SHO327701 SRJ327700:SRK327701 TBF327700:TBG327701 TLB327700:TLC327701 TUX327700:TUY327701 UET327700:UEU327701 UOP327700:UOQ327701 UYL327700:UYM327701 VIH327700:VII327701 VSD327700:VSE327701 WBZ327700:WCA327701 WLV327700:WLW327701 WVR327700:WVS327701 J393236:K393237 JF393236:JG393237 TB393236:TC393237 ACX393236:ACY393237 AMT393236:AMU393237 AWP393236:AWQ393237 BGL393236:BGM393237 BQH393236:BQI393237 CAD393236:CAE393237 CJZ393236:CKA393237 CTV393236:CTW393237 DDR393236:DDS393237 DNN393236:DNO393237 DXJ393236:DXK393237 EHF393236:EHG393237 ERB393236:ERC393237 FAX393236:FAY393237 FKT393236:FKU393237 FUP393236:FUQ393237 GEL393236:GEM393237 GOH393236:GOI393237 GYD393236:GYE393237 HHZ393236:HIA393237 HRV393236:HRW393237 IBR393236:IBS393237 ILN393236:ILO393237 IVJ393236:IVK393237 JFF393236:JFG393237 JPB393236:JPC393237 JYX393236:JYY393237 KIT393236:KIU393237 KSP393236:KSQ393237 LCL393236:LCM393237 LMH393236:LMI393237 LWD393236:LWE393237 MFZ393236:MGA393237 MPV393236:MPW393237 MZR393236:MZS393237 NJN393236:NJO393237 NTJ393236:NTK393237 ODF393236:ODG393237 ONB393236:ONC393237 OWX393236:OWY393237 PGT393236:PGU393237 PQP393236:PQQ393237 QAL393236:QAM393237 QKH393236:QKI393237 QUD393236:QUE393237 RDZ393236:REA393237 RNV393236:RNW393237 RXR393236:RXS393237 SHN393236:SHO393237 SRJ393236:SRK393237 TBF393236:TBG393237 TLB393236:TLC393237 TUX393236:TUY393237 UET393236:UEU393237 UOP393236:UOQ393237 UYL393236:UYM393237 VIH393236:VII393237 VSD393236:VSE393237 WBZ393236:WCA393237 WLV393236:WLW393237 WVR393236:WVS393237 J458772:K458773 JF458772:JG458773 TB458772:TC458773 ACX458772:ACY458773 AMT458772:AMU458773 AWP458772:AWQ458773 BGL458772:BGM458773 BQH458772:BQI458773 CAD458772:CAE458773 CJZ458772:CKA458773 CTV458772:CTW458773 DDR458772:DDS458773 DNN458772:DNO458773 DXJ458772:DXK458773 EHF458772:EHG458773 ERB458772:ERC458773 FAX458772:FAY458773 FKT458772:FKU458773 FUP458772:FUQ458773 GEL458772:GEM458773 GOH458772:GOI458773 GYD458772:GYE458773 HHZ458772:HIA458773 HRV458772:HRW458773 IBR458772:IBS458773 ILN458772:ILO458773 IVJ458772:IVK458773 JFF458772:JFG458773 JPB458772:JPC458773 JYX458772:JYY458773 KIT458772:KIU458773 KSP458772:KSQ458773 LCL458772:LCM458773 LMH458772:LMI458773 LWD458772:LWE458773 MFZ458772:MGA458773 MPV458772:MPW458773 MZR458772:MZS458773 NJN458772:NJO458773 NTJ458772:NTK458773 ODF458772:ODG458773 ONB458772:ONC458773 OWX458772:OWY458773 PGT458772:PGU458773 PQP458772:PQQ458773 QAL458772:QAM458773 QKH458772:QKI458773 QUD458772:QUE458773 RDZ458772:REA458773 RNV458772:RNW458773 RXR458772:RXS458773 SHN458772:SHO458773 SRJ458772:SRK458773 TBF458772:TBG458773 TLB458772:TLC458773 TUX458772:TUY458773 UET458772:UEU458773 UOP458772:UOQ458773 UYL458772:UYM458773 VIH458772:VII458773 VSD458772:VSE458773 WBZ458772:WCA458773 WLV458772:WLW458773 WVR458772:WVS458773 J524308:K524309 JF524308:JG524309 TB524308:TC524309 ACX524308:ACY524309 AMT524308:AMU524309 AWP524308:AWQ524309 BGL524308:BGM524309 BQH524308:BQI524309 CAD524308:CAE524309 CJZ524308:CKA524309 CTV524308:CTW524309 DDR524308:DDS524309 DNN524308:DNO524309 DXJ524308:DXK524309 EHF524308:EHG524309 ERB524308:ERC524309 FAX524308:FAY524309 FKT524308:FKU524309 FUP524308:FUQ524309 GEL524308:GEM524309 GOH524308:GOI524309 GYD524308:GYE524309 HHZ524308:HIA524309 HRV524308:HRW524309 IBR524308:IBS524309 ILN524308:ILO524309 IVJ524308:IVK524309 JFF524308:JFG524309 JPB524308:JPC524309 JYX524308:JYY524309 KIT524308:KIU524309 KSP524308:KSQ524309 LCL524308:LCM524309 LMH524308:LMI524309 LWD524308:LWE524309 MFZ524308:MGA524309 MPV524308:MPW524309 MZR524308:MZS524309 NJN524308:NJO524309 NTJ524308:NTK524309 ODF524308:ODG524309 ONB524308:ONC524309 OWX524308:OWY524309 PGT524308:PGU524309 PQP524308:PQQ524309 QAL524308:QAM524309 QKH524308:QKI524309 QUD524308:QUE524309 RDZ524308:REA524309 RNV524308:RNW524309 RXR524308:RXS524309 SHN524308:SHO524309 SRJ524308:SRK524309 TBF524308:TBG524309 TLB524308:TLC524309 TUX524308:TUY524309 UET524308:UEU524309 UOP524308:UOQ524309 UYL524308:UYM524309 VIH524308:VII524309 VSD524308:VSE524309 WBZ524308:WCA524309 WLV524308:WLW524309 WVR524308:WVS524309 J589844:K589845 JF589844:JG589845 TB589844:TC589845 ACX589844:ACY589845 AMT589844:AMU589845 AWP589844:AWQ589845 BGL589844:BGM589845 BQH589844:BQI589845 CAD589844:CAE589845 CJZ589844:CKA589845 CTV589844:CTW589845 DDR589844:DDS589845 DNN589844:DNO589845 DXJ589844:DXK589845 EHF589844:EHG589845 ERB589844:ERC589845 FAX589844:FAY589845 FKT589844:FKU589845 FUP589844:FUQ589845 GEL589844:GEM589845 GOH589844:GOI589845 GYD589844:GYE589845 HHZ589844:HIA589845 HRV589844:HRW589845 IBR589844:IBS589845 ILN589844:ILO589845 IVJ589844:IVK589845 JFF589844:JFG589845 JPB589844:JPC589845 JYX589844:JYY589845 KIT589844:KIU589845 KSP589844:KSQ589845 LCL589844:LCM589845 LMH589844:LMI589845 LWD589844:LWE589845 MFZ589844:MGA589845 MPV589844:MPW589845 MZR589844:MZS589845 NJN589844:NJO589845 NTJ589844:NTK589845 ODF589844:ODG589845 ONB589844:ONC589845 OWX589844:OWY589845 PGT589844:PGU589845 PQP589844:PQQ589845 QAL589844:QAM589845 QKH589844:QKI589845 QUD589844:QUE589845 RDZ589844:REA589845 RNV589844:RNW589845 RXR589844:RXS589845 SHN589844:SHO589845 SRJ589844:SRK589845 TBF589844:TBG589845 TLB589844:TLC589845 TUX589844:TUY589845 UET589844:UEU589845 UOP589844:UOQ589845 UYL589844:UYM589845 VIH589844:VII589845 VSD589844:VSE589845 WBZ589844:WCA589845 WLV589844:WLW589845 WVR589844:WVS589845 J655380:K655381 JF655380:JG655381 TB655380:TC655381 ACX655380:ACY655381 AMT655380:AMU655381 AWP655380:AWQ655381 BGL655380:BGM655381 BQH655380:BQI655381 CAD655380:CAE655381 CJZ655380:CKA655381 CTV655380:CTW655381 DDR655380:DDS655381 DNN655380:DNO655381 DXJ655380:DXK655381 EHF655380:EHG655381 ERB655380:ERC655381 FAX655380:FAY655381 FKT655380:FKU655381 FUP655380:FUQ655381 GEL655380:GEM655381 GOH655380:GOI655381 GYD655380:GYE655381 HHZ655380:HIA655381 HRV655380:HRW655381 IBR655380:IBS655381 ILN655380:ILO655381 IVJ655380:IVK655381 JFF655380:JFG655381 JPB655380:JPC655381 JYX655380:JYY655381 KIT655380:KIU655381 KSP655380:KSQ655381 LCL655380:LCM655381 LMH655380:LMI655381 LWD655380:LWE655381 MFZ655380:MGA655381 MPV655380:MPW655381 MZR655380:MZS655381 NJN655380:NJO655381 NTJ655380:NTK655381 ODF655380:ODG655381 ONB655380:ONC655381 OWX655380:OWY655381 PGT655380:PGU655381 PQP655380:PQQ655381 QAL655380:QAM655381 QKH655380:QKI655381 QUD655380:QUE655381 RDZ655380:REA655381 RNV655380:RNW655381 RXR655380:RXS655381 SHN655380:SHO655381 SRJ655380:SRK655381 TBF655380:TBG655381 TLB655380:TLC655381 TUX655380:TUY655381 UET655380:UEU655381 UOP655380:UOQ655381 UYL655380:UYM655381 VIH655380:VII655381 VSD655380:VSE655381 WBZ655380:WCA655381 WLV655380:WLW655381 WVR655380:WVS655381 J720916:K720917 JF720916:JG720917 TB720916:TC720917 ACX720916:ACY720917 AMT720916:AMU720917 AWP720916:AWQ720917 BGL720916:BGM720917 BQH720916:BQI720917 CAD720916:CAE720917 CJZ720916:CKA720917 CTV720916:CTW720917 DDR720916:DDS720917 DNN720916:DNO720917 DXJ720916:DXK720917 EHF720916:EHG720917 ERB720916:ERC720917 FAX720916:FAY720917 FKT720916:FKU720917 FUP720916:FUQ720917 GEL720916:GEM720917 GOH720916:GOI720917 GYD720916:GYE720917 HHZ720916:HIA720917 HRV720916:HRW720917 IBR720916:IBS720917 ILN720916:ILO720917 IVJ720916:IVK720917 JFF720916:JFG720917 JPB720916:JPC720917 JYX720916:JYY720917 KIT720916:KIU720917 KSP720916:KSQ720917 LCL720916:LCM720917 LMH720916:LMI720917 LWD720916:LWE720917 MFZ720916:MGA720917 MPV720916:MPW720917 MZR720916:MZS720917 NJN720916:NJO720917 NTJ720916:NTK720917 ODF720916:ODG720917 ONB720916:ONC720917 OWX720916:OWY720917 PGT720916:PGU720917 PQP720916:PQQ720917 QAL720916:QAM720917 QKH720916:QKI720917 QUD720916:QUE720917 RDZ720916:REA720917 RNV720916:RNW720917 RXR720916:RXS720917 SHN720916:SHO720917 SRJ720916:SRK720917 TBF720916:TBG720917 TLB720916:TLC720917 TUX720916:TUY720917 UET720916:UEU720917 UOP720916:UOQ720917 UYL720916:UYM720917 VIH720916:VII720917 VSD720916:VSE720917 WBZ720916:WCA720917 WLV720916:WLW720917 WVR720916:WVS720917 J786452:K786453 JF786452:JG786453 TB786452:TC786453 ACX786452:ACY786453 AMT786452:AMU786453 AWP786452:AWQ786453 BGL786452:BGM786453 BQH786452:BQI786453 CAD786452:CAE786453 CJZ786452:CKA786453 CTV786452:CTW786453 DDR786452:DDS786453 DNN786452:DNO786453 DXJ786452:DXK786453 EHF786452:EHG786453 ERB786452:ERC786453 FAX786452:FAY786453 FKT786452:FKU786453 FUP786452:FUQ786453 GEL786452:GEM786453 GOH786452:GOI786453 GYD786452:GYE786453 HHZ786452:HIA786453 HRV786452:HRW786453 IBR786452:IBS786453 ILN786452:ILO786453 IVJ786452:IVK786453 JFF786452:JFG786453 JPB786452:JPC786453 JYX786452:JYY786453 KIT786452:KIU786453 KSP786452:KSQ786453 LCL786452:LCM786453 LMH786452:LMI786453 LWD786452:LWE786453 MFZ786452:MGA786453 MPV786452:MPW786453 MZR786452:MZS786453 NJN786452:NJO786453 NTJ786452:NTK786453 ODF786452:ODG786453 ONB786452:ONC786453 OWX786452:OWY786453 PGT786452:PGU786453 PQP786452:PQQ786453 QAL786452:QAM786453 QKH786452:QKI786453 QUD786452:QUE786453 RDZ786452:REA786453 RNV786452:RNW786453 RXR786452:RXS786453 SHN786452:SHO786453 SRJ786452:SRK786453 TBF786452:TBG786453 TLB786452:TLC786453 TUX786452:TUY786453 UET786452:UEU786453 UOP786452:UOQ786453 UYL786452:UYM786453 VIH786452:VII786453 VSD786452:VSE786453 WBZ786452:WCA786453 WLV786452:WLW786453 WVR786452:WVS786453 J851988:K851989 JF851988:JG851989 TB851988:TC851989 ACX851988:ACY851989 AMT851988:AMU851989 AWP851988:AWQ851989 BGL851988:BGM851989 BQH851988:BQI851989 CAD851988:CAE851989 CJZ851988:CKA851989 CTV851988:CTW851989 DDR851988:DDS851989 DNN851988:DNO851989 DXJ851988:DXK851989 EHF851988:EHG851989 ERB851988:ERC851989 FAX851988:FAY851989 FKT851988:FKU851989 FUP851988:FUQ851989 GEL851988:GEM851989 GOH851988:GOI851989 GYD851988:GYE851989 HHZ851988:HIA851989 HRV851988:HRW851989 IBR851988:IBS851989 ILN851988:ILO851989 IVJ851988:IVK851989 JFF851988:JFG851989 JPB851988:JPC851989 JYX851988:JYY851989 KIT851988:KIU851989 KSP851988:KSQ851989 LCL851988:LCM851989 LMH851988:LMI851989 LWD851988:LWE851989 MFZ851988:MGA851989 MPV851988:MPW851989 MZR851988:MZS851989 NJN851988:NJO851989 NTJ851988:NTK851989 ODF851988:ODG851989 ONB851988:ONC851989 OWX851988:OWY851989 PGT851988:PGU851989 PQP851988:PQQ851989 QAL851988:QAM851989 QKH851988:QKI851989 QUD851988:QUE851989 RDZ851988:REA851989 RNV851988:RNW851989 RXR851988:RXS851989 SHN851988:SHO851989 SRJ851988:SRK851989 TBF851988:TBG851989 TLB851988:TLC851989 TUX851988:TUY851989 UET851988:UEU851989 UOP851988:UOQ851989 UYL851988:UYM851989 VIH851988:VII851989 VSD851988:VSE851989 WBZ851988:WCA851989 WLV851988:WLW851989 WVR851988:WVS851989 J917524:K917525 JF917524:JG917525 TB917524:TC917525 ACX917524:ACY917525 AMT917524:AMU917525 AWP917524:AWQ917525 BGL917524:BGM917525 BQH917524:BQI917525 CAD917524:CAE917525 CJZ917524:CKA917525 CTV917524:CTW917525 DDR917524:DDS917525 DNN917524:DNO917525 DXJ917524:DXK917525 EHF917524:EHG917525 ERB917524:ERC917525 FAX917524:FAY917525 FKT917524:FKU917525 FUP917524:FUQ917525 GEL917524:GEM917525 GOH917524:GOI917525 GYD917524:GYE917525 HHZ917524:HIA917525 HRV917524:HRW917525 IBR917524:IBS917525 ILN917524:ILO917525 IVJ917524:IVK917525 JFF917524:JFG917525 JPB917524:JPC917525 JYX917524:JYY917525 KIT917524:KIU917525 KSP917524:KSQ917525 LCL917524:LCM917525 LMH917524:LMI917525 LWD917524:LWE917525 MFZ917524:MGA917525 MPV917524:MPW917525 MZR917524:MZS917525 NJN917524:NJO917525 NTJ917524:NTK917525 ODF917524:ODG917525 ONB917524:ONC917525 OWX917524:OWY917525 PGT917524:PGU917525 PQP917524:PQQ917525 QAL917524:QAM917525 QKH917524:QKI917525 QUD917524:QUE917525 RDZ917524:REA917525 RNV917524:RNW917525 RXR917524:RXS917525 SHN917524:SHO917525 SRJ917524:SRK917525 TBF917524:TBG917525 TLB917524:TLC917525 TUX917524:TUY917525 UET917524:UEU917525 UOP917524:UOQ917525 UYL917524:UYM917525 VIH917524:VII917525 VSD917524:VSE917525 WBZ917524:WCA917525 WLV917524:WLW917525 WVR917524:WVS917525 J983060:K983061 JF983060:JG983061 TB983060:TC983061 ACX983060:ACY983061 AMT983060:AMU983061 AWP983060:AWQ983061 BGL983060:BGM983061 BQH983060:BQI983061 CAD983060:CAE983061 CJZ983060:CKA983061 CTV983060:CTW983061 DDR983060:DDS983061 DNN983060:DNO983061 DXJ983060:DXK983061 EHF983060:EHG983061 ERB983060:ERC983061 FAX983060:FAY983061 FKT983060:FKU983061 FUP983060:FUQ983061 GEL983060:GEM983061 GOH983060:GOI983061 GYD983060:GYE983061 HHZ983060:HIA983061 HRV983060:HRW983061 IBR983060:IBS983061 ILN983060:ILO983061 IVJ983060:IVK983061 JFF983060:JFG983061 JPB983060:JPC983061 JYX983060:JYY983061 KIT983060:KIU983061 KSP983060:KSQ983061 LCL983060:LCM983061 LMH983060:LMI983061 LWD983060:LWE983061 MFZ983060:MGA983061 MPV983060:MPW983061 MZR983060:MZS983061 NJN983060:NJO983061 NTJ983060:NTK983061 ODF983060:ODG983061 ONB983060:ONC983061 OWX983060:OWY983061 PGT983060:PGU983061 PQP983060:PQQ983061 QAL983060:QAM983061 QKH983060:QKI983061 QUD983060:QUE983061 RDZ983060:REA983061 RNV983060:RNW983061 RXR983060:RXS983061 SHN983060:SHO983061 SRJ983060:SRK983061 TBF983060:TBG983061 TLB983060:TLC983061 TUX983060:TUY983061 UET983060:UEU983061 UOP983060:UOQ983061 UYL983060:UYM983061 VIH983060:VII983061 VSD983060:VSE983061 WBZ983060:WCA983061 WLV983060:WLW983061 WVR983060:WVS983061">
      <formula1>$AD$6:$AD$8</formula1>
    </dataValidation>
  </dataValidations>
  <pageMargins left="0.11811023622047245" right="0.11811023622047245" top="0.15748031496062992" bottom="0.15748031496062992" header="0" footer="0"/>
  <pageSetup paperSize="9" scale="35" orientation="landscape" r:id="rId1"/>
  <colBreaks count="1" manualBreakCount="1">
    <brk id="29" max="90"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nchor>
                  <from>
                    <xdr:col>9</xdr:col>
                    <xdr:colOff>19050</xdr:colOff>
                    <xdr:row>13</xdr:row>
                    <xdr:rowOff>180975</xdr:rowOff>
                  </from>
                  <to>
                    <xdr:col>10</xdr:col>
                    <xdr:colOff>904875</xdr:colOff>
                    <xdr:row>14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Калькулятор</vt:lpstr>
      <vt:lpstr>Калькулятор!avans2</vt:lpstr>
      <vt:lpstr>Калькулятор!data2</vt:lpstr>
      <vt:lpstr>Калькулятор!PROC2</vt:lpstr>
      <vt:lpstr>Калькулятор!strok2</vt:lpstr>
      <vt:lpstr>Калькулятор!sumkred2</vt:lpstr>
      <vt:lpstr>Калькулятор!sumproplat2</vt:lpstr>
      <vt:lpstr>Калькулятор!Область_печати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Хапіліна Олена Анатоліївна</cp:lastModifiedBy>
  <dcterms:created xsi:type="dcterms:W3CDTF">2020-07-30T13:50:45Z</dcterms:created>
  <dcterms:modified xsi:type="dcterms:W3CDTF">2020-08-27T09:15:13Z</dcterms:modified>
</cp:coreProperties>
</file>