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Другое\"/>
    </mc:Choice>
  </mc:AlternateContent>
  <bookViews>
    <workbookView xWindow="0" yWindow="0" windowWidth="19200" windowHeight="7050" firstSheet="2" activeTab="2"/>
  </bookViews>
  <sheets>
    <sheet name="ПАСПОРТ" sheetId="5" state="hidden" r:id="rId1"/>
    <sheet name="Додаток до Паспорту (Класика 1" sheetId="7" state="hidden" r:id="rId2"/>
    <sheet name="Калькулятор" sheetId="10" r:id="rId3"/>
    <sheet name="Додаток до Паспорту_В кінці" sheetId="9" state="hidden" r:id="rId4"/>
    <sheet name="Додаток до Паспорту_(в кінці)" sheetId="11" state="hidden" r:id="rId5"/>
  </sheets>
  <definedNames>
    <definedName name="_xlnm._FilterDatabase" localSheetId="1" hidden="1">'Додаток до Паспорту (Класика 1'!$A$81:$AJ$81</definedName>
    <definedName name="_xlnm._FilterDatabase" localSheetId="4" hidden="1">'Додаток до Паспорту_(в кінці)'!$A$89:$AJ$89</definedName>
    <definedName name="_xlnm._FilterDatabase" localSheetId="3" hidden="1">'Додаток до Паспорту_В кінці'!$A$81:$AJ$81</definedName>
    <definedName name="avans" localSheetId="1">'Додаток до Паспорту (Класика 1'!$H$10</definedName>
    <definedName name="avans" localSheetId="4">'Додаток до Паспорту_(в кінці)'!$H$10</definedName>
    <definedName name="avans" localSheetId="3">'Додаток до Паспорту_В кінці'!$H$10</definedName>
    <definedName name="avans2" localSheetId="2">Калькулятор!$J$7</definedName>
    <definedName name="avans2">#REF!</definedName>
    <definedName name="data" localSheetId="1">'Додаток до Паспорту (Класика 1'!$H$14</definedName>
    <definedName name="data" localSheetId="4">'Додаток до Паспорту_(в кінці)'!$H$14</definedName>
    <definedName name="data" localSheetId="3">'Додаток до Паспорту_В кінці'!$H$14</definedName>
    <definedName name="data2" localSheetId="2">Калькулятор!$J$15</definedName>
    <definedName name="data2">#REF!</definedName>
    <definedName name="PROC" localSheetId="1">'Додаток до Паспорту (Класика 1'!$H$13</definedName>
    <definedName name="PROC" localSheetId="4">'Додаток до Паспорту_(в кінці)'!$H$13</definedName>
    <definedName name="PROC" localSheetId="3">'Додаток до Паспорту_В кінці'!$H$13</definedName>
    <definedName name="PROC2" localSheetId="2">Калькулятор!$J$14</definedName>
    <definedName name="proc2">#REF!</definedName>
    <definedName name="stoimost" localSheetId="1">'Додаток до Паспорту (Класика 1'!#REF!</definedName>
    <definedName name="stoimost" localSheetId="4">'Додаток до Паспорту_(в кінці)'!#REF!</definedName>
    <definedName name="stoimost" localSheetId="3">'Додаток до Паспорту_В кінці'!#REF!</definedName>
    <definedName name="stoimost2">#REF!</definedName>
    <definedName name="strok" localSheetId="1">'Додаток до Паспорту (Класика 1'!$H$12</definedName>
    <definedName name="strok" localSheetId="4">'Додаток до Паспорту_(в кінці)'!$H$12</definedName>
    <definedName name="strok" localSheetId="3">'Додаток до Паспорту_В кінці'!$H$12</definedName>
    <definedName name="strok2" localSheetId="2">Калькулятор!$J$13</definedName>
    <definedName name="strok2">#REF!</definedName>
    <definedName name="sumkred" localSheetId="1">'Додаток до Паспорту (Класика 1'!$H$11</definedName>
    <definedName name="sumkred" localSheetId="4">'Додаток до Паспорту_(в кінці)'!$H$11</definedName>
    <definedName name="sumkred" localSheetId="3">'Додаток до Паспорту_В кінці'!$H$11</definedName>
    <definedName name="sumkred2" localSheetId="2">Калькулятор!$J$8</definedName>
    <definedName name="sumkred2">#REF!</definedName>
    <definedName name="sumproc" localSheetId="1">'Додаток до Паспорту (Класика 1'!#REF!</definedName>
    <definedName name="sumproc" localSheetId="4">'Додаток до Паспорту_(в кінці)'!#REF!</definedName>
    <definedName name="sumproc" localSheetId="3">'Додаток до Паспорту_В кінці'!#REF!</definedName>
    <definedName name="sumproplat" localSheetId="1">'Додаток до Паспорту (Класика 1'!$H$15</definedName>
    <definedName name="sumproplat" localSheetId="4">'Додаток до Паспорту_(в кінці)'!$H$15</definedName>
    <definedName name="sumproplat" localSheetId="3">'Додаток до Паспорту_В кінці'!$H$15</definedName>
    <definedName name="sumproplat2" localSheetId="2">Калькулятор!$J$16</definedName>
    <definedName name="sumproplat2">#REF!</definedName>
    <definedName name="Z_61A07DFC_D147_11D6_B93C_0010B563CE7A_.wvu.Cols" localSheetId="1" hidden="1">'Додаток до Паспорту (Класика 1'!$R:$IV</definedName>
    <definedName name="Z_61A07DFC_D147_11D6_B93C_0010B563CE7A_.wvu.Cols" localSheetId="4" hidden="1">'Додаток до Паспорту_(в кінці)'!$R:$IV</definedName>
    <definedName name="Z_61A07DFC_D147_11D6_B93C_0010B563CE7A_.wvu.Cols" localSheetId="3" hidden="1">'Додаток до Паспорту_В кінці'!$R:$IV</definedName>
    <definedName name="Z_61A07DFC_D147_11D6_B93C_0010B563CE7A_.wvu.PrintArea" localSheetId="1" hidden="1">'Додаток до Паспорту (Класика 1'!$A$8:$I$68</definedName>
    <definedName name="Z_61A07DFC_D147_11D6_B93C_0010B563CE7A_.wvu.PrintArea" localSheetId="4" hidden="1">'Додаток до Паспорту_(в кінці)'!$A$8:$I$74</definedName>
    <definedName name="Z_61A07DFC_D147_11D6_B93C_0010B563CE7A_.wvu.PrintArea" localSheetId="3" hidden="1">'Додаток до Паспорту_В кінці'!$A$8:$I$68</definedName>
    <definedName name="Z_61A07DFC_D147_11D6_B93C_0010B563CE7A_.wvu.Rows" localSheetId="1" hidden="1">'Додаток до Паспорту (Класика 1'!$69:$65536</definedName>
    <definedName name="Z_61A07DFC_D147_11D6_B93C_0010B563CE7A_.wvu.Rows" localSheetId="4" hidden="1">'Додаток до Паспорту_(в кінці)'!$75:$65536</definedName>
    <definedName name="Z_61A07DFC_D147_11D6_B93C_0010B563CE7A_.wvu.Rows" localSheetId="3" hidden="1">'Додаток до Паспорту_В кінці'!$69:$65536</definedName>
    <definedName name="_xlnm.Print_Area" localSheetId="1">'Додаток до Паспорту (Класика 1'!$A$3:$AK$928</definedName>
    <definedName name="_xlnm.Print_Area" localSheetId="4">'Додаток до Паспорту_(в кінці)'!$A$3:$AG$884</definedName>
    <definedName name="_xlnm.Print_Area" localSheetId="3">'Додаток до Паспорту_В кінці'!$A$3:$AG$876</definedName>
    <definedName name="_xlnm.Print_Area" localSheetId="2">Калькулятор!$A$1:$O$104</definedName>
    <definedName name="_xlnm.Print_Area" localSheetId="0">ПАСПОРТ!$A$3:$B$57</definedName>
    <definedName name="Переказ" localSheetId="1">'Додаток до Паспорту (Класика 1'!$H$18:$I$18</definedName>
    <definedName name="Переказ" localSheetId="4">'Додаток до Паспорту_(в кінці)'!$H$18</definedName>
    <definedName name="Переказ" localSheetId="3">'Додаток до Паспорту_В кінці'!$H$18</definedName>
    <definedName name="Переказ">#REF!</definedName>
  </definedNames>
  <calcPr calcId="162913"/>
</workbook>
</file>

<file path=xl/calcChain.xml><?xml version="1.0" encoding="utf-8"?>
<calcChain xmlns="http://schemas.openxmlformats.org/spreadsheetml/2006/main">
  <c r="C89" i="11" l="1"/>
  <c r="D25" i="11"/>
  <c r="D43" i="11"/>
  <c r="B89" i="1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318" i="11" s="1"/>
  <c r="B319" i="11" s="1"/>
  <c r="B320" i="11" s="1"/>
  <c r="B321" i="11" s="1"/>
  <c r="B322" i="11" s="1"/>
  <c r="B323" i="11" s="1"/>
  <c r="B324" i="11" s="1"/>
  <c r="B325" i="11" s="1"/>
  <c r="B326" i="11" s="1"/>
  <c r="B327" i="11" s="1"/>
  <c r="B328" i="11" s="1"/>
  <c r="B329" i="11" s="1"/>
  <c r="C84" i="11"/>
  <c r="B25" i="11"/>
  <c r="B26" i="11"/>
  <c r="H15" i="11"/>
  <c r="K25" i="11" s="1"/>
  <c r="A15" i="11"/>
  <c r="B106" i="10"/>
  <c r="C101" i="10"/>
  <c r="B36" i="10"/>
  <c r="C36" i="10" s="1"/>
  <c r="J16" i="10"/>
  <c r="B78" i="10" s="1"/>
  <c r="C78" i="10" s="1"/>
  <c r="A16" i="10"/>
  <c r="J10" i="10"/>
  <c r="C81" i="9"/>
  <c r="C81" i="7"/>
  <c r="H15" i="9"/>
  <c r="B81" i="9"/>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B318" i="9" s="1"/>
  <c r="B319" i="9" s="1"/>
  <c r="B320" i="9" s="1"/>
  <c r="B321" i="9" s="1"/>
  <c r="C76" i="9"/>
  <c r="B25" i="9"/>
  <c r="C25" i="9"/>
  <c r="B26" i="9"/>
  <c r="A15" i="9"/>
  <c r="B81" i="7"/>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C76" i="7"/>
  <c r="B25" i="7"/>
  <c r="C25" i="7"/>
  <c r="H15" i="7"/>
  <c r="A15" i="7"/>
  <c r="B50" i="5"/>
  <c r="B55" i="5"/>
  <c r="A50" i="5"/>
  <c r="C131" i="10"/>
  <c r="C132" i="10"/>
  <c r="C133" i="10"/>
  <c r="C134" i="10"/>
  <c r="C135" i="10"/>
  <c r="C136" i="10"/>
  <c r="C137" i="10"/>
  <c r="C138" i="10"/>
  <c r="C139" i="10"/>
  <c r="C140" i="10"/>
  <c r="C141" i="10"/>
  <c r="C143" i="10"/>
  <c r="C142"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30" i="10"/>
  <c r="C229" i="10"/>
  <c r="C231" i="10"/>
  <c r="C232" i="10"/>
  <c r="C233" i="10"/>
  <c r="C234" i="10"/>
  <c r="C235" i="10"/>
  <c r="C236" i="10"/>
  <c r="C237" i="10"/>
  <c r="C238" i="10"/>
  <c r="C239" i="10"/>
  <c r="C240" i="10"/>
  <c r="C241" i="10"/>
  <c r="C242" i="10"/>
  <c r="C243" i="10"/>
  <c r="C244" i="10"/>
  <c r="C245" i="10"/>
  <c r="C246" i="10"/>
  <c r="C248" i="10"/>
  <c r="C247" i="10"/>
  <c r="C249" i="10"/>
  <c r="C250" i="10"/>
  <c r="C251" i="10"/>
  <c r="C252" i="10"/>
  <c r="C253" i="10"/>
  <c r="C254" i="10"/>
  <c r="C256" i="10"/>
  <c r="C255" i="10"/>
  <c r="C257" i="10"/>
  <c r="C258" i="10"/>
  <c r="C259" i="10"/>
  <c r="C260" i="10"/>
  <c r="C261" i="10"/>
  <c r="C262" i="10"/>
  <c r="C263" i="10"/>
  <c r="C264" i="10"/>
  <c r="C265" i="10"/>
  <c r="C266" i="10"/>
  <c r="C267" i="10"/>
  <c r="C268" i="10"/>
  <c r="C269" i="10"/>
  <c r="C270" i="10"/>
  <c r="C271" i="10"/>
  <c r="C272" i="10"/>
  <c r="C273" i="10"/>
  <c r="C274" i="10"/>
  <c r="C287" i="10"/>
  <c r="C288" i="10"/>
  <c r="C289" i="10"/>
  <c r="C290" i="10"/>
  <c r="C291" i="10"/>
  <c r="C292" i="10"/>
  <c r="C293" i="10"/>
  <c r="C294" i="10"/>
  <c r="C295" i="10"/>
  <c r="C296" i="10"/>
  <c r="C297" i="10"/>
  <c r="C298" i="10"/>
  <c r="C299" i="10"/>
  <c r="C300" i="10"/>
  <c r="C302" i="10"/>
  <c r="C301" i="10"/>
  <c r="C303" i="10"/>
  <c r="C304" i="10"/>
  <c r="C305" i="10"/>
  <c r="C306" i="10"/>
  <c r="C307" i="10"/>
  <c r="C308" i="10"/>
  <c r="C309" i="10"/>
  <c r="C310" i="10"/>
  <c r="C311" i="10"/>
  <c r="C312" i="10"/>
  <c r="C313" i="10"/>
  <c r="C314" i="10"/>
  <c r="C315" i="10"/>
  <c r="C316" i="10"/>
  <c r="C317" i="10"/>
  <c r="C318" i="10"/>
  <c r="C319" i="10"/>
  <c r="C320" i="10"/>
  <c r="C321" i="10"/>
  <c r="C322" i="10"/>
  <c r="C323" i="10"/>
  <c r="C325" i="10"/>
  <c r="C324" i="10"/>
  <c r="C326" i="10"/>
  <c r="C327" i="10"/>
  <c r="C328" i="10"/>
  <c r="C329" i="10"/>
  <c r="C330" i="10"/>
  <c r="C331" i="10"/>
  <c r="C332" i="10"/>
  <c r="C333" i="10"/>
  <c r="C334" i="10"/>
  <c r="C335" i="10"/>
  <c r="C336" i="10"/>
  <c r="C337" i="10"/>
  <c r="C338" i="10"/>
  <c r="C339" i="10"/>
  <c r="C340" i="10"/>
  <c r="C341" i="10"/>
  <c r="C342" i="10"/>
  <c r="C343" i="10"/>
  <c r="C344" i="10"/>
  <c r="C345" i="10"/>
  <c r="C346" i="10"/>
  <c r="C25" i="11"/>
  <c r="B27" i="9"/>
  <c r="C26" i="9"/>
  <c r="D26" i="9" s="1"/>
  <c r="C83" i="9" s="1"/>
  <c r="C109" i="11"/>
  <c r="C110" i="11"/>
  <c r="D110" i="11" s="1"/>
  <c r="C108" i="11"/>
  <c r="C111" i="11"/>
  <c r="C112" i="11"/>
  <c r="I25" i="11"/>
  <c r="J25" i="11" s="1"/>
  <c r="I26" i="11"/>
  <c r="C113" i="11"/>
  <c r="I27" i="11"/>
  <c r="J27" i="11" s="1"/>
  <c r="C116" i="11" s="1"/>
  <c r="I28" i="11"/>
  <c r="J28" i="11" s="1"/>
  <c r="C117" i="11" s="1"/>
  <c r="I29" i="11"/>
  <c r="I30" i="11"/>
  <c r="J30" i="11" s="1"/>
  <c r="I31" i="11"/>
  <c r="J31" i="11" s="1"/>
  <c r="C120" i="11" s="1"/>
  <c r="I32" i="11"/>
  <c r="J32" i="11"/>
  <c r="C121" i="11"/>
  <c r="I33" i="11"/>
  <c r="J33" i="11" s="1"/>
  <c r="C122" i="11"/>
  <c r="I34" i="11"/>
  <c r="J34" i="11"/>
  <c r="C123" i="11" s="1"/>
  <c r="D123" i="11"/>
  <c r="I35" i="11"/>
  <c r="J35" i="11"/>
  <c r="C124" i="11" s="1"/>
  <c r="I42" i="11"/>
  <c r="J42" i="11"/>
  <c r="C125" i="11" s="1"/>
  <c r="D111" i="11"/>
  <c r="J26" i="11"/>
  <c r="C115" i="11"/>
  <c r="D109" i="11"/>
  <c r="D108" i="11"/>
  <c r="I43" i="11"/>
  <c r="J29" i="11"/>
  <c r="C118" i="11"/>
  <c r="D118" i="11" s="1"/>
  <c r="D112" i="11"/>
  <c r="E25" i="11"/>
  <c r="C114" i="11"/>
  <c r="C90" i="11"/>
  <c r="D113" i="11"/>
  <c r="D114" i="11"/>
  <c r="D122" i="11"/>
  <c r="D121" i="11"/>
  <c r="D120" i="11"/>
  <c r="J43" i="11"/>
  <c r="C119" i="11"/>
  <c r="D119" i="11"/>
  <c r="D116" i="11"/>
  <c r="D124" i="11"/>
  <c r="D115" i="11"/>
  <c r="B27" i="11"/>
  <c r="C26" i="11"/>
  <c r="C27" i="11"/>
  <c r="E27" i="11" s="1"/>
  <c r="C92" i="11" s="1"/>
  <c r="D92" i="11" s="1"/>
  <c r="B28" i="11"/>
  <c r="B29" i="11" s="1"/>
  <c r="C28" i="11"/>
  <c r="E28" i="11" s="1"/>
  <c r="C93" i="11" s="1"/>
  <c r="B107" i="10" l="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D36" i="10"/>
  <c r="C106" i="10" s="1"/>
  <c r="B63" i="10"/>
  <c r="B37" i="10"/>
  <c r="C37" i="10" s="1"/>
  <c r="D78" i="10"/>
  <c r="B79" i="10" s="1"/>
  <c r="E36" i="10"/>
  <c r="C107" i="10" s="1"/>
  <c r="C63" i="10"/>
  <c r="C29" i="11"/>
  <c r="E29" i="11" s="1"/>
  <c r="C94" i="11" s="1"/>
  <c r="B30" i="11"/>
  <c r="D25" i="9"/>
  <c r="K26" i="11"/>
  <c r="L25" i="11"/>
  <c r="B28" i="9"/>
  <c r="C27" i="9"/>
  <c r="D27" i="9" s="1"/>
  <c r="C84" i="9" s="1"/>
  <c r="B26" i="7"/>
  <c r="D25" i="7"/>
  <c r="D93" i="11"/>
  <c r="E26" i="11"/>
  <c r="D83" i="9"/>
  <c r="D117" i="11"/>
  <c r="B282" i="7"/>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E78" i="10" l="1"/>
  <c r="C275" i="10" s="1"/>
  <c r="C79" i="10"/>
  <c r="B29" i="9"/>
  <c r="C28" i="9"/>
  <c r="C82" i="7"/>
  <c r="C82" i="9"/>
  <c r="B31" i="11"/>
  <c r="C30" i="11"/>
  <c r="B27" i="7"/>
  <c r="C26" i="7"/>
  <c r="M25" i="11"/>
  <c r="C91" i="11"/>
  <c r="L26" i="11"/>
  <c r="M26" i="11" s="1"/>
  <c r="C127" i="11" s="1"/>
  <c r="K27" i="11"/>
  <c r="D63" i="10"/>
  <c r="E63" i="10" s="1"/>
  <c r="B64" i="10" l="1"/>
  <c r="D79" i="10"/>
  <c r="B80" i="10" s="1"/>
  <c r="C126" i="11"/>
  <c r="B32" i="11"/>
  <c r="C31" i="11"/>
  <c r="E31" i="11" s="1"/>
  <c r="C96" i="11" s="1"/>
  <c r="D26" i="7"/>
  <c r="D28" i="9"/>
  <c r="K28" i="11"/>
  <c r="L27" i="11"/>
  <c r="M27" i="11" s="1"/>
  <c r="C128" i="11" s="1"/>
  <c r="D91" i="11"/>
  <c r="D90" i="11"/>
  <c r="C27" i="7"/>
  <c r="D27" i="7" s="1"/>
  <c r="C84" i="7" s="1"/>
  <c r="B28" i="7"/>
  <c r="C191" i="10"/>
  <c r="B30" i="9"/>
  <c r="C29" i="9"/>
  <c r="D29" i="9" s="1"/>
  <c r="C86" i="9" s="1"/>
  <c r="D127" i="11"/>
  <c r="E30" i="11"/>
  <c r="D82" i="9"/>
  <c r="D37" i="10" l="1"/>
  <c r="B38" i="10" s="1"/>
  <c r="C38" i="10" s="1"/>
  <c r="E79" i="10"/>
  <c r="C276" i="10" s="1"/>
  <c r="C80" i="10"/>
  <c r="D80" i="10" s="1"/>
  <c r="B81" i="10" s="1"/>
  <c r="C81" i="10" s="1"/>
  <c r="C64" i="10"/>
  <c r="K29" i="11"/>
  <c r="L28" i="11"/>
  <c r="B33" i="11"/>
  <c r="C32" i="11"/>
  <c r="E32" i="11" s="1"/>
  <c r="C97" i="11" s="1"/>
  <c r="B29" i="7"/>
  <c r="C28" i="7"/>
  <c r="D28" i="7" s="1"/>
  <c r="C85" i="7" s="1"/>
  <c r="C85" i="9"/>
  <c r="D125" i="11"/>
  <c r="D126" i="11"/>
  <c r="B31" i="9"/>
  <c r="C30" i="9"/>
  <c r="C95" i="11"/>
  <c r="D84" i="7"/>
  <c r="C83" i="7"/>
  <c r="E37" i="10" l="1"/>
  <c r="E80" i="10"/>
  <c r="C277" i="10" s="1"/>
  <c r="D64" i="10"/>
  <c r="B65" i="10" s="1"/>
  <c r="D81" i="10"/>
  <c r="E81" i="10" s="1"/>
  <c r="C278" i="10" s="1"/>
  <c r="D83" i="7"/>
  <c r="D82" i="7"/>
  <c r="C33" i="11"/>
  <c r="E33" i="11" s="1"/>
  <c r="C98" i="11" s="1"/>
  <c r="B34" i="11"/>
  <c r="M28" i="11"/>
  <c r="B30" i="7"/>
  <c r="C29" i="7"/>
  <c r="K30" i="11"/>
  <c r="L29" i="11"/>
  <c r="M29" i="11" s="1"/>
  <c r="C130" i="11" s="1"/>
  <c r="D95" i="11"/>
  <c r="D94" i="11"/>
  <c r="D85" i="9"/>
  <c r="D84" i="9"/>
  <c r="D96" i="11"/>
  <c r="D30" i="9"/>
  <c r="B32" i="9"/>
  <c r="C31" i="9"/>
  <c r="D31" i="9" s="1"/>
  <c r="C88" i="9" s="1"/>
  <c r="C108" i="10" l="1"/>
  <c r="D38" i="10"/>
  <c r="B82" i="10"/>
  <c r="C82" i="10" s="1"/>
  <c r="E64" i="10"/>
  <c r="C192" i="10" s="1"/>
  <c r="C65" i="10"/>
  <c r="D65" i="10" s="1"/>
  <c r="C32" i="9"/>
  <c r="D32" i="9" s="1"/>
  <c r="C89" i="9" s="1"/>
  <c r="B33" i="9"/>
  <c r="C129" i="11"/>
  <c r="B35" i="11"/>
  <c r="C34" i="11"/>
  <c r="C87" i="9"/>
  <c r="K31" i="11"/>
  <c r="L30" i="11"/>
  <c r="D97" i="11"/>
  <c r="D88" i="9"/>
  <c r="C30" i="7"/>
  <c r="D30" i="7" s="1"/>
  <c r="C87" i="7" s="1"/>
  <c r="B31" i="7"/>
  <c r="D29" i="7"/>
  <c r="E38" i="10" l="1"/>
  <c r="D82" i="10"/>
  <c r="E82" i="10" s="1"/>
  <c r="C279" i="10" s="1"/>
  <c r="B39" i="10"/>
  <c r="C39" i="10" s="1"/>
  <c r="E65" i="10"/>
  <c r="C193" i="10" s="1"/>
  <c r="B66" i="10"/>
  <c r="C86" i="7"/>
  <c r="E34" i="11"/>
  <c r="M30" i="11"/>
  <c r="B34" i="9"/>
  <c r="C33" i="9"/>
  <c r="B32" i="7"/>
  <c r="C31" i="7"/>
  <c r="B36" i="11"/>
  <c r="C35" i="11"/>
  <c r="E35" i="11" s="1"/>
  <c r="C100" i="11" s="1"/>
  <c r="L31" i="11"/>
  <c r="M31" i="11" s="1"/>
  <c r="C132" i="11" s="1"/>
  <c r="K32" i="11"/>
  <c r="D87" i="9"/>
  <c r="D86" i="9"/>
  <c r="D129" i="11"/>
  <c r="D128" i="11"/>
  <c r="C109" i="10" l="1"/>
  <c r="B83" i="10"/>
  <c r="C83" i="10" s="1"/>
  <c r="D39" i="10"/>
  <c r="C66" i="10"/>
  <c r="D33" i="9"/>
  <c r="K33" i="11"/>
  <c r="L32" i="11"/>
  <c r="M32" i="11" s="1"/>
  <c r="C133" i="11" s="1"/>
  <c r="B35" i="9"/>
  <c r="C34" i="9"/>
  <c r="D34" i="9" s="1"/>
  <c r="C91" i="9" s="1"/>
  <c r="D132" i="11"/>
  <c r="C99" i="11"/>
  <c r="B37" i="11"/>
  <c r="C36" i="11"/>
  <c r="E36" i="11" s="1"/>
  <c r="C101" i="11" s="1"/>
  <c r="B33" i="7"/>
  <c r="C32" i="7"/>
  <c r="D32" i="7" s="1"/>
  <c r="C89" i="7" s="1"/>
  <c r="C131" i="11"/>
  <c r="D86" i="7"/>
  <c r="D85" i="7"/>
  <c r="D31" i="7"/>
  <c r="B40" i="10" l="1"/>
  <c r="E39" i="10"/>
  <c r="D83" i="10"/>
  <c r="B84" i="10" s="1"/>
  <c r="C84" i="10" s="1"/>
  <c r="D84" i="10" s="1"/>
  <c r="B85" i="10" s="1"/>
  <c r="C85" i="10" s="1"/>
  <c r="D85" i="10" s="1"/>
  <c r="D66" i="10"/>
  <c r="B67" i="10" s="1"/>
  <c r="D101" i="11"/>
  <c r="B38" i="11"/>
  <c r="C37" i="11"/>
  <c r="E37" i="11" s="1"/>
  <c r="C102" i="11" s="1"/>
  <c r="C88" i="7"/>
  <c r="B34" i="7"/>
  <c r="C33" i="7"/>
  <c r="D91" i="9"/>
  <c r="K34" i="11"/>
  <c r="L33" i="11"/>
  <c r="M33" i="11" s="1"/>
  <c r="C134" i="11" s="1"/>
  <c r="D131" i="11"/>
  <c r="D130" i="11"/>
  <c r="D100" i="11"/>
  <c r="C90" i="9"/>
  <c r="D99" i="11"/>
  <c r="I79" i="11"/>
  <c r="D98" i="11"/>
  <c r="B36" i="9"/>
  <c r="C35" i="9"/>
  <c r="D35" i="9" s="1"/>
  <c r="C92" i="9" s="1"/>
  <c r="C40" i="10" l="1"/>
  <c r="D40" i="10" s="1"/>
  <c r="E40" i="10" s="1"/>
  <c r="C111" i="10" s="1"/>
  <c r="E84" i="10"/>
  <c r="C281" i="10" s="1"/>
  <c r="C110" i="10"/>
  <c r="E83" i="10"/>
  <c r="C280" i="10" s="1"/>
  <c r="B86" i="10"/>
  <c r="C67" i="10"/>
  <c r="D67" i="10" s="1"/>
  <c r="E66" i="10"/>
  <c r="C194" i="10" s="1"/>
  <c r="E85" i="10"/>
  <c r="C282" i="10" s="1"/>
  <c r="D90" i="9"/>
  <c r="D89" i="9"/>
  <c r="D33" i="7"/>
  <c r="D88" i="7"/>
  <c r="D87" i="7"/>
  <c r="D134" i="11"/>
  <c r="B35" i="7"/>
  <c r="C34" i="7"/>
  <c r="D34" i="7" s="1"/>
  <c r="C91" i="7" s="1"/>
  <c r="D133" i="11"/>
  <c r="C36" i="9"/>
  <c r="C37" i="9" s="1"/>
  <c r="I69" i="9" s="1"/>
  <c r="D36" i="9"/>
  <c r="C93" i="9" s="1"/>
  <c r="E25" i="9"/>
  <c r="B39" i="11"/>
  <c r="C38" i="11"/>
  <c r="E38" i="11" s="1"/>
  <c r="C103" i="11" s="1"/>
  <c r="L34" i="11"/>
  <c r="M34" i="11" s="1"/>
  <c r="C135" i="11" s="1"/>
  <c r="K35" i="11"/>
  <c r="D102" i="11"/>
  <c r="B41" i="10" l="1"/>
  <c r="C41" i="10" s="1"/>
  <c r="C86" i="10"/>
  <c r="E67" i="10"/>
  <c r="C195" i="10" s="1"/>
  <c r="B68" i="10"/>
  <c r="C90" i="7"/>
  <c r="C35" i="7"/>
  <c r="D35" i="7" s="1"/>
  <c r="C92" i="7" s="1"/>
  <c r="B36" i="7"/>
  <c r="L35" i="11"/>
  <c r="M35" i="11" s="1"/>
  <c r="C136" i="11" s="1"/>
  <c r="K42" i="11"/>
  <c r="D92" i="9"/>
  <c r="I71" i="9"/>
  <c r="D135" i="11"/>
  <c r="D103" i="11"/>
  <c r="D37" i="9"/>
  <c r="I70" i="9" s="1"/>
  <c r="B40" i="11"/>
  <c r="C39" i="11"/>
  <c r="E39" i="11" s="1"/>
  <c r="C104" i="11" s="1"/>
  <c r="E26" i="9"/>
  <c r="F25" i="9"/>
  <c r="D41" i="10" l="1"/>
  <c r="E41" i="10" s="1"/>
  <c r="C112" i="10" s="1"/>
  <c r="D86" i="10"/>
  <c r="E86" i="10" s="1"/>
  <c r="C283" i="10" s="1"/>
  <c r="C68" i="10"/>
  <c r="D68" i="10" s="1"/>
  <c r="E27" i="9"/>
  <c r="F26" i="9"/>
  <c r="G26" i="9" s="1"/>
  <c r="C95" i="9" s="1"/>
  <c r="N25" i="11"/>
  <c r="L42" i="11"/>
  <c r="G25" i="9"/>
  <c r="D91" i="7"/>
  <c r="C40" i="11"/>
  <c r="E40" i="11" s="1"/>
  <c r="C105" i="11" s="1"/>
  <c r="B41" i="11"/>
  <c r="C36" i="7"/>
  <c r="E25" i="7"/>
  <c r="D90" i="7"/>
  <c r="D89" i="7"/>
  <c r="B42" i="10" l="1"/>
  <c r="C42" i="10" s="1"/>
  <c r="D42" i="10" s="1"/>
  <c r="E42" i="10" s="1"/>
  <c r="C113" i="10" s="1"/>
  <c r="E68" i="10"/>
  <c r="C196" i="10" s="1"/>
  <c r="B87" i="10"/>
  <c r="B69" i="10"/>
  <c r="E26" i="7"/>
  <c r="F25" i="7"/>
  <c r="M42" i="11"/>
  <c r="L43" i="11"/>
  <c r="B42" i="11"/>
  <c r="C41" i="11"/>
  <c r="E41" i="11" s="1"/>
  <c r="C106" i="11" s="1"/>
  <c r="N26" i="11"/>
  <c r="O25" i="11"/>
  <c r="D104" i="11"/>
  <c r="C94" i="9"/>
  <c r="D36" i="7"/>
  <c r="C37" i="7"/>
  <c r="E28" i="9"/>
  <c r="F27" i="9"/>
  <c r="G27" i="9" s="1"/>
  <c r="C96" i="9" s="1"/>
  <c r="B43" i="10" l="1"/>
  <c r="C87" i="10"/>
  <c r="D87" i="10" s="1"/>
  <c r="B88" i="10" s="1"/>
  <c r="C69" i="10"/>
  <c r="D69" i="10" s="1"/>
  <c r="B70" i="10" s="1"/>
  <c r="E29" i="9"/>
  <c r="F28" i="9"/>
  <c r="G28" i="9" s="1"/>
  <c r="C97" i="9" s="1"/>
  <c r="D96" i="9" s="1"/>
  <c r="D94" i="9"/>
  <c r="D93" i="9"/>
  <c r="C42" i="11"/>
  <c r="C43" i="11" s="1"/>
  <c r="I76" i="11" s="1"/>
  <c r="I75" i="11" s="1"/>
  <c r="E42" i="11"/>
  <c r="G25" i="7"/>
  <c r="O26" i="11"/>
  <c r="P26" i="11" s="1"/>
  <c r="C139" i="11" s="1"/>
  <c r="N27" i="11"/>
  <c r="C137" i="11"/>
  <c r="M43" i="11"/>
  <c r="C93" i="7"/>
  <c r="D37" i="7"/>
  <c r="D95" i="9"/>
  <c r="D105" i="11"/>
  <c r="P25" i="11"/>
  <c r="E27" i="7"/>
  <c r="F26" i="7"/>
  <c r="G26" i="7" s="1"/>
  <c r="C95" i="7" s="1"/>
  <c r="C43" i="10" l="1"/>
  <c r="E87" i="10"/>
  <c r="C284" i="10" s="1"/>
  <c r="C88" i="10"/>
  <c r="D88" i="10" s="1"/>
  <c r="B89" i="10" s="1"/>
  <c r="C70" i="10"/>
  <c r="D70" i="10" s="1"/>
  <c r="E70" i="10" s="1"/>
  <c r="C198" i="10" s="1"/>
  <c r="E69" i="10"/>
  <c r="C138" i="11"/>
  <c r="D138" i="11" s="1"/>
  <c r="C107" i="11"/>
  <c r="E43" i="11"/>
  <c r="I78" i="11" s="1"/>
  <c r="D137" i="11"/>
  <c r="D136" i="11"/>
  <c r="E30" i="9"/>
  <c r="F29" i="9"/>
  <c r="N28" i="11"/>
  <c r="O27" i="11"/>
  <c r="E28" i="7"/>
  <c r="F27" i="7"/>
  <c r="G27" i="7" s="1"/>
  <c r="C96" i="7" s="1"/>
  <c r="D92" i="7"/>
  <c r="C94" i="7"/>
  <c r="D94" i="7" s="1"/>
  <c r="D43" i="10" l="1"/>
  <c r="B44" i="10" s="1"/>
  <c r="C89" i="10"/>
  <c r="D89" i="10" s="1"/>
  <c r="D90" i="10" s="1"/>
  <c r="E88" i="10"/>
  <c r="B71" i="10"/>
  <c r="C71" i="10" s="1"/>
  <c r="D71" i="10" s="1"/>
  <c r="B72" i="10" s="1"/>
  <c r="C197" i="10"/>
  <c r="P27" i="11"/>
  <c r="N29" i="11"/>
  <c r="O28" i="11"/>
  <c r="P28" i="11" s="1"/>
  <c r="C141" i="11" s="1"/>
  <c r="E31" i="9"/>
  <c r="F30" i="9"/>
  <c r="G30" i="9" s="1"/>
  <c r="C99" i="9" s="1"/>
  <c r="D107" i="11"/>
  <c r="D106" i="11"/>
  <c r="D93" i="7"/>
  <c r="D95" i="7"/>
  <c r="E29" i="7"/>
  <c r="F28" i="7"/>
  <c r="G29" i="9"/>
  <c r="C44" i="10" l="1"/>
  <c r="E43" i="10"/>
  <c r="C114" i="10" s="1"/>
  <c r="C285" i="10"/>
  <c r="E89" i="10"/>
  <c r="C286" i="10" s="1"/>
  <c r="C90" i="10"/>
  <c r="C72" i="10"/>
  <c r="D72" i="10" s="1"/>
  <c r="B73" i="10" s="1"/>
  <c r="E71" i="10"/>
  <c r="O29" i="11"/>
  <c r="P29" i="11" s="1"/>
  <c r="C142" i="11" s="1"/>
  <c r="N30" i="11"/>
  <c r="D141" i="11"/>
  <c r="C98" i="9"/>
  <c r="G28" i="7"/>
  <c r="E30" i="7"/>
  <c r="F29" i="7"/>
  <c r="G29" i="7" s="1"/>
  <c r="C98" i="7" s="1"/>
  <c r="E32" i="9"/>
  <c r="F31" i="9"/>
  <c r="C140" i="11"/>
  <c r="D44" i="10" l="1"/>
  <c r="E44" i="10" s="1"/>
  <c r="C115" i="10" s="1"/>
  <c r="E90" i="10"/>
  <c r="C73" i="10"/>
  <c r="D73" i="10" s="1"/>
  <c r="B74" i="10" s="1"/>
  <c r="C199" i="10"/>
  <c r="E72" i="10"/>
  <c r="C200" i="10" s="1"/>
  <c r="F30" i="7"/>
  <c r="E31" i="7"/>
  <c r="G31" i="9"/>
  <c r="F32" i="9"/>
  <c r="G32" i="9" s="1"/>
  <c r="C101" i="9" s="1"/>
  <c r="E33" i="9"/>
  <c r="D98" i="9"/>
  <c r="D97" i="9"/>
  <c r="C97" i="7"/>
  <c r="N31" i="11"/>
  <c r="O30" i="11"/>
  <c r="D140" i="11"/>
  <c r="D139" i="11"/>
  <c r="B45" i="10" l="1"/>
  <c r="C74" i="10"/>
  <c r="D74" i="10" s="1"/>
  <c r="D75" i="10" s="1"/>
  <c r="E73" i="10"/>
  <c r="C100" i="9"/>
  <c r="P30" i="11"/>
  <c r="E34" i="9"/>
  <c r="F33" i="9"/>
  <c r="G33" i="9" s="1"/>
  <c r="C102" i="9" s="1"/>
  <c r="F31" i="7"/>
  <c r="G31" i="7" s="1"/>
  <c r="C100" i="7" s="1"/>
  <c r="E32" i="7"/>
  <c r="D97" i="7"/>
  <c r="D96" i="7"/>
  <c r="N32" i="11"/>
  <c r="O31" i="11"/>
  <c r="P31" i="11" s="1"/>
  <c r="C144" i="11" s="1"/>
  <c r="D101" i="9"/>
  <c r="G30" i="7"/>
  <c r="C45" i="10" l="1"/>
  <c r="B46" i="10" s="1"/>
  <c r="D45" i="10"/>
  <c r="E45" i="10" s="1"/>
  <c r="C116" i="10" s="1"/>
  <c r="C75" i="10"/>
  <c r="C201" i="10"/>
  <c r="E74" i="10"/>
  <c r="C202" i="10" s="1"/>
  <c r="N33" i="11"/>
  <c r="O32" i="11"/>
  <c r="P32" i="11" s="1"/>
  <c r="C145" i="11" s="1"/>
  <c r="C143" i="11"/>
  <c r="C99" i="7"/>
  <c r="D144" i="11"/>
  <c r="E33" i="7"/>
  <c r="F32" i="7"/>
  <c r="D102" i="9"/>
  <c r="E35" i="9"/>
  <c r="F34" i="9"/>
  <c r="G34" i="9" s="1"/>
  <c r="C103" i="9" s="1"/>
  <c r="D100" i="9"/>
  <c r="D99" i="9"/>
  <c r="C46" i="10" l="1"/>
  <c r="D46" i="10"/>
  <c r="B47" i="10" s="1"/>
  <c r="C47" i="10" s="1"/>
  <c r="E75" i="10"/>
  <c r="D143" i="11"/>
  <c r="D142" i="11"/>
  <c r="F35" i="9"/>
  <c r="G35" i="9" s="1"/>
  <c r="C104" i="9" s="1"/>
  <c r="D103" i="9" s="1"/>
  <c r="E36" i="9"/>
  <c r="G32" i="7"/>
  <c r="D99" i="7"/>
  <c r="D98" i="7"/>
  <c r="E34" i="7"/>
  <c r="F33" i="7"/>
  <c r="G33" i="7" s="1"/>
  <c r="C102" i="7" s="1"/>
  <c r="O33" i="11"/>
  <c r="P33" i="11" s="1"/>
  <c r="N34" i="11"/>
  <c r="D47" i="10" l="1"/>
  <c r="E47" i="10" s="1"/>
  <c r="C118" i="10" s="1"/>
  <c r="E46" i="10"/>
  <c r="C117" i="10" s="1"/>
  <c r="B48" i="10"/>
  <c r="C48" i="10" s="1"/>
  <c r="E35" i="7"/>
  <c r="F34" i="7"/>
  <c r="G34" i="7" s="1"/>
  <c r="C103" i="7" s="1"/>
  <c r="N35" i="11"/>
  <c r="O34" i="11"/>
  <c r="P34" i="11" s="1"/>
  <c r="C147" i="11" s="1"/>
  <c r="C101" i="7"/>
  <c r="C146" i="11"/>
  <c r="H25" i="9"/>
  <c r="F36" i="9"/>
  <c r="D48" i="10" l="1"/>
  <c r="E48" i="10" s="1"/>
  <c r="C119" i="10" s="1"/>
  <c r="G36" i="9"/>
  <c r="F37" i="9"/>
  <c r="D101" i="7"/>
  <c r="D100" i="7"/>
  <c r="E36" i="7"/>
  <c r="F35" i="7"/>
  <c r="G35" i="7" s="1"/>
  <c r="H26" i="9"/>
  <c r="I25" i="9"/>
  <c r="D146" i="11"/>
  <c r="D145" i="11"/>
  <c r="N42" i="11"/>
  <c r="O35" i="11"/>
  <c r="P35" i="11" s="1"/>
  <c r="D102" i="7"/>
  <c r="B49" i="10" l="1"/>
  <c r="I26" i="9"/>
  <c r="J26" i="9" s="1"/>
  <c r="C107" i="9" s="1"/>
  <c r="H27" i="9"/>
  <c r="C104" i="7"/>
  <c r="J25" i="9"/>
  <c r="C148" i="11"/>
  <c r="O42" i="11"/>
  <c r="Q25" i="11"/>
  <c r="F36" i="7"/>
  <c r="H25" i="7"/>
  <c r="C105" i="9"/>
  <c r="G37" i="9"/>
  <c r="C49" i="10" l="1"/>
  <c r="I25" i="7"/>
  <c r="H26" i="7"/>
  <c r="G36" i="7"/>
  <c r="F37" i="7"/>
  <c r="D147" i="11"/>
  <c r="D103" i="7"/>
  <c r="R25" i="11"/>
  <c r="Q26" i="11"/>
  <c r="I27" i="9"/>
  <c r="H28" i="9"/>
  <c r="D104" i="9"/>
  <c r="P42" i="11"/>
  <c r="O43" i="11"/>
  <c r="C106" i="9"/>
  <c r="D106" i="9" s="1"/>
  <c r="D49" i="10" l="1"/>
  <c r="H29" i="9"/>
  <c r="I28" i="9"/>
  <c r="J28" i="9" s="1"/>
  <c r="C109" i="9" s="1"/>
  <c r="J27" i="9"/>
  <c r="C105" i="7"/>
  <c r="G37" i="7"/>
  <c r="H27" i="7"/>
  <c r="I26" i="7"/>
  <c r="J26" i="7" s="1"/>
  <c r="C107" i="7" s="1"/>
  <c r="C149" i="11"/>
  <c r="P43" i="11"/>
  <c r="Q27" i="11"/>
  <c r="R26" i="11"/>
  <c r="S26" i="11" s="1"/>
  <c r="C151" i="11" s="1"/>
  <c r="D105" i="9"/>
  <c r="S25" i="11"/>
  <c r="J25" i="7"/>
  <c r="E49" i="10" l="1"/>
  <c r="C120" i="10" s="1"/>
  <c r="B50" i="10"/>
  <c r="Q28" i="11"/>
  <c r="R27" i="11"/>
  <c r="I27" i="7"/>
  <c r="J27" i="7" s="1"/>
  <c r="C108" i="7" s="1"/>
  <c r="H28" i="7"/>
  <c r="C108" i="9"/>
  <c r="C150" i="11"/>
  <c r="D150" i="11" s="1"/>
  <c r="D148" i="11"/>
  <c r="C106" i="7"/>
  <c r="D106" i="7" s="1"/>
  <c r="D104" i="7"/>
  <c r="H30" i="9"/>
  <c r="I29" i="9"/>
  <c r="C50" i="10" l="1"/>
  <c r="D50" i="10"/>
  <c r="H29" i="7"/>
  <c r="I28" i="7"/>
  <c r="S27" i="11"/>
  <c r="I30" i="9"/>
  <c r="J30" i="9" s="1"/>
  <c r="C111" i="9" s="1"/>
  <c r="H31" i="9"/>
  <c r="D105" i="7"/>
  <c r="J29" i="9"/>
  <c r="D149" i="11"/>
  <c r="D107" i="7"/>
  <c r="D108" i="9"/>
  <c r="D107" i="9"/>
  <c r="R28" i="11"/>
  <c r="S28" i="11" s="1"/>
  <c r="C153" i="11" s="1"/>
  <c r="Q29" i="11"/>
  <c r="E50" i="10" l="1"/>
  <c r="C121" i="10" s="1"/>
  <c r="B51" i="10"/>
  <c r="Q30" i="11"/>
  <c r="R29" i="11"/>
  <c r="S29" i="11" s="1"/>
  <c r="C154" i="11" s="1"/>
  <c r="J28" i="7"/>
  <c r="C152" i="11"/>
  <c r="I29" i="7"/>
  <c r="J29" i="7" s="1"/>
  <c r="C110" i="7" s="1"/>
  <c r="H30" i="7"/>
  <c r="D153" i="11"/>
  <c r="I31" i="9"/>
  <c r="J31" i="9" s="1"/>
  <c r="C112" i="9" s="1"/>
  <c r="H32" i="9"/>
  <c r="C110" i="9"/>
  <c r="C51" i="10" l="1"/>
  <c r="D51" i="10"/>
  <c r="I32" i="9"/>
  <c r="J32" i="9" s="1"/>
  <c r="C113" i="9" s="1"/>
  <c r="H33" i="9"/>
  <c r="C109" i="7"/>
  <c r="D112" i="9"/>
  <c r="D111" i="9"/>
  <c r="D110" i="9"/>
  <c r="D109" i="9"/>
  <c r="H31" i="7"/>
  <c r="I30" i="7"/>
  <c r="J30" i="7" s="1"/>
  <c r="C111" i="7" s="1"/>
  <c r="D152" i="11"/>
  <c r="D151" i="11"/>
  <c r="Q31" i="11"/>
  <c r="R30" i="11"/>
  <c r="B52" i="10" l="1"/>
  <c r="E51" i="10"/>
  <c r="C122" i="10" s="1"/>
  <c r="D110" i="7"/>
  <c r="D109" i="7"/>
  <c r="D108" i="7"/>
  <c r="S30" i="11"/>
  <c r="Q32" i="11"/>
  <c r="R31" i="11"/>
  <c r="S31" i="11" s="1"/>
  <c r="C156" i="11" s="1"/>
  <c r="I31" i="7"/>
  <c r="H32" i="7"/>
  <c r="H34" i="9"/>
  <c r="I33" i="9"/>
  <c r="J33" i="9" s="1"/>
  <c r="C52" i="10" l="1"/>
  <c r="D52" i="10"/>
  <c r="E52" i="10" s="1"/>
  <c r="C123" i="10" s="1"/>
  <c r="C114" i="9"/>
  <c r="I34" i="9"/>
  <c r="J34" i="9" s="1"/>
  <c r="C115" i="9" s="1"/>
  <c r="H35" i="9"/>
  <c r="R32" i="11"/>
  <c r="S32" i="11" s="1"/>
  <c r="C157" i="11" s="1"/>
  <c r="D156" i="11" s="1"/>
  <c r="Q33" i="11"/>
  <c r="H33" i="7"/>
  <c r="I32" i="7"/>
  <c r="J32" i="7" s="1"/>
  <c r="C113" i="7" s="1"/>
  <c r="J31" i="7"/>
  <c r="C155" i="11"/>
  <c r="B53" i="10" l="1"/>
  <c r="Q34" i="11"/>
  <c r="R33" i="11"/>
  <c r="S33" i="11" s="1"/>
  <c r="C158" i="11" s="1"/>
  <c r="D113" i="7"/>
  <c r="I35" i="9"/>
  <c r="J35" i="9" s="1"/>
  <c r="C116" i="9" s="1"/>
  <c r="H36" i="9"/>
  <c r="C112" i="7"/>
  <c r="D155" i="11"/>
  <c r="D154" i="11"/>
  <c r="I33" i="7"/>
  <c r="J33" i="7" s="1"/>
  <c r="C114" i="7" s="1"/>
  <c r="H34" i="7"/>
  <c r="D114" i="9"/>
  <c r="D113" i="9"/>
  <c r="C53" i="10" l="1"/>
  <c r="D53" i="10"/>
  <c r="D112" i="7"/>
  <c r="D111" i="7"/>
  <c r="I36" i="9"/>
  <c r="K25" i="9"/>
  <c r="R34" i="11"/>
  <c r="S34" i="11" s="1"/>
  <c r="C159" i="11" s="1"/>
  <c r="Q35" i="11"/>
  <c r="I34" i="7"/>
  <c r="J34" i="7" s="1"/>
  <c r="H35" i="7"/>
  <c r="D157" i="11"/>
  <c r="D115" i="9"/>
  <c r="E53" i="10" l="1"/>
  <c r="C124" i="10" s="1"/>
  <c r="B54" i="10"/>
  <c r="L25" i="9"/>
  <c r="K26" i="9"/>
  <c r="R35" i="11"/>
  <c r="S35" i="11" s="1"/>
  <c r="C160" i="11" s="1"/>
  <c r="Q42" i="11"/>
  <c r="H36" i="7"/>
  <c r="I35" i="7"/>
  <c r="J35" i="7" s="1"/>
  <c r="C116" i="7" s="1"/>
  <c r="C115" i="7"/>
  <c r="J36" i="9"/>
  <c r="I37" i="9"/>
  <c r="D158" i="11"/>
  <c r="C54" i="10" l="1"/>
  <c r="D54" i="10"/>
  <c r="B55" i="10" s="1"/>
  <c r="K27" i="9"/>
  <c r="L26" i="9"/>
  <c r="M26" i="9" s="1"/>
  <c r="C119" i="9" s="1"/>
  <c r="D115" i="7"/>
  <c r="D114" i="7"/>
  <c r="C117" i="9"/>
  <c r="J37" i="9"/>
  <c r="K25" i="7"/>
  <c r="I36" i="7"/>
  <c r="M25" i="9"/>
  <c r="T25" i="11"/>
  <c r="R42" i="11"/>
  <c r="D159" i="11"/>
  <c r="C55" i="10" l="1"/>
  <c r="B56" i="10" s="1"/>
  <c r="D55" i="10"/>
  <c r="E55" i="10" s="1"/>
  <c r="C126" i="10" s="1"/>
  <c r="E54" i="10"/>
  <c r="C125" i="10" s="1"/>
  <c r="S42" i="11"/>
  <c r="R43" i="11"/>
  <c r="L25" i="7"/>
  <c r="K26" i="7"/>
  <c r="C118" i="9"/>
  <c r="D118" i="9" s="1"/>
  <c r="D117" i="9"/>
  <c r="D116" i="9"/>
  <c r="T26" i="11"/>
  <c r="U25" i="11"/>
  <c r="J36" i="7"/>
  <c r="I37" i="7"/>
  <c r="L27" i="9"/>
  <c r="K28" i="9"/>
  <c r="C56" i="10" l="1"/>
  <c r="D56" i="10"/>
  <c r="E56" i="10" s="1"/>
  <c r="C127" i="10" s="1"/>
  <c r="C117" i="7"/>
  <c r="J37" i="7"/>
  <c r="L28" i="9"/>
  <c r="M28" i="9" s="1"/>
  <c r="C121" i="9" s="1"/>
  <c r="K29" i="9"/>
  <c r="T27" i="11"/>
  <c r="U26" i="11"/>
  <c r="V26" i="11" s="1"/>
  <c r="C163" i="11" s="1"/>
  <c r="M25" i="7"/>
  <c r="V25" i="11"/>
  <c r="M27" i="9"/>
  <c r="K27" i="7"/>
  <c r="L26" i="7"/>
  <c r="M26" i="7" s="1"/>
  <c r="C119" i="7" s="1"/>
  <c r="C161" i="11"/>
  <c r="S43" i="11"/>
  <c r="B57" i="10" l="1"/>
  <c r="C57" i="10" s="1"/>
  <c r="D160" i="11"/>
  <c r="C118" i="7"/>
  <c r="D118" i="7" s="1"/>
  <c r="K30" i="9"/>
  <c r="L29" i="9"/>
  <c r="C120" i="9"/>
  <c r="K28" i="7"/>
  <c r="L27" i="7"/>
  <c r="M27" i="7" s="1"/>
  <c r="C120" i="7" s="1"/>
  <c r="C162" i="11"/>
  <c r="D162" i="11" s="1"/>
  <c r="T28" i="11"/>
  <c r="U27" i="11"/>
  <c r="V27" i="11" s="1"/>
  <c r="C164" i="11" s="1"/>
  <c r="D116" i="7"/>
  <c r="D57" i="10" l="1"/>
  <c r="E57" i="10" s="1"/>
  <c r="C128" i="10" s="1"/>
  <c r="B58" i="10"/>
  <c r="C58" i="10" s="1"/>
  <c r="D120" i="9"/>
  <c r="D119" i="9"/>
  <c r="K29" i="7"/>
  <c r="L28" i="7"/>
  <c r="M28" i="7" s="1"/>
  <c r="M29" i="9"/>
  <c r="D119" i="7"/>
  <c r="U28" i="11"/>
  <c r="V28" i="11" s="1"/>
  <c r="C165" i="11" s="1"/>
  <c r="T29" i="11"/>
  <c r="D163" i="11"/>
  <c r="D117" i="7"/>
  <c r="K31" i="9"/>
  <c r="L30" i="9"/>
  <c r="M30" i="9" s="1"/>
  <c r="C123" i="9" s="1"/>
  <c r="D161" i="11"/>
  <c r="D58" i="10" l="1"/>
  <c r="C122" i="9"/>
  <c r="C121" i="7"/>
  <c r="K30" i="7"/>
  <c r="L29" i="7"/>
  <c r="U29" i="11"/>
  <c r="V29" i="11" s="1"/>
  <c r="C166" i="11" s="1"/>
  <c r="T30" i="11"/>
  <c r="D123" i="9"/>
  <c r="L31" i="9"/>
  <c r="M31" i="9" s="1"/>
  <c r="C124" i="9" s="1"/>
  <c r="K32" i="9"/>
  <c r="D164" i="11"/>
  <c r="B59" i="10" l="1"/>
  <c r="C59" i="10" s="1"/>
  <c r="E58" i="10"/>
  <c r="C129" i="10" s="1"/>
  <c r="M29" i="7"/>
  <c r="L32" i="9"/>
  <c r="K33" i="9"/>
  <c r="T31" i="11"/>
  <c r="U30" i="11"/>
  <c r="K31" i="7"/>
  <c r="L30" i="7"/>
  <c r="M30" i="7" s="1"/>
  <c r="C123" i="7" s="1"/>
  <c r="D122" i="9"/>
  <c r="D121" i="9"/>
  <c r="D120" i="7"/>
  <c r="D165" i="11"/>
  <c r="C60" i="10" l="1"/>
  <c r="K93" i="10" s="1"/>
  <c r="D59" i="10"/>
  <c r="D60" i="10" s="1"/>
  <c r="K94" i="10" s="1"/>
  <c r="L31" i="7"/>
  <c r="M31" i="7" s="1"/>
  <c r="C124" i="7" s="1"/>
  <c r="K32" i="7"/>
  <c r="D123" i="7"/>
  <c r="V30" i="11"/>
  <c r="K34" i="9"/>
  <c r="L33" i="9"/>
  <c r="M33" i="9" s="1"/>
  <c r="C126" i="9" s="1"/>
  <c r="M32" i="9"/>
  <c r="T32" i="11"/>
  <c r="U31" i="11"/>
  <c r="V31" i="11" s="1"/>
  <c r="C168" i="11" s="1"/>
  <c r="C122" i="7"/>
  <c r="K92" i="10" l="1"/>
  <c r="E59" i="10"/>
  <c r="C130" i="10" s="1"/>
  <c r="K96" i="10" s="1"/>
  <c r="L34" i="9"/>
  <c r="M34" i="9" s="1"/>
  <c r="C127" i="9" s="1"/>
  <c r="K35" i="9"/>
  <c r="T33" i="11"/>
  <c r="U32" i="11"/>
  <c r="V32" i="11" s="1"/>
  <c r="C169" i="11" s="1"/>
  <c r="K33" i="7"/>
  <c r="L32" i="7"/>
  <c r="M32" i="7" s="1"/>
  <c r="D126" i="9"/>
  <c r="C167" i="11"/>
  <c r="D122" i="7"/>
  <c r="D121" i="7"/>
  <c r="C125" i="9"/>
  <c r="E60" i="10" l="1"/>
  <c r="K95" i="10" s="1"/>
  <c r="K36" i="9"/>
  <c r="L35" i="9"/>
  <c r="M35" i="9" s="1"/>
  <c r="T34" i="11"/>
  <c r="U33" i="11"/>
  <c r="V33" i="11" s="1"/>
  <c r="C125" i="7"/>
  <c r="K34" i="7"/>
  <c r="L33" i="7"/>
  <c r="M33" i="7" s="1"/>
  <c r="C126" i="7" s="1"/>
  <c r="D125" i="9"/>
  <c r="D124" i="9"/>
  <c r="D167" i="11"/>
  <c r="D166" i="11"/>
  <c r="D168" i="11"/>
  <c r="T35" i="11" l="1"/>
  <c r="U34" i="11"/>
  <c r="V34" i="11" s="1"/>
  <c r="C171" i="11" s="1"/>
  <c r="K35" i="7"/>
  <c r="L34" i="7"/>
  <c r="M34" i="7" s="1"/>
  <c r="D125" i="7"/>
  <c r="D124" i="7"/>
  <c r="C128" i="9"/>
  <c r="C170" i="11"/>
  <c r="L36" i="9"/>
  <c r="N25" i="9"/>
  <c r="K36" i="7" l="1"/>
  <c r="L35" i="7"/>
  <c r="M35" i="7" s="1"/>
  <c r="C128" i="7" s="1"/>
  <c r="M36" i="9"/>
  <c r="L37" i="9"/>
  <c r="C127" i="7"/>
  <c r="D127" i="9"/>
  <c r="N26" i="9"/>
  <c r="O25" i="9"/>
  <c r="D170" i="11"/>
  <c r="D169" i="11"/>
  <c r="U35" i="11"/>
  <c r="V35" i="11" s="1"/>
  <c r="C172" i="11" s="1"/>
  <c r="T42" i="11"/>
  <c r="C129" i="9" l="1"/>
  <c r="M37" i="9"/>
  <c r="P25" i="9"/>
  <c r="O26" i="9"/>
  <c r="P26" i="9" s="1"/>
  <c r="C131" i="9" s="1"/>
  <c r="N27" i="9"/>
  <c r="U42" i="11"/>
  <c r="B46" i="11"/>
  <c r="D171" i="11"/>
  <c r="D127" i="7"/>
  <c r="D126" i="7"/>
  <c r="L36" i="7"/>
  <c r="N25" i="7"/>
  <c r="O25" i="7" l="1"/>
  <c r="N26" i="7"/>
  <c r="C130" i="9"/>
  <c r="D130" i="9" s="1"/>
  <c r="N28" i="9"/>
  <c r="O27" i="9"/>
  <c r="V42" i="11"/>
  <c r="U43" i="11"/>
  <c r="M36" i="7"/>
  <c r="L37" i="7"/>
  <c r="C46" i="11"/>
  <c r="B47" i="11"/>
  <c r="D129" i="9"/>
  <c r="D128" i="9"/>
  <c r="C173" i="11" l="1"/>
  <c r="V43" i="11"/>
  <c r="D46" i="11"/>
  <c r="P27" i="9"/>
  <c r="O26" i="7"/>
  <c r="P26" i="7" s="1"/>
  <c r="C131" i="7" s="1"/>
  <c r="N27" i="7"/>
  <c r="B48" i="11"/>
  <c r="C47" i="11"/>
  <c r="D47" i="11" s="1"/>
  <c r="C175" i="11" s="1"/>
  <c r="C129" i="7"/>
  <c r="M37" i="7"/>
  <c r="O28" i="9"/>
  <c r="P28" i="9" s="1"/>
  <c r="C133" i="9" s="1"/>
  <c r="N29" i="9"/>
  <c r="P25" i="7"/>
  <c r="N28" i="7" l="1"/>
  <c r="O27" i="7"/>
  <c r="C174" i="11"/>
  <c r="D174" i="11" s="1"/>
  <c r="C130" i="7"/>
  <c r="D130" i="7" s="1"/>
  <c r="D129" i="7"/>
  <c r="D128" i="7"/>
  <c r="O29" i="9"/>
  <c r="P29" i="9" s="1"/>
  <c r="C134" i="9" s="1"/>
  <c r="D133" i="9" s="1"/>
  <c r="N30" i="9"/>
  <c r="C48" i="11"/>
  <c r="B49" i="11"/>
  <c r="C132" i="9"/>
  <c r="D173" i="11"/>
  <c r="D172" i="11"/>
  <c r="D48" i="11" l="1"/>
  <c r="D132" i="9"/>
  <c r="D131" i="9"/>
  <c r="O30" i="9"/>
  <c r="N31" i="9"/>
  <c r="P27" i="7"/>
  <c r="C49" i="11"/>
  <c r="D49" i="11" s="1"/>
  <c r="C177" i="11" s="1"/>
  <c r="B50" i="11"/>
  <c r="O28" i="7"/>
  <c r="P28" i="7" s="1"/>
  <c r="C133" i="7" s="1"/>
  <c r="N29" i="7"/>
  <c r="C132" i="7" l="1"/>
  <c r="N32" i="9"/>
  <c r="O31" i="9"/>
  <c r="P31" i="9" s="1"/>
  <c r="C136" i="9" s="1"/>
  <c r="D133" i="7"/>
  <c r="B51" i="11"/>
  <c r="C50" i="11"/>
  <c r="D50" i="11" s="1"/>
  <c r="C178" i="11" s="1"/>
  <c r="O29" i="7"/>
  <c r="P29" i="7" s="1"/>
  <c r="C134" i="7" s="1"/>
  <c r="N30" i="7"/>
  <c r="D177" i="11"/>
  <c r="P30" i="9"/>
  <c r="C176" i="11"/>
  <c r="C51" i="11" l="1"/>
  <c r="D51" i="11" s="1"/>
  <c r="B52" i="11"/>
  <c r="N31" i="7"/>
  <c r="O30" i="7"/>
  <c r="P30" i="7" s="1"/>
  <c r="C135" i="7" s="1"/>
  <c r="D134" i="7"/>
  <c r="D132" i="7"/>
  <c r="D131" i="7"/>
  <c r="N33" i="9"/>
  <c r="O32" i="9"/>
  <c r="D176" i="11"/>
  <c r="D175" i="11"/>
  <c r="C135" i="9"/>
  <c r="O33" i="9" l="1"/>
  <c r="P33" i="9" s="1"/>
  <c r="C138" i="9" s="1"/>
  <c r="N34" i="9"/>
  <c r="C52" i="11"/>
  <c r="B53" i="11"/>
  <c r="N32" i="7"/>
  <c r="O31" i="7"/>
  <c r="P32" i="9"/>
  <c r="D135" i="9"/>
  <c r="D134" i="9"/>
  <c r="C179" i="11"/>
  <c r="D52" i="11" l="1"/>
  <c r="P31" i="7"/>
  <c r="N35" i="9"/>
  <c r="O34" i="9"/>
  <c r="P34" i="9" s="1"/>
  <c r="C139" i="9" s="1"/>
  <c r="D178" i="11"/>
  <c r="B54" i="11"/>
  <c r="C53" i="11"/>
  <c r="D53" i="11" s="1"/>
  <c r="C181" i="11" s="1"/>
  <c r="C137" i="9"/>
  <c r="N33" i="7"/>
  <c r="O32" i="7"/>
  <c r="P32" i="7" s="1"/>
  <c r="C137" i="7" s="1"/>
  <c r="D138" i="9"/>
  <c r="D137" i="9" l="1"/>
  <c r="D136" i="9"/>
  <c r="C136" i="7"/>
  <c r="O33" i="7"/>
  <c r="P33" i="7" s="1"/>
  <c r="C138" i="7" s="1"/>
  <c r="D137" i="7" s="1"/>
  <c r="N34" i="7"/>
  <c r="B55" i="11"/>
  <c r="C54" i="11"/>
  <c r="D54" i="11" s="1"/>
  <c r="C182" i="11" s="1"/>
  <c r="O35" i="9"/>
  <c r="P35" i="9" s="1"/>
  <c r="N36" i="9"/>
  <c r="C180" i="11"/>
  <c r="C140" i="9" l="1"/>
  <c r="B56" i="11"/>
  <c r="C55" i="11"/>
  <c r="D55" i="11" s="1"/>
  <c r="D136" i="7"/>
  <c r="D135" i="7"/>
  <c r="D180" i="11"/>
  <c r="D179" i="11"/>
  <c r="Q25" i="9"/>
  <c r="O36" i="9"/>
  <c r="O34" i="7"/>
  <c r="P34" i="7" s="1"/>
  <c r="C139" i="7" s="1"/>
  <c r="N35" i="7"/>
  <c r="D181" i="11"/>
  <c r="B57" i="11" l="1"/>
  <c r="C56" i="11"/>
  <c r="D56" i="11" s="1"/>
  <c r="C184" i="11" s="1"/>
  <c r="Q26" i="9"/>
  <c r="R25" i="9"/>
  <c r="N36" i="7"/>
  <c r="O35" i="7"/>
  <c r="P35" i="7" s="1"/>
  <c r="C140" i="7" s="1"/>
  <c r="D139" i="7"/>
  <c r="D138" i="7"/>
  <c r="P36" i="9"/>
  <c r="O37" i="9"/>
  <c r="C183" i="11"/>
  <c r="D139" i="9"/>
  <c r="Q27" i="9" l="1"/>
  <c r="R26" i="9"/>
  <c r="S26" i="9" s="1"/>
  <c r="C143" i="9" s="1"/>
  <c r="S25" i="9"/>
  <c r="D183" i="11"/>
  <c r="D182" i="11"/>
  <c r="C141" i="9"/>
  <c r="P37" i="9"/>
  <c r="O36" i="7"/>
  <c r="Q25" i="7"/>
  <c r="C57" i="11"/>
  <c r="E46" i="11"/>
  <c r="R25" i="7" l="1"/>
  <c r="Q26" i="7"/>
  <c r="C142" i="9"/>
  <c r="D142" i="9" s="1"/>
  <c r="F46" i="11"/>
  <c r="E47" i="11"/>
  <c r="P36" i="7"/>
  <c r="O37" i="7"/>
  <c r="D57" i="11"/>
  <c r="C58" i="11"/>
  <c r="D141" i="9"/>
  <c r="D140" i="9"/>
  <c r="R27" i="9"/>
  <c r="Q28" i="9"/>
  <c r="C141" i="7" l="1"/>
  <c r="P37" i="7"/>
  <c r="S27" i="9"/>
  <c r="C185" i="11"/>
  <c r="D58" i="11"/>
  <c r="E48" i="11"/>
  <c r="F47" i="11"/>
  <c r="G47" i="11" s="1"/>
  <c r="C187" i="11" s="1"/>
  <c r="R26" i="7"/>
  <c r="S26" i="7" s="1"/>
  <c r="C143" i="7" s="1"/>
  <c r="Q27" i="7"/>
  <c r="Q29" i="9"/>
  <c r="R28" i="9"/>
  <c r="S28" i="9" s="1"/>
  <c r="C145" i="9" s="1"/>
  <c r="G46" i="11"/>
  <c r="S25" i="7"/>
  <c r="Q30" i="9" l="1"/>
  <c r="R29" i="9"/>
  <c r="S29" i="9" s="1"/>
  <c r="C146" i="9" s="1"/>
  <c r="C144" i="9"/>
  <c r="C186" i="11"/>
  <c r="D186" i="11" s="1"/>
  <c r="R27" i="7"/>
  <c r="Q28" i="7"/>
  <c r="F48" i="11"/>
  <c r="G48" i="11" s="1"/>
  <c r="C188" i="11" s="1"/>
  <c r="E49" i="11"/>
  <c r="C142" i="7"/>
  <c r="D142" i="7" s="1"/>
  <c r="D185" i="11"/>
  <c r="D184" i="11"/>
  <c r="D140" i="7"/>
  <c r="E50" i="11" l="1"/>
  <c r="F49" i="11"/>
  <c r="Q29" i="7"/>
  <c r="R28" i="7"/>
  <c r="S28" i="7" s="1"/>
  <c r="C145" i="7" s="1"/>
  <c r="D145" i="9"/>
  <c r="R30" i="9"/>
  <c r="Q31" i="9"/>
  <c r="D144" i="9"/>
  <c r="D143" i="9"/>
  <c r="D141" i="7"/>
  <c r="S27" i="7"/>
  <c r="D187" i="11"/>
  <c r="G49" i="11" l="1"/>
  <c r="Q30" i="7"/>
  <c r="R29" i="7"/>
  <c r="S30" i="9"/>
  <c r="F50" i="11"/>
  <c r="G50" i="11" s="1"/>
  <c r="C190" i="11" s="1"/>
  <c r="E51" i="11"/>
  <c r="Q32" i="9"/>
  <c r="R31" i="9"/>
  <c r="S31" i="9" s="1"/>
  <c r="C148" i="9" s="1"/>
  <c r="C144" i="7"/>
  <c r="E52" i="11" l="1"/>
  <c r="F51" i="11"/>
  <c r="G51" i="11" s="1"/>
  <c r="C191" i="11" s="1"/>
  <c r="Q31" i="7"/>
  <c r="R30" i="7"/>
  <c r="S30" i="7" s="1"/>
  <c r="C147" i="7" s="1"/>
  <c r="S29" i="7"/>
  <c r="D144" i="7"/>
  <c r="D143" i="7"/>
  <c r="D148" i="9"/>
  <c r="R32" i="9"/>
  <c r="S32" i="9" s="1"/>
  <c r="C149" i="9" s="1"/>
  <c r="Q33" i="9"/>
  <c r="C147" i="9"/>
  <c r="C189" i="11"/>
  <c r="C146" i="7" l="1"/>
  <c r="R33" i="9"/>
  <c r="S33" i="9" s="1"/>
  <c r="Q34" i="9"/>
  <c r="F52" i="11"/>
  <c r="E53" i="11"/>
  <c r="Q32" i="7"/>
  <c r="R31" i="7"/>
  <c r="D147" i="9"/>
  <c r="D146" i="9"/>
  <c r="D189" i="11"/>
  <c r="D188" i="11"/>
  <c r="D190" i="11"/>
  <c r="C150" i="9" l="1"/>
  <c r="G52" i="11"/>
  <c r="D146" i="7"/>
  <c r="D145" i="7"/>
  <c r="R32" i="7"/>
  <c r="S32" i="7" s="1"/>
  <c r="C149" i="7" s="1"/>
  <c r="Q33" i="7"/>
  <c r="E54" i="11"/>
  <c r="F53" i="11"/>
  <c r="G53" i="11" s="1"/>
  <c r="C193" i="11" s="1"/>
  <c r="S31" i="7"/>
  <c r="R34" i="9"/>
  <c r="S34" i="9" s="1"/>
  <c r="C151" i="9" s="1"/>
  <c r="Q35" i="9"/>
  <c r="C148" i="7" l="1"/>
  <c r="C192" i="11"/>
  <c r="R35" i="9"/>
  <c r="S35" i="9" s="1"/>
  <c r="C152" i="9" s="1"/>
  <c r="Q36" i="9"/>
  <c r="R33" i="7"/>
  <c r="Q34" i="7"/>
  <c r="D151" i="9"/>
  <c r="F54" i="11"/>
  <c r="G54" i="11" s="1"/>
  <c r="C194" i="11" s="1"/>
  <c r="E55" i="11"/>
  <c r="D150" i="9"/>
  <c r="D149" i="9"/>
  <c r="D192" i="11" l="1"/>
  <c r="D191" i="11"/>
  <c r="T25" i="9"/>
  <c r="R36" i="9"/>
  <c r="Q35" i="7"/>
  <c r="R34" i="7"/>
  <c r="S34" i="7" s="1"/>
  <c r="C151" i="7" s="1"/>
  <c r="S33" i="7"/>
  <c r="D193" i="11"/>
  <c r="E56" i="11"/>
  <c r="F55" i="11"/>
  <c r="G55" i="11" s="1"/>
  <c r="C195" i="11" s="1"/>
  <c r="D148" i="7"/>
  <c r="D147" i="7"/>
  <c r="Q36" i="7" l="1"/>
  <c r="R35" i="7"/>
  <c r="S35" i="7" s="1"/>
  <c r="C152" i="7" s="1"/>
  <c r="E57" i="11"/>
  <c r="F56" i="11"/>
  <c r="G56" i="11" s="1"/>
  <c r="C196" i="11" s="1"/>
  <c r="D195" i="11" s="1"/>
  <c r="S36" i="9"/>
  <c r="R37" i="9"/>
  <c r="D151" i="7"/>
  <c r="C150" i="7"/>
  <c r="T26" i="9"/>
  <c r="U25" i="9"/>
  <c r="D194" i="11"/>
  <c r="V25" i="9" l="1"/>
  <c r="F57" i="11"/>
  <c r="H46" i="11"/>
  <c r="T27" i="9"/>
  <c r="U26" i="9"/>
  <c r="V26" i="9" s="1"/>
  <c r="C155" i="9" s="1"/>
  <c r="D150" i="7"/>
  <c r="D149" i="7"/>
  <c r="C153" i="9"/>
  <c r="S37" i="9"/>
  <c r="T25" i="7"/>
  <c r="R36" i="7"/>
  <c r="G57" i="11" l="1"/>
  <c r="F58" i="11"/>
  <c r="D153" i="9"/>
  <c r="D152" i="9"/>
  <c r="C154" i="9"/>
  <c r="D154" i="9" s="1"/>
  <c r="I46" i="11"/>
  <c r="H47" i="11"/>
  <c r="S36" i="7"/>
  <c r="R37" i="7"/>
  <c r="T26" i="7"/>
  <c r="U25" i="7"/>
  <c r="U27" i="9"/>
  <c r="V27" i="9" s="1"/>
  <c r="C156" i="9" s="1"/>
  <c r="T28" i="9"/>
  <c r="T29" i="9" l="1"/>
  <c r="U28" i="9"/>
  <c r="J46" i="11"/>
  <c r="U26" i="7"/>
  <c r="V26" i="7" s="1"/>
  <c r="C155" i="7" s="1"/>
  <c r="T27" i="7"/>
  <c r="C153" i="7"/>
  <c r="S37" i="7"/>
  <c r="V25" i="7"/>
  <c r="H48" i="11"/>
  <c r="I47" i="11"/>
  <c r="J47" i="11" s="1"/>
  <c r="C199" i="11" s="1"/>
  <c r="D155" i="9"/>
  <c r="C197" i="11"/>
  <c r="G58" i="11"/>
  <c r="U27" i="7" l="1"/>
  <c r="T28" i="7"/>
  <c r="D199" i="11"/>
  <c r="V28" i="9"/>
  <c r="C198" i="11"/>
  <c r="D198" i="11" s="1"/>
  <c r="I48" i="11"/>
  <c r="J48" i="11" s="1"/>
  <c r="C200" i="11" s="1"/>
  <c r="H49" i="11"/>
  <c r="D152" i="7"/>
  <c r="D196" i="11"/>
  <c r="C154" i="7"/>
  <c r="D154" i="7" s="1"/>
  <c r="T30" i="9"/>
  <c r="U29" i="9"/>
  <c r="V29" i="9" s="1"/>
  <c r="C158" i="9" s="1"/>
  <c r="D197" i="11" l="1"/>
  <c r="I49" i="11"/>
  <c r="J49" i="11" s="1"/>
  <c r="C201" i="11" s="1"/>
  <c r="H50" i="11"/>
  <c r="U30" i="9"/>
  <c r="V30" i="9" s="1"/>
  <c r="C159" i="9" s="1"/>
  <c r="T31" i="9"/>
  <c r="C157" i="9"/>
  <c r="T29" i="7"/>
  <c r="U28" i="7"/>
  <c r="V28" i="7" s="1"/>
  <c r="C157" i="7" s="1"/>
  <c r="D158" i="9"/>
  <c r="D153" i="7"/>
  <c r="V27" i="7"/>
  <c r="C156" i="7" l="1"/>
  <c r="D157" i="9"/>
  <c r="D156" i="9"/>
  <c r="H51" i="11"/>
  <c r="I50" i="11"/>
  <c r="J50" i="11" s="1"/>
  <c r="C202" i="11" s="1"/>
  <c r="U29" i="7"/>
  <c r="V29" i="7" s="1"/>
  <c r="C158" i="7" s="1"/>
  <c r="T30" i="7"/>
  <c r="T32" i="9"/>
  <c r="U31" i="9"/>
  <c r="D157" i="7"/>
  <c r="D200" i="11"/>
  <c r="V31" i="9" l="1"/>
  <c r="T33" i="9"/>
  <c r="U32" i="9"/>
  <c r="V32" i="9" s="1"/>
  <c r="C161" i="9" s="1"/>
  <c r="U30" i="7"/>
  <c r="T31" i="7"/>
  <c r="I51" i="11"/>
  <c r="J51" i="11" s="1"/>
  <c r="H52" i="11"/>
  <c r="D156" i="7"/>
  <c r="D155" i="7"/>
  <c r="D201" i="11"/>
  <c r="H53" i="11" l="1"/>
  <c r="I52" i="11"/>
  <c r="J52" i="11" s="1"/>
  <c r="C204" i="11" s="1"/>
  <c r="C203" i="11"/>
  <c r="T32" i="7"/>
  <c r="U31" i="7"/>
  <c r="V31" i="7" s="1"/>
  <c r="C160" i="7" s="1"/>
  <c r="U33" i="9"/>
  <c r="V33" i="9" s="1"/>
  <c r="C162" i="9" s="1"/>
  <c r="D161" i="9" s="1"/>
  <c r="T34" i="9"/>
  <c r="V30" i="7"/>
  <c r="C160" i="9"/>
  <c r="D160" i="9" l="1"/>
  <c r="D159" i="9"/>
  <c r="D203" i="11"/>
  <c r="D202" i="11"/>
  <c r="C159" i="7"/>
  <c r="U34" i="9"/>
  <c r="V34" i="9" s="1"/>
  <c r="C163" i="9" s="1"/>
  <c r="T35" i="9"/>
  <c r="T33" i="7"/>
  <c r="U32" i="7"/>
  <c r="I53" i="11"/>
  <c r="J53" i="11" s="1"/>
  <c r="H54" i="11"/>
  <c r="C205" i="11" l="1"/>
  <c r="T36" i="9"/>
  <c r="U35" i="9"/>
  <c r="V35" i="9" s="1"/>
  <c r="C164" i="9" s="1"/>
  <c r="D159" i="7"/>
  <c r="D158" i="7"/>
  <c r="V32" i="7"/>
  <c r="I54" i="11"/>
  <c r="J54" i="11" s="1"/>
  <c r="C206" i="11" s="1"/>
  <c r="H55" i="11"/>
  <c r="T34" i="7"/>
  <c r="U33" i="7"/>
  <c r="V33" i="7" s="1"/>
  <c r="C162" i="7" s="1"/>
  <c r="D162" i="9"/>
  <c r="T35" i="7" l="1"/>
  <c r="U34" i="7"/>
  <c r="V34" i="7" s="1"/>
  <c r="C163" i="7" s="1"/>
  <c r="B40" i="9"/>
  <c r="U36" i="9"/>
  <c r="I55" i="11"/>
  <c r="J55" i="11" s="1"/>
  <c r="C207" i="11" s="1"/>
  <c r="H56" i="11"/>
  <c r="D163" i="9"/>
  <c r="C161" i="7"/>
  <c r="D162" i="7"/>
  <c r="D206" i="11"/>
  <c r="D205" i="11"/>
  <c r="D204" i="11"/>
  <c r="C40" i="9" l="1"/>
  <c r="B41" i="9"/>
  <c r="V36" i="9"/>
  <c r="U37" i="9"/>
  <c r="H57" i="11"/>
  <c r="I56" i="11"/>
  <c r="J56" i="11" s="1"/>
  <c r="C208" i="11" s="1"/>
  <c r="D161" i="7"/>
  <c r="D160" i="7"/>
  <c r="T36" i="7"/>
  <c r="U35" i="7"/>
  <c r="V35" i="7" s="1"/>
  <c r="U36" i="7" l="1"/>
  <c r="B40" i="7"/>
  <c r="K46" i="11"/>
  <c r="I57" i="11"/>
  <c r="B42" i="9"/>
  <c r="C41" i="9"/>
  <c r="D41" i="9" s="1"/>
  <c r="C167" i="9" s="1"/>
  <c r="C164" i="7"/>
  <c r="D207" i="11"/>
  <c r="C165" i="9"/>
  <c r="V37" i="9"/>
  <c r="D40" i="9"/>
  <c r="K47" i="11" l="1"/>
  <c r="L46" i="11"/>
  <c r="D163" i="7"/>
  <c r="D164" i="9"/>
  <c r="B43" i="9"/>
  <c r="C42" i="9"/>
  <c r="D42" i="9" s="1"/>
  <c r="C168" i="9" s="1"/>
  <c r="D167" i="9" s="1"/>
  <c r="C40" i="7"/>
  <c r="B41" i="7"/>
  <c r="C166" i="9"/>
  <c r="D166" i="9" s="1"/>
  <c r="J57" i="11"/>
  <c r="I58" i="11"/>
  <c r="V36" i="7"/>
  <c r="U37" i="7"/>
  <c r="C209" i="11" l="1"/>
  <c r="J58" i="11"/>
  <c r="B44" i="9"/>
  <c r="C43" i="9"/>
  <c r="C41" i="7"/>
  <c r="D41" i="7" s="1"/>
  <c r="C167" i="7" s="1"/>
  <c r="B42" i="7"/>
  <c r="M46" i="11"/>
  <c r="C165" i="7"/>
  <c r="V37" i="7"/>
  <c r="D40" i="7"/>
  <c r="D165" i="9"/>
  <c r="K48" i="11"/>
  <c r="L47" i="11"/>
  <c r="M47" i="11" s="1"/>
  <c r="C211" i="11" s="1"/>
  <c r="D164" i="7" l="1"/>
  <c r="C210" i="11"/>
  <c r="D210" i="11" s="1"/>
  <c r="C44" i="9"/>
  <c r="D44" i="9" s="1"/>
  <c r="C170" i="9" s="1"/>
  <c r="B45" i="9"/>
  <c r="D43" i="9"/>
  <c r="C166" i="7"/>
  <c r="D166" i="7" s="1"/>
  <c r="C42" i="7"/>
  <c r="B43" i="7"/>
  <c r="L48" i="11"/>
  <c r="K49" i="11"/>
  <c r="D209" i="11"/>
  <c r="D208" i="11"/>
  <c r="D42" i="7" l="1"/>
  <c r="K50" i="11"/>
  <c r="L49" i="11"/>
  <c r="M49" i="11" s="1"/>
  <c r="C213" i="11" s="1"/>
  <c r="C45" i="9"/>
  <c r="B46" i="9"/>
  <c r="B44" i="7"/>
  <c r="C43" i="7"/>
  <c r="D43" i="7" s="1"/>
  <c r="C169" i="7" s="1"/>
  <c r="C169" i="9"/>
  <c r="M48" i="11"/>
  <c r="D165" i="7"/>
  <c r="C212" i="11" l="1"/>
  <c r="L50" i="11"/>
  <c r="K51" i="11"/>
  <c r="C46" i="9"/>
  <c r="D46" i="9" s="1"/>
  <c r="C172" i="9" s="1"/>
  <c r="B47" i="9"/>
  <c r="C44" i="7"/>
  <c r="D44" i="7" s="1"/>
  <c r="C170" i="7" s="1"/>
  <c r="B45" i="7"/>
  <c r="D169" i="9"/>
  <c r="D168" i="9"/>
  <c r="D45" i="9"/>
  <c r="C168" i="7"/>
  <c r="C47" i="9" l="1"/>
  <c r="B48" i="9"/>
  <c r="C171" i="9"/>
  <c r="D168" i="7"/>
  <c r="D167" i="7"/>
  <c r="M50" i="11"/>
  <c r="B46" i="7"/>
  <c r="C45" i="7"/>
  <c r="D169" i="7"/>
  <c r="K52" i="11"/>
  <c r="L51" i="11"/>
  <c r="M51" i="11" s="1"/>
  <c r="C215" i="11" s="1"/>
  <c r="D212" i="11"/>
  <c r="D211" i="11"/>
  <c r="K53" i="11" l="1"/>
  <c r="L52" i="11"/>
  <c r="M52" i="11" s="1"/>
  <c r="C216" i="11" s="1"/>
  <c r="D171" i="9"/>
  <c r="D170" i="9"/>
  <c r="C214" i="11"/>
  <c r="D45" i="7"/>
  <c r="C48" i="9"/>
  <c r="D48" i="9" s="1"/>
  <c r="C174" i="9" s="1"/>
  <c r="B49" i="9"/>
  <c r="D215" i="11"/>
  <c r="B47" i="7"/>
  <c r="C46" i="7"/>
  <c r="D46" i="7" s="1"/>
  <c r="C172" i="7" s="1"/>
  <c r="D47" i="9"/>
  <c r="C47" i="7" l="1"/>
  <c r="B48" i="7"/>
  <c r="C171" i="7"/>
  <c r="C173" i="9"/>
  <c r="C49" i="9"/>
  <c r="D49" i="9" s="1"/>
  <c r="C175" i="9" s="1"/>
  <c r="B50" i="9"/>
  <c r="D214" i="11"/>
  <c r="D213" i="11"/>
  <c r="K54" i="11"/>
  <c r="L53" i="11"/>
  <c r="D171" i="7" l="1"/>
  <c r="D170" i="7"/>
  <c r="C48" i="7"/>
  <c r="D48" i="7" s="1"/>
  <c r="C174" i="7" s="1"/>
  <c r="B49" i="7"/>
  <c r="M53" i="11"/>
  <c r="D174" i="9"/>
  <c r="K55" i="11"/>
  <c r="L54" i="11"/>
  <c r="M54" i="11" s="1"/>
  <c r="C218" i="11" s="1"/>
  <c r="C50" i="9"/>
  <c r="D50" i="9" s="1"/>
  <c r="C176" i="9" s="1"/>
  <c r="D175" i="9" s="1"/>
  <c r="B51" i="9"/>
  <c r="D173" i="9"/>
  <c r="D172" i="9"/>
  <c r="D47" i="7"/>
  <c r="C173" i="7" l="1"/>
  <c r="C51" i="9"/>
  <c r="E40" i="9"/>
  <c r="C217" i="11"/>
  <c r="K56" i="11"/>
  <c r="L55" i="11"/>
  <c r="M55" i="11" s="1"/>
  <c r="C219" i="11" s="1"/>
  <c r="B50" i="7"/>
  <c r="C49" i="7"/>
  <c r="D49" i="7" s="1"/>
  <c r="C175" i="7" s="1"/>
  <c r="B51" i="7" l="1"/>
  <c r="C50" i="7"/>
  <c r="D50" i="7" s="1"/>
  <c r="C176" i="7" s="1"/>
  <c r="D217" i="11"/>
  <c r="D216" i="11"/>
  <c r="K57" i="11"/>
  <c r="L56" i="11"/>
  <c r="M56" i="11" s="1"/>
  <c r="D173" i="7"/>
  <c r="D172" i="7"/>
  <c r="D51" i="9"/>
  <c r="C52" i="9"/>
  <c r="D175" i="7"/>
  <c r="D218" i="11"/>
  <c r="E41" i="9"/>
  <c r="F40" i="9"/>
  <c r="D174" i="7"/>
  <c r="E42" i="9" l="1"/>
  <c r="F41" i="9"/>
  <c r="G41" i="9" s="1"/>
  <c r="C179" i="9" s="1"/>
  <c r="G40" i="9"/>
  <c r="C220" i="11"/>
  <c r="C177" i="9"/>
  <c r="D52" i="9"/>
  <c r="N46" i="11"/>
  <c r="L57" i="11"/>
  <c r="E40" i="7"/>
  <c r="C51" i="7"/>
  <c r="M57" i="11" l="1"/>
  <c r="L58" i="11"/>
  <c r="F40" i="7"/>
  <c r="E41" i="7"/>
  <c r="O46" i="11"/>
  <c r="N47" i="11"/>
  <c r="D177" i="9"/>
  <c r="D176" i="9"/>
  <c r="D219" i="11"/>
  <c r="D51" i="7"/>
  <c r="C52" i="7"/>
  <c r="C178" i="9"/>
  <c r="D178" i="9" s="1"/>
  <c r="F42" i="9"/>
  <c r="E43" i="9"/>
  <c r="G40" i="7" l="1"/>
  <c r="C177" i="7"/>
  <c r="D52" i="7"/>
  <c r="N48" i="11"/>
  <c r="O47" i="11"/>
  <c r="P47" i="11" s="1"/>
  <c r="C223" i="11" s="1"/>
  <c r="G42" i="9"/>
  <c r="F41" i="7"/>
  <c r="G41" i="7" s="1"/>
  <c r="C179" i="7" s="1"/>
  <c r="E42" i="7"/>
  <c r="E44" i="9"/>
  <c r="F43" i="9"/>
  <c r="G43" i="9" s="1"/>
  <c r="C181" i="9" s="1"/>
  <c r="P46" i="11"/>
  <c r="C221" i="11"/>
  <c r="M58" i="11"/>
  <c r="E45" i="9" l="1"/>
  <c r="F44" i="9"/>
  <c r="G44" i="9" s="1"/>
  <c r="C182" i="9" s="1"/>
  <c r="C180" i="9"/>
  <c r="D176" i="7"/>
  <c r="F42" i="7"/>
  <c r="G42" i="7" s="1"/>
  <c r="C180" i="7" s="1"/>
  <c r="E43" i="7"/>
  <c r="D220" i="11"/>
  <c r="C222" i="11"/>
  <c r="D222" i="11" s="1"/>
  <c r="D179" i="7"/>
  <c r="O48" i="11"/>
  <c r="N49" i="11"/>
  <c r="C178" i="7"/>
  <c r="D178" i="7" s="1"/>
  <c r="N50" i="11" l="1"/>
  <c r="O49" i="11"/>
  <c r="P49" i="11" s="1"/>
  <c r="C225" i="11" s="1"/>
  <c r="E44" i="7"/>
  <c r="F43" i="7"/>
  <c r="D177" i="7"/>
  <c r="E46" i="9"/>
  <c r="F45" i="9"/>
  <c r="D180" i="9"/>
  <c r="D179" i="9"/>
  <c r="P48" i="11"/>
  <c r="D221" i="11"/>
  <c r="D181" i="9"/>
  <c r="F46" i="9" l="1"/>
  <c r="G46" i="9" s="1"/>
  <c r="C184" i="9" s="1"/>
  <c r="E47" i="9"/>
  <c r="G45" i="9"/>
  <c r="E45" i="7"/>
  <c r="F44" i="7"/>
  <c r="G44" i="7" s="1"/>
  <c r="C182" i="7" s="1"/>
  <c r="C224" i="11"/>
  <c r="G43" i="7"/>
  <c r="O50" i="11"/>
  <c r="N51" i="11"/>
  <c r="P50" i="11" l="1"/>
  <c r="C183" i="9"/>
  <c r="F45" i="7"/>
  <c r="E46" i="7"/>
  <c r="E48" i="9"/>
  <c r="F47" i="9"/>
  <c r="D224" i="11"/>
  <c r="D223" i="11"/>
  <c r="C181" i="7"/>
  <c r="N52" i="11"/>
  <c r="O51" i="11"/>
  <c r="P51" i="11" s="1"/>
  <c r="C227" i="11" s="1"/>
  <c r="F48" i="9" l="1"/>
  <c r="G48" i="9" s="1"/>
  <c r="C186" i="9" s="1"/>
  <c r="E49" i="9"/>
  <c r="G47" i="9"/>
  <c r="F46" i="7"/>
  <c r="G46" i="7" s="1"/>
  <c r="C184" i="7" s="1"/>
  <c r="E47" i="7"/>
  <c r="D181" i="7"/>
  <c r="D180" i="7"/>
  <c r="D183" i="9"/>
  <c r="D182" i="9"/>
  <c r="N53" i="11"/>
  <c r="O52" i="11"/>
  <c r="P52" i="11" s="1"/>
  <c r="C228" i="11" s="1"/>
  <c r="G45" i="7"/>
  <c r="C226" i="11"/>
  <c r="C185" i="9" l="1"/>
  <c r="D227" i="11"/>
  <c r="E48" i="7"/>
  <c r="F47" i="7"/>
  <c r="E50" i="9"/>
  <c r="F49" i="9"/>
  <c r="G49" i="9" s="1"/>
  <c r="C187" i="9" s="1"/>
  <c r="C183" i="7"/>
  <c r="D226" i="11"/>
  <c r="D225" i="11"/>
  <c r="N54" i="11"/>
  <c r="O53" i="11"/>
  <c r="F50" i="9" l="1"/>
  <c r="G50" i="9" s="1"/>
  <c r="C188" i="9" s="1"/>
  <c r="E51" i="9"/>
  <c r="P53" i="11"/>
  <c r="D187" i="9"/>
  <c r="N55" i="11"/>
  <c r="O54" i="11"/>
  <c r="P54" i="11" s="1"/>
  <c r="C230" i="11" s="1"/>
  <c r="G47" i="7"/>
  <c r="D186" i="9"/>
  <c r="D183" i="7"/>
  <c r="D182" i="7"/>
  <c r="F48" i="7"/>
  <c r="G48" i="7" s="1"/>
  <c r="C186" i="7" s="1"/>
  <c r="E49" i="7"/>
  <c r="D185" i="9"/>
  <c r="D184" i="9"/>
  <c r="C185" i="7" l="1"/>
  <c r="C229" i="11"/>
  <c r="E50" i="7"/>
  <c r="F49" i="7"/>
  <c r="G49" i="7" s="1"/>
  <c r="C187" i="7" s="1"/>
  <c r="N56" i="11"/>
  <c r="O55" i="11"/>
  <c r="P55" i="11" s="1"/>
  <c r="C231" i="11" s="1"/>
  <c r="H40" i="9"/>
  <c r="F51" i="9"/>
  <c r="D186" i="7"/>
  <c r="D229" i="11" l="1"/>
  <c r="D228" i="11"/>
  <c r="O56" i="11"/>
  <c r="P56" i="11" s="1"/>
  <c r="C232" i="11" s="1"/>
  <c r="N57" i="11"/>
  <c r="G51" i="9"/>
  <c r="F52" i="9"/>
  <c r="E51" i="7"/>
  <c r="F50" i="7"/>
  <c r="G50" i="7" s="1"/>
  <c r="C188" i="7" s="1"/>
  <c r="H41" i="9"/>
  <c r="I40" i="9"/>
  <c r="D230" i="11"/>
  <c r="D185" i="7"/>
  <c r="D184" i="7"/>
  <c r="J40" i="9" l="1"/>
  <c r="H40" i="7"/>
  <c r="F51" i="7"/>
  <c r="D187" i="7"/>
  <c r="O57" i="11"/>
  <c r="Q46" i="11"/>
  <c r="H42" i="9"/>
  <c r="I41" i="9"/>
  <c r="J41" i="9" s="1"/>
  <c r="C191" i="9" s="1"/>
  <c r="D231" i="11"/>
  <c r="C189" i="9"/>
  <c r="G52" i="9"/>
  <c r="I40" i="7" l="1"/>
  <c r="H41" i="7"/>
  <c r="P57" i="11"/>
  <c r="O58" i="11"/>
  <c r="G51" i="7"/>
  <c r="F52" i="7"/>
  <c r="H43" i="9"/>
  <c r="I42" i="9"/>
  <c r="J42" i="9" s="1"/>
  <c r="C192" i="9" s="1"/>
  <c r="D191" i="9" s="1"/>
  <c r="D188" i="9"/>
  <c r="R46" i="11"/>
  <c r="Q47" i="11"/>
  <c r="C190" i="9"/>
  <c r="D190" i="9" s="1"/>
  <c r="D189" i="9" l="1"/>
  <c r="C233" i="11"/>
  <c r="P58" i="11"/>
  <c r="H42" i="7"/>
  <c r="I41" i="7"/>
  <c r="J41" i="7" s="1"/>
  <c r="C191" i="7" s="1"/>
  <c r="D192" i="9"/>
  <c r="H44" i="9"/>
  <c r="I43" i="9"/>
  <c r="J43" i="9" s="1"/>
  <c r="C193" i="9" s="1"/>
  <c r="Q48" i="11"/>
  <c r="R47" i="11"/>
  <c r="S47" i="11" s="1"/>
  <c r="C235" i="11" s="1"/>
  <c r="S46" i="11"/>
  <c r="C189" i="7"/>
  <c r="G52" i="7"/>
  <c r="J40" i="7"/>
  <c r="H43" i="7" l="1"/>
  <c r="I42" i="7"/>
  <c r="C190" i="7"/>
  <c r="D190" i="7" s="1"/>
  <c r="Q49" i="11"/>
  <c r="R48" i="11"/>
  <c r="S48" i="11" s="1"/>
  <c r="C236" i="11" s="1"/>
  <c r="D233" i="11"/>
  <c r="D232" i="11"/>
  <c r="D188" i="7"/>
  <c r="H45" i="9"/>
  <c r="I44" i="9"/>
  <c r="D235" i="11"/>
  <c r="C234" i="11"/>
  <c r="D234" i="11" s="1"/>
  <c r="J44" i="9" l="1"/>
  <c r="J42" i="7"/>
  <c r="H46" i="9"/>
  <c r="I45" i="9"/>
  <c r="J45" i="9" s="1"/>
  <c r="C195" i="9" s="1"/>
  <c r="D189" i="7"/>
  <c r="Q50" i="11"/>
  <c r="R49" i="11"/>
  <c r="I43" i="7"/>
  <c r="J43" i="7" s="1"/>
  <c r="C193" i="7" s="1"/>
  <c r="H44" i="7"/>
  <c r="C192" i="7" l="1"/>
  <c r="S49" i="11"/>
  <c r="H45" i="7"/>
  <c r="I44" i="7"/>
  <c r="J44" i="7" s="1"/>
  <c r="C194" i="7" s="1"/>
  <c r="H47" i="9"/>
  <c r="I46" i="9"/>
  <c r="J46" i="9" s="1"/>
  <c r="C196" i="9" s="1"/>
  <c r="Q51" i="11"/>
  <c r="R50" i="11"/>
  <c r="S50" i="11" s="1"/>
  <c r="C238" i="11" s="1"/>
  <c r="C194" i="9"/>
  <c r="D192" i="7" l="1"/>
  <c r="D191" i="7"/>
  <c r="Q52" i="11"/>
  <c r="R51" i="11"/>
  <c r="S51" i="11" s="1"/>
  <c r="C239" i="11" s="1"/>
  <c r="C237" i="11"/>
  <c r="D194" i="9"/>
  <c r="D193" i="9"/>
  <c r="H46" i="7"/>
  <c r="I45" i="7"/>
  <c r="J45" i="7" s="1"/>
  <c r="C195" i="7" s="1"/>
  <c r="I47" i="9"/>
  <c r="J47" i="9" s="1"/>
  <c r="H48" i="9"/>
  <c r="D195" i="9"/>
  <c r="D193" i="7"/>
  <c r="C197" i="9" l="1"/>
  <c r="H49" i="9"/>
  <c r="I48" i="9"/>
  <c r="J48" i="9" s="1"/>
  <c r="C198" i="9" s="1"/>
  <c r="D239" i="11"/>
  <c r="R52" i="11"/>
  <c r="S52" i="11" s="1"/>
  <c r="C240" i="11" s="1"/>
  <c r="Q53" i="11"/>
  <c r="D238" i="11"/>
  <c r="H47" i="7"/>
  <c r="I46" i="7"/>
  <c r="D237" i="11"/>
  <c r="D236" i="11"/>
  <c r="D194" i="7"/>
  <c r="H50" i="9" l="1"/>
  <c r="I49" i="9"/>
  <c r="J49" i="9" s="1"/>
  <c r="C199" i="9" s="1"/>
  <c r="D198" i="9"/>
  <c r="R53" i="11"/>
  <c r="S53" i="11" s="1"/>
  <c r="Q54" i="11"/>
  <c r="J46" i="7"/>
  <c r="H48" i="7"/>
  <c r="I47" i="7"/>
  <c r="J47" i="7" s="1"/>
  <c r="C197" i="7" s="1"/>
  <c r="D197" i="9"/>
  <c r="D196" i="9"/>
  <c r="C196" i="7" l="1"/>
  <c r="C241" i="11"/>
  <c r="H49" i="7"/>
  <c r="I48" i="7"/>
  <c r="J48" i="7" s="1"/>
  <c r="C198" i="7" s="1"/>
  <c r="D197" i="7" s="1"/>
  <c r="Q55" i="11"/>
  <c r="R54" i="11"/>
  <c r="S54" i="11" s="1"/>
  <c r="C242" i="11" s="1"/>
  <c r="H51" i="9"/>
  <c r="I50" i="9"/>
  <c r="J50" i="9" s="1"/>
  <c r="C200" i="9" s="1"/>
  <c r="K40" i="9" l="1"/>
  <c r="I51" i="9"/>
  <c r="I49" i="7"/>
  <c r="J49" i="7" s="1"/>
  <c r="C199" i="7" s="1"/>
  <c r="D198" i="7" s="1"/>
  <c r="H50" i="7"/>
  <c r="D199" i="9"/>
  <c r="Q56" i="11"/>
  <c r="R55" i="11"/>
  <c r="S55" i="11" s="1"/>
  <c r="C243" i="11" s="1"/>
  <c r="D241" i="11"/>
  <c r="D240" i="11"/>
  <c r="D196" i="7"/>
  <c r="D195" i="7"/>
  <c r="D242" i="11" l="1"/>
  <c r="R56" i="11"/>
  <c r="S56" i="11" s="1"/>
  <c r="C244" i="11" s="1"/>
  <c r="Q57" i="11"/>
  <c r="J51" i="9"/>
  <c r="I52" i="9"/>
  <c r="D199" i="7"/>
  <c r="H51" i="7"/>
  <c r="I50" i="7"/>
  <c r="J50" i="7" s="1"/>
  <c r="C200" i="7" s="1"/>
  <c r="K41" i="9"/>
  <c r="L40" i="9"/>
  <c r="K40" i="7" l="1"/>
  <c r="I51" i="7"/>
  <c r="M40" i="9"/>
  <c r="K42" i="9"/>
  <c r="L41" i="9"/>
  <c r="M41" i="9" s="1"/>
  <c r="C203" i="9" s="1"/>
  <c r="R57" i="11"/>
  <c r="T46" i="11"/>
  <c r="C201" i="9"/>
  <c r="J52" i="9"/>
  <c r="D243" i="11"/>
  <c r="C202" i="9" l="1"/>
  <c r="D202" i="9" s="1"/>
  <c r="U46" i="11"/>
  <c r="T47" i="11"/>
  <c r="J51" i="7"/>
  <c r="I52" i="7"/>
  <c r="D201" i="9"/>
  <c r="D200" i="9"/>
  <c r="S57" i="11"/>
  <c r="R58" i="11"/>
  <c r="K43" i="9"/>
  <c r="L42" i="9"/>
  <c r="K41" i="7"/>
  <c r="L40" i="7"/>
  <c r="V46" i="11" l="1"/>
  <c r="K44" i="9"/>
  <c r="L43" i="9"/>
  <c r="M43" i="9" s="1"/>
  <c r="C205" i="9" s="1"/>
  <c r="M40" i="7"/>
  <c r="K42" i="7"/>
  <c r="L41" i="7"/>
  <c r="M41" i="7" s="1"/>
  <c r="C203" i="7" s="1"/>
  <c r="C201" i="7"/>
  <c r="J52" i="7"/>
  <c r="T48" i="11"/>
  <c r="U47" i="11"/>
  <c r="V47" i="11" s="1"/>
  <c r="C247" i="11" s="1"/>
  <c r="C245" i="11"/>
  <c r="S58" i="11"/>
  <c r="M42" i="9"/>
  <c r="K45" i="9" l="1"/>
  <c r="L44" i="9"/>
  <c r="M44" i="9" s="1"/>
  <c r="C206" i="9" s="1"/>
  <c r="D205" i="9"/>
  <c r="C204" i="9"/>
  <c r="U48" i="11"/>
  <c r="V48" i="11" s="1"/>
  <c r="C248" i="11" s="1"/>
  <c r="T49" i="11"/>
  <c r="K43" i="7"/>
  <c r="L42" i="7"/>
  <c r="M42" i="7" s="1"/>
  <c r="C204" i="7" s="1"/>
  <c r="D245" i="11"/>
  <c r="D244" i="11"/>
  <c r="D200" i="7"/>
  <c r="C202" i="7"/>
  <c r="D202" i="7" s="1"/>
  <c r="C246" i="11"/>
  <c r="D246" i="11" s="1"/>
  <c r="U49" i="11" l="1"/>
  <c r="V49" i="11" s="1"/>
  <c r="T50" i="11"/>
  <c r="D204" i="7"/>
  <c r="K46" i="9"/>
  <c r="L45" i="9"/>
  <c r="M45" i="9" s="1"/>
  <c r="C207" i="9" s="1"/>
  <c r="D204" i="9"/>
  <c r="D203" i="9"/>
  <c r="D201" i="7"/>
  <c r="D203" i="7"/>
  <c r="K44" i="7"/>
  <c r="L43" i="7"/>
  <c r="M43" i="7" s="1"/>
  <c r="C205" i="7" s="1"/>
  <c r="D247" i="11"/>
  <c r="T51" i="11" l="1"/>
  <c r="U50" i="11"/>
  <c r="K45" i="7"/>
  <c r="L44" i="7"/>
  <c r="M44" i="7" s="1"/>
  <c r="K47" i="9"/>
  <c r="L46" i="9"/>
  <c r="C249" i="11"/>
  <c r="D206" i="9"/>
  <c r="C206" i="7" l="1"/>
  <c r="D248" i="11"/>
  <c r="M46" i="9"/>
  <c r="V50" i="11"/>
  <c r="L45" i="7"/>
  <c r="K46" i="7"/>
  <c r="K48" i="9"/>
  <c r="L47" i="9"/>
  <c r="M47" i="9" s="1"/>
  <c r="C209" i="9" s="1"/>
  <c r="T52" i="11"/>
  <c r="U51" i="11"/>
  <c r="V51" i="11" s="1"/>
  <c r="C251" i="11" s="1"/>
  <c r="K49" i="9" l="1"/>
  <c r="L48" i="9"/>
  <c r="M48" i="9" s="1"/>
  <c r="C210" i="9" s="1"/>
  <c r="C250" i="11"/>
  <c r="K47" i="7"/>
  <c r="L46" i="7"/>
  <c r="M46" i="7" s="1"/>
  <c r="C208" i="7" s="1"/>
  <c r="T53" i="11"/>
  <c r="U52" i="11"/>
  <c r="M45" i="7"/>
  <c r="C208" i="9"/>
  <c r="D205" i="7"/>
  <c r="K48" i="7" l="1"/>
  <c r="L47" i="7"/>
  <c r="M47" i="7" s="1"/>
  <c r="C209" i="7" s="1"/>
  <c r="D208" i="7" s="1"/>
  <c r="V52" i="11"/>
  <c r="L49" i="9"/>
  <c r="M49" i="9" s="1"/>
  <c r="C211" i="9" s="1"/>
  <c r="K50" i="9"/>
  <c r="D250" i="11"/>
  <c r="D249" i="11"/>
  <c r="C207" i="7"/>
  <c r="D208" i="9"/>
  <c r="D207" i="9"/>
  <c r="T54" i="11"/>
  <c r="U53" i="11"/>
  <c r="V53" i="11" s="1"/>
  <c r="C253" i="11" s="1"/>
  <c r="D209" i="9"/>
  <c r="T55" i="11" l="1"/>
  <c r="U54" i="11"/>
  <c r="V54" i="11" s="1"/>
  <c r="C254" i="11" s="1"/>
  <c r="K51" i="9"/>
  <c r="L50" i="9"/>
  <c r="M50" i="9" s="1"/>
  <c r="C212" i="9" s="1"/>
  <c r="D207" i="7"/>
  <c r="D206" i="7"/>
  <c r="K49" i="7"/>
  <c r="L48" i="7"/>
  <c r="M48" i="7" s="1"/>
  <c r="C252" i="11"/>
  <c r="D210" i="9"/>
  <c r="D252" i="11" l="1"/>
  <c r="D251" i="11"/>
  <c r="T56" i="11"/>
  <c r="U55" i="11"/>
  <c r="V55" i="11" s="1"/>
  <c r="C255" i="11" s="1"/>
  <c r="D253" i="11"/>
  <c r="C210" i="7"/>
  <c r="L49" i="7"/>
  <c r="M49" i="7" s="1"/>
  <c r="C211" i="7" s="1"/>
  <c r="K50" i="7"/>
  <c r="L51" i="9"/>
  <c r="N40" i="9"/>
  <c r="D211" i="9"/>
  <c r="U56" i="11" l="1"/>
  <c r="V56" i="11" s="1"/>
  <c r="C256" i="11" s="1"/>
  <c r="T57" i="11"/>
  <c r="D210" i="7"/>
  <c r="D209" i="7"/>
  <c r="O40" i="9"/>
  <c r="N41" i="9"/>
  <c r="D255" i="11"/>
  <c r="K51" i="7"/>
  <c r="L50" i="7"/>
  <c r="M50" i="7" s="1"/>
  <c r="C212" i="7" s="1"/>
  <c r="M51" i="9"/>
  <c r="L52" i="9"/>
  <c r="D254" i="11"/>
  <c r="O41" i="9" l="1"/>
  <c r="P41" i="9" s="1"/>
  <c r="C215" i="9" s="1"/>
  <c r="N42" i="9"/>
  <c r="U57" i="11"/>
  <c r="B61" i="11"/>
  <c r="C213" i="9"/>
  <c r="M52" i="9"/>
  <c r="D211" i="7"/>
  <c r="N40" i="7"/>
  <c r="L51" i="7"/>
  <c r="P40" i="9"/>
  <c r="O42" i="9" l="1"/>
  <c r="N43" i="9"/>
  <c r="C214" i="9"/>
  <c r="D214" i="9" s="1"/>
  <c r="V57" i="11"/>
  <c r="U58" i="11"/>
  <c r="M51" i="7"/>
  <c r="L52" i="7"/>
  <c r="D212" i="9"/>
  <c r="N41" i="7"/>
  <c r="O40" i="7"/>
  <c r="C61" i="11"/>
  <c r="B62" i="11"/>
  <c r="C213" i="7" l="1"/>
  <c r="M52" i="7"/>
  <c r="N42" i="7"/>
  <c r="O41" i="7"/>
  <c r="P41" i="7" s="1"/>
  <c r="C215" i="7" s="1"/>
  <c r="B63" i="11"/>
  <c r="C62" i="11"/>
  <c r="D62" i="11" s="1"/>
  <c r="C259" i="11" s="1"/>
  <c r="D61" i="11"/>
  <c r="D213" i="9"/>
  <c r="C257" i="11"/>
  <c r="V58" i="11"/>
  <c r="N44" i="9"/>
  <c r="O43" i="9"/>
  <c r="P43" i="9" s="1"/>
  <c r="C217" i="9" s="1"/>
  <c r="P40" i="7"/>
  <c r="P42" i="9"/>
  <c r="N45" i="9" l="1"/>
  <c r="O44" i="9"/>
  <c r="O42" i="7"/>
  <c r="P42" i="7" s="1"/>
  <c r="C216" i="7" s="1"/>
  <c r="N43" i="7"/>
  <c r="C258" i="11"/>
  <c r="D258" i="11" s="1"/>
  <c r="C214" i="7"/>
  <c r="D214" i="7" s="1"/>
  <c r="D257" i="11"/>
  <c r="D256" i="11"/>
  <c r="C216" i="9"/>
  <c r="B64" i="11"/>
  <c r="C63" i="11"/>
  <c r="D213" i="7"/>
  <c r="D212" i="7"/>
  <c r="D63" i="11" l="1"/>
  <c r="P44" i="9"/>
  <c r="N44" i="7"/>
  <c r="O43" i="7"/>
  <c r="D216" i="9"/>
  <c r="D215" i="9"/>
  <c r="D215" i="7"/>
  <c r="B65" i="11"/>
  <c r="C64" i="11"/>
  <c r="D64" i="11" s="1"/>
  <c r="C261" i="11" s="1"/>
  <c r="N46" i="9"/>
  <c r="O45" i="9"/>
  <c r="P45" i="9" s="1"/>
  <c r="C219" i="9" s="1"/>
  <c r="B66" i="11" l="1"/>
  <c r="C65" i="11"/>
  <c r="D65" i="11" s="1"/>
  <c r="C262" i="11" s="1"/>
  <c r="P43" i="7"/>
  <c r="O44" i="7"/>
  <c r="P44" i="7" s="1"/>
  <c r="C218" i="7" s="1"/>
  <c r="N45" i="7"/>
  <c r="C260" i="11"/>
  <c r="C218" i="9"/>
  <c r="N47" i="9"/>
  <c r="O46" i="9"/>
  <c r="P46" i="9" s="1"/>
  <c r="C220" i="9" s="1"/>
  <c r="D218" i="9" l="1"/>
  <c r="D217" i="9"/>
  <c r="B67" i="11"/>
  <c r="C66" i="11"/>
  <c r="D66" i="11" s="1"/>
  <c r="C263" i="11" s="1"/>
  <c r="N46" i="7"/>
  <c r="O45" i="7"/>
  <c r="P45" i="7" s="1"/>
  <c r="C219" i="7" s="1"/>
  <c r="D218" i="7"/>
  <c r="N48" i="9"/>
  <c r="O47" i="9"/>
  <c r="D219" i="9"/>
  <c r="D260" i="11"/>
  <c r="D259" i="11"/>
  <c r="C217" i="7"/>
  <c r="D261" i="11"/>
  <c r="O48" i="9" l="1"/>
  <c r="P48" i="9" s="1"/>
  <c r="C222" i="9" s="1"/>
  <c r="N49" i="9"/>
  <c r="D217" i="7"/>
  <c r="D216" i="7"/>
  <c r="P47" i="9"/>
  <c r="N47" i="7"/>
  <c r="O46" i="7"/>
  <c r="B68" i="11"/>
  <c r="C67" i="11"/>
  <c r="D262" i="11"/>
  <c r="C221" i="9" l="1"/>
  <c r="P46" i="7"/>
  <c r="O49" i="9"/>
  <c r="P49" i="9" s="1"/>
  <c r="C223" i="9" s="1"/>
  <c r="N50" i="9"/>
  <c r="D67" i="11"/>
  <c r="B69" i="11"/>
  <c r="C68" i="11"/>
  <c r="D68" i="11" s="1"/>
  <c r="C265" i="11" s="1"/>
  <c r="N48" i="7"/>
  <c r="O47" i="7"/>
  <c r="P47" i="7" s="1"/>
  <c r="C221" i="7" s="1"/>
  <c r="D222" i="9"/>
  <c r="C220" i="7" l="1"/>
  <c r="C264" i="11"/>
  <c r="O50" i="9"/>
  <c r="P50" i="9" s="1"/>
  <c r="N51" i="9"/>
  <c r="O48" i="7"/>
  <c r="P48" i="7" s="1"/>
  <c r="C222" i="7" s="1"/>
  <c r="N49" i="7"/>
  <c r="C69" i="11"/>
  <c r="D69" i="11" s="1"/>
  <c r="C266" i="11" s="1"/>
  <c r="B70" i="11"/>
  <c r="D221" i="9"/>
  <c r="D220" i="9"/>
  <c r="D264" i="11" l="1"/>
  <c r="D263" i="11"/>
  <c r="D266" i="11"/>
  <c r="O51" i="9"/>
  <c r="Q40" i="9"/>
  <c r="B71" i="11"/>
  <c r="C70" i="11"/>
  <c r="D70" i="11" s="1"/>
  <c r="C267" i="11" s="1"/>
  <c r="D221" i="7"/>
  <c r="D265" i="11"/>
  <c r="N50" i="7"/>
  <c r="O49" i="7"/>
  <c r="P49" i="7" s="1"/>
  <c r="C223" i="7" s="1"/>
  <c r="C224" i="9"/>
  <c r="D220" i="7"/>
  <c r="D219" i="7"/>
  <c r="B72" i="11" l="1"/>
  <c r="C71" i="11"/>
  <c r="D71" i="11" s="1"/>
  <c r="C268" i="11" s="1"/>
  <c r="D223" i="9"/>
  <c r="R40" i="9"/>
  <c r="Q41" i="9"/>
  <c r="N51" i="7"/>
  <c r="O50" i="7"/>
  <c r="P50" i="7" s="1"/>
  <c r="D267" i="11"/>
  <c r="P51" i="9"/>
  <c r="O52" i="9"/>
  <c r="D222" i="7"/>
  <c r="Q40" i="7" l="1"/>
  <c r="O51" i="7"/>
  <c r="R41" i="9"/>
  <c r="S41" i="9" s="1"/>
  <c r="C227" i="9" s="1"/>
  <c r="Q42" i="9"/>
  <c r="C225" i="9"/>
  <c r="P52" i="9"/>
  <c r="C224" i="7"/>
  <c r="S40" i="9"/>
  <c r="E61" i="11"/>
  <c r="C72" i="11"/>
  <c r="F61" i="11" l="1"/>
  <c r="E62" i="11"/>
  <c r="D223" i="7"/>
  <c r="C226" i="9"/>
  <c r="D226" i="9" s="1"/>
  <c r="D224" i="9"/>
  <c r="P51" i="7"/>
  <c r="O52" i="7"/>
  <c r="R42" i="9"/>
  <c r="S42" i="9" s="1"/>
  <c r="C228" i="9" s="1"/>
  <c r="Q43" i="9"/>
  <c r="D72" i="11"/>
  <c r="C73" i="11"/>
  <c r="Q41" i="7"/>
  <c r="R40" i="7"/>
  <c r="E63" i="11" l="1"/>
  <c r="F62" i="11"/>
  <c r="G62" i="11" s="1"/>
  <c r="C271" i="11" s="1"/>
  <c r="C225" i="7"/>
  <c r="P52" i="7"/>
  <c r="Q44" i="9"/>
  <c r="R43" i="9"/>
  <c r="G61" i="11"/>
  <c r="C269" i="11"/>
  <c r="D73" i="11"/>
  <c r="S40" i="7"/>
  <c r="R41" i="7"/>
  <c r="S41" i="7" s="1"/>
  <c r="C227" i="7" s="1"/>
  <c r="Q42" i="7"/>
  <c r="D225" i="9"/>
  <c r="D227" i="9"/>
  <c r="D224" i="7" l="1"/>
  <c r="C226" i="7"/>
  <c r="D226" i="7" s="1"/>
  <c r="Q43" i="7"/>
  <c r="R42" i="7"/>
  <c r="S42" i="7" s="1"/>
  <c r="C228" i="7" s="1"/>
  <c r="D269" i="11"/>
  <c r="D268" i="11"/>
  <c r="S43" i="9"/>
  <c r="C270" i="11"/>
  <c r="D270" i="11" s="1"/>
  <c r="Q45" i="9"/>
  <c r="R44" i="9"/>
  <c r="S44" i="9" s="1"/>
  <c r="C230" i="9" s="1"/>
  <c r="E64" i="11"/>
  <c r="F63" i="11"/>
  <c r="E65" i="11" l="1"/>
  <c r="F64" i="11"/>
  <c r="G64" i="11" s="1"/>
  <c r="C273" i="11" s="1"/>
  <c r="C229" i="9"/>
  <c r="Q44" i="7"/>
  <c r="R43" i="7"/>
  <c r="D225" i="7"/>
  <c r="G63" i="11"/>
  <c r="D227" i="7"/>
  <c r="R45" i="9"/>
  <c r="Q46" i="9"/>
  <c r="S43" i="7" l="1"/>
  <c r="D229" i="9"/>
  <c r="D228" i="9"/>
  <c r="Q47" i="9"/>
  <c r="R46" i="9"/>
  <c r="S46" i="9" s="1"/>
  <c r="C232" i="9" s="1"/>
  <c r="Q45" i="7"/>
  <c r="R44" i="7"/>
  <c r="S44" i="7" s="1"/>
  <c r="C230" i="7" s="1"/>
  <c r="F65" i="11"/>
  <c r="G65" i="11" s="1"/>
  <c r="C274" i="11" s="1"/>
  <c r="E66" i="11"/>
  <c r="D273" i="11"/>
  <c r="S45" i="9"/>
  <c r="C272" i="11"/>
  <c r="D272" i="11" l="1"/>
  <c r="D271" i="11"/>
  <c r="R45" i="7"/>
  <c r="S45" i="7" s="1"/>
  <c r="C231" i="7" s="1"/>
  <c r="Q46" i="7"/>
  <c r="F66" i="11"/>
  <c r="E67" i="11"/>
  <c r="C231" i="9"/>
  <c r="Q48" i="9"/>
  <c r="R47" i="9"/>
  <c r="S47" i="9" s="1"/>
  <c r="C233" i="9" s="1"/>
  <c r="D232" i="9" s="1"/>
  <c r="C229" i="7"/>
  <c r="D231" i="9" l="1"/>
  <c r="D230" i="9"/>
  <c r="F67" i="11"/>
  <c r="G67" i="11" s="1"/>
  <c r="C276" i="11" s="1"/>
  <c r="E68" i="11"/>
  <c r="D229" i="7"/>
  <c r="D228" i="7"/>
  <c r="Q47" i="7"/>
  <c r="R46" i="7"/>
  <c r="S46" i="7" s="1"/>
  <c r="C232" i="7" s="1"/>
  <c r="R48" i="9"/>
  <c r="S48" i="9" s="1"/>
  <c r="Q49" i="9"/>
  <c r="D231" i="7"/>
  <c r="G66" i="11"/>
  <c r="D230" i="7"/>
  <c r="R47" i="7" l="1"/>
  <c r="S47" i="7" s="1"/>
  <c r="Q48" i="7"/>
  <c r="E69" i="11"/>
  <c r="F68" i="11"/>
  <c r="Q50" i="9"/>
  <c r="R49" i="9"/>
  <c r="S49" i="9" s="1"/>
  <c r="C235" i="9" s="1"/>
  <c r="C275" i="11"/>
  <c r="C234" i="9"/>
  <c r="E70" i="11" l="1"/>
  <c r="F69" i="11"/>
  <c r="G69" i="11" s="1"/>
  <c r="C278" i="11" s="1"/>
  <c r="D275" i="11"/>
  <c r="D274" i="11"/>
  <c r="G68" i="11"/>
  <c r="D234" i="9"/>
  <c r="D233" i="9"/>
  <c r="Q49" i="7"/>
  <c r="R48" i="7"/>
  <c r="S48" i="7" s="1"/>
  <c r="C234" i="7" s="1"/>
  <c r="R50" i="9"/>
  <c r="S50" i="9" s="1"/>
  <c r="Q51" i="9"/>
  <c r="C233" i="7"/>
  <c r="D233" i="7" l="1"/>
  <c r="D232" i="7"/>
  <c r="Q50" i="7"/>
  <c r="R49" i="7"/>
  <c r="S49" i="7" s="1"/>
  <c r="C235" i="7" s="1"/>
  <c r="C236" i="9"/>
  <c r="T40" i="9"/>
  <c r="R51" i="9"/>
  <c r="C277" i="11"/>
  <c r="E71" i="11"/>
  <c r="F70" i="11"/>
  <c r="G70" i="11" s="1"/>
  <c r="C279" i="11" s="1"/>
  <c r="Q51" i="7" l="1"/>
  <c r="R50" i="7"/>
  <c r="S50" i="7" s="1"/>
  <c r="C236" i="7" s="1"/>
  <c r="F71" i="11"/>
  <c r="G71" i="11" s="1"/>
  <c r="C280" i="11" s="1"/>
  <c r="E72" i="11"/>
  <c r="T41" i="9"/>
  <c r="U40" i="9"/>
  <c r="D278" i="11"/>
  <c r="D277" i="11"/>
  <c r="D276" i="11"/>
  <c r="S51" i="9"/>
  <c r="R52" i="9"/>
  <c r="D235" i="9"/>
  <c r="D235" i="7"/>
  <c r="D234" i="7"/>
  <c r="C237" i="9" l="1"/>
  <c r="S52" i="9"/>
  <c r="U41" i="9"/>
  <c r="V41" i="9" s="1"/>
  <c r="C239" i="9" s="1"/>
  <c r="T42" i="9"/>
  <c r="T40" i="7"/>
  <c r="R51" i="7"/>
  <c r="V40" i="9"/>
  <c r="H61" i="11"/>
  <c r="F72" i="11"/>
  <c r="D279" i="11"/>
  <c r="S51" i="7" l="1"/>
  <c r="R52" i="7"/>
  <c r="D237" i="9"/>
  <c r="D236" i="9"/>
  <c r="G72" i="11"/>
  <c r="F73" i="11"/>
  <c r="I61" i="11"/>
  <c r="H62" i="11"/>
  <c r="C238" i="9"/>
  <c r="D238" i="9" s="1"/>
  <c r="U42" i="9"/>
  <c r="T43" i="9"/>
  <c r="U40" i="7"/>
  <c r="T41" i="7"/>
  <c r="I62" i="11" l="1"/>
  <c r="J62" i="11" s="1"/>
  <c r="C283" i="11" s="1"/>
  <c r="H63" i="11"/>
  <c r="T44" i="9"/>
  <c r="U43" i="9"/>
  <c r="V43" i="9" s="1"/>
  <c r="C241" i="9" s="1"/>
  <c r="V42" i="9"/>
  <c r="J61" i="11"/>
  <c r="T42" i="7"/>
  <c r="U41" i="7"/>
  <c r="V41" i="7" s="1"/>
  <c r="C239" i="7" s="1"/>
  <c r="V40" i="7"/>
  <c r="C281" i="11"/>
  <c r="G73" i="11"/>
  <c r="C237" i="7"/>
  <c r="S52" i="7"/>
  <c r="T45" i="9" l="1"/>
  <c r="U44" i="9"/>
  <c r="V44" i="9" s="1"/>
  <c r="C242" i="9" s="1"/>
  <c r="D237" i="7"/>
  <c r="D236" i="7"/>
  <c r="U42" i="7"/>
  <c r="T43" i="7"/>
  <c r="H64" i="11"/>
  <c r="I63" i="11"/>
  <c r="D281" i="11"/>
  <c r="D280" i="11"/>
  <c r="C238" i="7"/>
  <c r="D238" i="7" s="1"/>
  <c r="C282" i="11"/>
  <c r="D282" i="11" s="1"/>
  <c r="C240" i="9"/>
  <c r="J63" i="11" l="1"/>
  <c r="T46" i="9"/>
  <c r="U45" i="9"/>
  <c r="D240" i="9"/>
  <c r="D239" i="9"/>
  <c r="T44" i="7"/>
  <c r="U43" i="7"/>
  <c r="V43" i="7" s="1"/>
  <c r="C241" i="7" s="1"/>
  <c r="V42" i="7"/>
  <c r="H65" i="11"/>
  <c r="I64" i="11"/>
  <c r="J64" i="11" s="1"/>
  <c r="C285" i="11" s="1"/>
  <c r="D241" i="9"/>
  <c r="H66" i="11" l="1"/>
  <c r="I65" i="11"/>
  <c r="T47" i="9"/>
  <c r="U46" i="9"/>
  <c r="V46" i="9" s="1"/>
  <c r="C244" i="9" s="1"/>
  <c r="C240" i="7"/>
  <c r="C284" i="11"/>
  <c r="U44" i="7"/>
  <c r="T45" i="7"/>
  <c r="V45" i="9"/>
  <c r="U47" i="9" l="1"/>
  <c r="V47" i="9" s="1"/>
  <c r="C245" i="9" s="1"/>
  <c r="T48" i="9"/>
  <c r="J65" i="11"/>
  <c r="D244" i="9"/>
  <c r="D284" i="11"/>
  <c r="D283" i="11"/>
  <c r="T46" i="7"/>
  <c r="U45" i="7"/>
  <c r="V45" i="7" s="1"/>
  <c r="C243" i="7" s="1"/>
  <c r="C243" i="9"/>
  <c r="V44" i="7"/>
  <c r="D240" i="7"/>
  <c r="D239" i="7"/>
  <c r="H67" i="11"/>
  <c r="I66" i="11"/>
  <c r="J66" i="11" s="1"/>
  <c r="C287" i="11" s="1"/>
  <c r="C286" i="11" l="1"/>
  <c r="T49" i="9"/>
  <c r="U48" i="9"/>
  <c r="V48" i="9" s="1"/>
  <c r="D243" i="9"/>
  <c r="D242" i="9"/>
  <c r="I67" i="11"/>
  <c r="H68" i="11"/>
  <c r="C242" i="7"/>
  <c r="T47" i="7"/>
  <c r="U46" i="7"/>
  <c r="H69" i="11" l="1"/>
  <c r="I68" i="11"/>
  <c r="J68" i="11" s="1"/>
  <c r="C289" i="11" s="1"/>
  <c r="D242" i="7"/>
  <c r="D241" i="7"/>
  <c r="V46" i="7"/>
  <c r="C246" i="9"/>
  <c r="T48" i="7"/>
  <c r="U47" i="7"/>
  <c r="V47" i="7" s="1"/>
  <c r="C245" i="7" s="1"/>
  <c r="J67" i="11"/>
  <c r="T50" i="9"/>
  <c r="U49" i="9"/>
  <c r="V49" i="9" s="1"/>
  <c r="C247" i="9" s="1"/>
  <c r="D286" i="11"/>
  <c r="D285" i="11"/>
  <c r="C288" i="11" l="1"/>
  <c r="D246" i="9"/>
  <c r="D245" i="9"/>
  <c r="U50" i="9"/>
  <c r="V50" i="9" s="1"/>
  <c r="T51" i="9"/>
  <c r="T49" i="7"/>
  <c r="U48" i="7"/>
  <c r="V48" i="7" s="1"/>
  <c r="C246" i="7" s="1"/>
  <c r="C244" i="7"/>
  <c r="H70" i="11"/>
  <c r="I69" i="11"/>
  <c r="J69" i="11" l="1"/>
  <c r="H71" i="11"/>
  <c r="I70" i="11"/>
  <c r="J70" i="11" s="1"/>
  <c r="C291" i="11" s="1"/>
  <c r="B55" i="9"/>
  <c r="U51" i="9"/>
  <c r="T50" i="7"/>
  <c r="U49" i="7"/>
  <c r="V49" i="7" s="1"/>
  <c r="C247" i="7" s="1"/>
  <c r="D244" i="7"/>
  <c r="D243" i="7"/>
  <c r="C248" i="9"/>
  <c r="D245" i="7"/>
  <c r="D288" i="11"/>
  <c r="D287" i="11"/>
  <c r="H72" i="11" l="1"/>
  <c r="I71" i="11"/>
  <c r="J71" i="11" s="1"/>
  <c r="C292" i="11" s="1"/>
  <c r="C290" i="11"/>
  <c r="T51" i="7"/>
  <c r="U50" i="7"/>
  <c r="V50" i="7" s="1"/>
  <c r="C248" i="7" s="1"/>
  <c r="V51" i="9"/>
  <c r="U52" i="9"/>
  <c r="C55" i="9"/>
  <c r="B56" i="9"/>
  <c r="D247" i="9"/>
  <c r="D291" i="11"/>
  <c r="D246" i="7"/>
  <c r="C249" i="9" l="1"/>
  <c r="V52" i="9"/>
  <c r="D290" i="11"/>
  <c r="D289" i="11"/>
  <c r="B57" i="9"/>
  <c r="C56" i="9"/>
  <c r="D56" i="9" s="1"/>
  <c r="C251" i="9" s="1"/>
  <c r="D247" i="7"/>
  <c r="D55" i="9"/>
  <c r="U51" i="7"/>
  <c r="B55" i="7"/>
  <c r="K61" i="11"/>
  <c r="I72" i="11"/>
  <c r="J72" i="11" l="1"/>
  <c r="I73" i="11"/>
  <c r="L61" i="11"/>
  <c r="K62" i="11"/>
  <c r="C57" i="9"/>
  <c r="B58" i="9"/>
  <c r="D248" i="9"/>
  <c r="V51" i="7"/>
  <c r="U52" i="7"/>
  <c r="C250" i="9"/>
  <c r="D250" i="9" s="1"/>
  <c r="B56" i="7"/>
  <c r="C55" i="7"/>
  <c r="D249" i="9" l="1"/>
  <c r="M61" i="11"/>
  <c r="D55" i="7"/>
  <c r="C58" i="9"/>
  <c r="D58" i="9" s="1"/>
  <c r="C253" i="9" s="1"/>
  <c r="B59" i="9"/>
  <c r="K63" i="11"/>
  <c r="L62" i="11"/>
  <c r="M62" i="11" s="1"/>
  <c r="C295" i="11" s="1"/>
  <c r="B57" i="7"/>
  <c r="C56" i="7"/>
  <c r="D56" i="7" s="1"/>
  <c r="C251" i="7" s="1"/>
  <c r="C249" i="7"/>
  <c r="V52" i="7"/>
  <c r="D57" i="9"/>
  <c r="C293" i="11"/>
  <c r="J73" i="11"/>
  <c r="C250" i="7" l="1"/>
  <c r="D250" i="7" s="1"/>
  <c r="C57" i="7"/>
  <c r="D57" i="7" s="1"/>
  <c r="C252" i="7" s="1"/>
  <c r="B58" i="7"/>
  <c r="B60" i="9"/>
  <c r="C59" i="9"/>
  <c r="C252" i="9"/>
  <c r="C294" i="11"/>
  <c r="D294" i="11" s="1"/>
  <c r="D293" i="11"/>
  <c r="D292" i="11"/>
  <c r="D249" i="7"/>
  <c r="D248" i="7"/>
  <c r="K64" i="11"/>
  <c r="L63" i="11"/>
  <c r="M63" i="11" s="1"/>
  <c r="C296" i="11" s="1"/>
  <c r="D295" i="11" s="1"/>
  <c r="C60" i="9" l="1"/>
  <c r="D60" i="9" s="1"/>
  <c r="C255" i="9" s="1"/>
  <c r="B61" i="9"/>
  <c r="D252" i="9"/>
  <c r="D251" i="9"/>
  <c r="K65" i="11"/>
  <c r="L64" i="11"/>
  <c r="M64" i="11" s="1"/>
  <c r="C297" i="11" s="1"/>
  <c r="D296" i="11"/>
  <c r="D59" i="9"/>
  <c r="B59" i="7"/>
  <c r="C58" i="7"/>
  <c r="D58" i="7" s="1"/>
  <c r="C253" i="7" s="1"/>
  <c r="D251" i="7"/>
  <c r="D253" i="7" l="1"/>
  <c r="B60" i="7"/>
  <c r="C59" i="7"/>
  <c r="D59" i="7" s="1"/>
  <c r="C254" i="7" s="1"/>
  <c r="C254" i="9"/>
  <c r="K66" i="11"/>
  <c r="L65" i="11"/>
  <c r="M65" i="11" s="1"/>
  <c r="B62" i="9"/>
  <c r="C61" i="9"/>
  <c r="D61" i="9" s="1"/>
  <c r="C256" i="9" s="1"/>
  <c r="D252" i="7"/>
  <c r="B61" i="7" l="1"/>
  <c r="C60" i="7"/>
  <c r="L66" i="11"/>
  <c r="K67" i="11"/>
  <c r="B63" i="9"/>
  <c r="C62" i="9"/>
  <c r="D62" i="9" s="1"/>
  <c r="C257" i="9" s="1"/>
  <c r="D254" i="9"/>
  <c r="D253" i="9"/>
  <c r="C298" i="11"/>
  <c r="D255" i="9"/>
  <c r="M66" i="11" l="1"/>
  <c r="D257" i="9"/>
  <c r="B64" i="9"/>
  <c r="C63" i="9"/>
  <c r="D63" i="9" s="1"/>
  <c r="C258" i="9" s="1"/>
  <c r="D256" i="9"/>
  <c r="D297" i="11"/>
  <c r="D60" i="7"/>
  <c r="L67" i="11"/>
  <c r="M67" i="11" s="1"/>
  <c r="C300" i="11" s="1"/>
  <c r="K68" i="11"/>
  <c r="B62" i="7"/>
  <c r="C61" i="7"/>
  <c r="D61" i="7" s="1"/>
  <c r="C256" i="7" s="1"/>
  <c r="C64" i="9" l="1"/>
  <c r="D64" i="9" s="1"/>
  <c r="C259" i="9" s="1"/>
  <c r="B65" i="9"/>
  <c r="C255" i="7"/>
  <c r="B63" i="7"/>
  <c r="C62" i="7"/>
  <c r="D62" i="7" s="1"/>
  <c r="C257" i="7" s="1"/>
  <c r="K69" i="11"/>
  <c r="L68" i="11"/>
  <c r="M68" i="11" s="1"/>
  <c r="C301" i="11" s="1"/>
  <c r="D300" i="11" s="1"/>
  <c r="D258" i="9"/>
  <c r="C299" i="11"/>
  <c r="D299" i="11" l="1"/>
  <c r="D298" i="11"/>
  <c r="D255" i="7"/>
  <c r="D254" i="7"/>
  <c r="B64" i="7"/>
  <c r="C63" i="7"/>
  <c r="D63" i="7" s="1"/>
  <c r="C258" i="7" s="1"/>
  <c r="D257" i="7"/>
  <c r="D256" i="7"/>
  <c r="B66" i="9"/>
  <c r="C65" i="9"/>
  <c r="D65" i="9" s="1"/>
  <c r="C260" i="9" s="1"/>
  <c r="K70" i="11"/>
  <c r="L69" i="11"/>
  <c r="M69" i="11" s="1"/>
  <c r="E55" i="9" l="1"/>
  <c r="C66" i="9"/>
  <c r="K71" i="11"/>
  <c r="L70" i="11"/>
  <c r="M70" i="11" s="1"/>
  <c r="C303" i="11" s="1"/>
  <c r="D259" i="9"/>
  <c r="C302" i="11"/>
  <c r="B65" i="7"/>
  <c r="C64" i="7"/>
  <c r="D64" i="7" s="1"/>
  <c r="C259" i="7" s="1"/>
  <c r="D258" i="7" s="1"/>
  <c r="D66" i="9" l="1"/>
  <c r="C67" i="9"/>
  <c r="F55" i="9"/>
  <c r="E56" i="9"/>
  <c r="D302" i="11"/>
  <c r="D301" i="11"/>
  <c r="B66" i="7"/>
  <c r="C65" i="7"/>
  <c r="D65" i="7" s="1"/>
  <c r="C260" i="7" s="1"/>
  <c r="K72" i="11"/>
  <c r="L71" i="11"/>
  <c r="M71" i="11" s="1"/>
  <c r="C304" i="11" s="1"/>
  <c r="D303" i="11" s="1"/>
  <c r="C261" i="9" l="1"/>
  <c r="D67" i="9"/>
  <c r="N61" i="11"/>
  <c r="L72" i="11"/>
  <c r="E57" i="9"/>
  <c r="F56" i="9"/>
  <c r="G56" i="9" s="1"/>
  <c r="C263" i="9" s="1"/>
  <c r="C66" i="7"/>
  <c r="E55" i="7"/>
  <c r="G55" i="9"/>
  <c r="D259" i="7"/>
  <c r="E58" i="9" l="1"/>
  <c r="F57" i="9"/>
  <c r="G57" i="9" s="1"/>
  <c r="C264" i="9" s="1"/>
  <c r="C262" i="9"/>
  <c r="D262" i="9" s="1"/>
  <c r="M72" i="11"/>
  <c r="L73" i="11"/>
  <c r="D261" i="9"/>
  <c r="D260" i="9"/>
  <c r="E56" i="7"/>
  <c r="F55" i="7"/>
  <c r="D66" i="7"/>
  <c r="C67" i="7"/>
  <c r="N62" i="11"/>
  <c r="O61" i="11"/>
  <c r="G55" i="7" l="1"/>
  <c r="P61" i="11"/>
  <c r="E57" i="7"/>
  <c r="F56" i="7"/>
  <c r="G56" i="7" s="1"/>
  <c r="C263" i="7" s="1"/>
  <c r="C305" i="11"/>
  <c r="M73" i="11"/>
  <c r="E59" i="9"/>
  <c r="F58" i="9"/>
  <c r="G58" i="9" s="1"/>
  <c r="C265" i="9" s="1"/>
  <c r="N63" i="11"/>
  <c r="O62" i="11"/>
  <c r="P62" i="11" s="1"/>
  <c r="C307" i="11" s="1"/>
  <c r="C261" i="7"/>
  <c r="D67" i="7"/>
  <c r="D263" i="9"/>
  <c r="O63" i="11" l="1"/>
  <c r="P63" i="11" s="1"/>
  <c r="C308" i="11" s="1"/>
  <c r="N64" i="11"/>
  <c r="D305" i="11"/>
  <c r="D304" i="11"/>
  <c r="C306" i="11"/>
  <c r="D306" i="11" s="1"/>
  <c r="D263" i="7"/>
  <c r="D264" i="9"/>
  <c r="E60" i="9"/>
  <c r="F59" i="9"/>
  <c r="G59" i="9" s="1"/>
  <c r="C266" i="9" s="1"/>
  <c r="D265" i="9" s="1"/>
  <c r="F57" i="7"/>
  <c r="G57" i="7" s="1"/>
  <c r="C264" i="7" s="1"/>
  <c r="E58" i="7"/>
  <c r="D260" i="7"/>
  <c r="D307" i="11"/>
  <c r="C262" i="7"/>
  <c r="D262" i="7" s="1"/>
  <c r="E61" i="9" l="1"/>
  <c r="F60" i="9"/>
  <c r="G60" i="9" s="1"/>
  <c r="C267" i="9" s="1"/>
  <c r="F58" i="7"/>
  <c r="E59" i="7"/>
  <c r="N65" i="11"/>
  <c r="O64" i="11"/>
  <c r="D261" i="7"/>
  <c r="D266" i="9"/>
  <c r="E60" i="7" l="1"/>
  <c r="F59" i="7"/>
  <c r="G59" i="7" s="1"/>
  <c r="C266" i="7" s="1"/>
  <c r="G58" i="7"/>
  <c r="N66" i="11"/>
  <c r="O65" i="11"/>
  <c r="P65" i="11" s="1"/>
  <c r="C310" i="11" s="1"/>
  <c r="P64" i="11"/>
  <c r="E62" i="9"/>
  <c r="F61" i="9"/>
  <c r="G61" i="9" s="1"/>
  <c r="C268" i="9" s="1"/>
  <c r="F62" i="9" l="1"/>
  <c r="G62" i="9" s="1"/>
  <c r="C269" i="9" s="1"/>
  <c r="E63" i="9"/>
  <c r="C265" i="7"/>
  <c r="C309" i="11"/>
  <c r="O66" i="11"/>
  <c r="P66" i="11" s="1"/>
  <c r="C311" i="11" s="1"/>
  <c r="N67" i="11"/>
  <c r="D267" i="9"/>
  <c r="E61" i="7"/>
  <c r="F60" i="7"/>
  <c r="D265" i="7" l="1"/>
  <c r="D264" i="7"/>
  <c r="D309" i="11"/>
  <c r="D308" i="11"/>
  <c r="F63" i="9"/>
  <c r="G63" i="9" s="1"/>
  <c r="C270" i="9" s="1"/>
  <c r="E64" i="9"/>
  <c r="G60" i="7"/>
  <c r="E62" i="7"/>
  <c r="F61" i="7"/>
  <c r="G61" i="7" s="1"/>
  <c r="C268" i="7" s="1"/>
  <c r="D269" i="9"/>
  <c r="O67" i="11"/>
  <c r="N68" i="11"/>
  <c r="D310" i="11"/>
  <c r="D268" i="9"/>
  <c r="P67" i="11" l="1"/>
  <c r="C267" i="7"/>
  <c r="E65" i="9"/>
  <c r="F64" i="9"/>
  <c r="G64" i="9" s="1"/>
  <c r="C271" i="9" s="1"/>
  <c r="O68" i="11"/>
  <c r="P68" i="11" s="1"/>
  <c r="C313" i="11" s="1"/>
  <c r="N69" i="11"/>
  <c r="F62" i="7"/>
  <c r="E63" i="7"/>
  <c r="D267" i="7" l="1"/>
  <c r="D266" i="7"/>
  <c r="D270" i="9"/>
  <c r="E64" i="7"/>
  <c r="F63" i="7"/>
  <c r="G63" i="7" s="1"/>
  <c r="C270" i="7" s="1"/>
  <c r="G62" i="7"/>
  <c r="E66" i="9"/>
  <c r="F65" i="9"/>
  <c r="G65" i="9" s="1"/>
  <c r="C272" i="9" s="1"/>
  <c r="N70" i="11"/>
  <c r="O69" i="11"/>
  <c r="P69" i="11" s="1"/>
  <c r="C314" i="11" s="1"/>
  <c r="C312" i="11"/>
  <c r="C269" i="7" l="1"/>
  <c r="N71" i="11"/>
  <c r="O70" i="11"/>
  <c r="P70" i="11" s="1"/>
  <c r="H55" i="9"/>
  <c r="F66" i="9"/>
  <c r="E65" i="7"/>
  <c r="F64" i="7"/>
  <c r="G64" i="7" s="1"/>
  <c r="C271" i="7" s="1"/>
  <c r="D312" i="11"/>
  <c r="D311" i="11"/>
  <c r="D313" i="11"/>
  <c r="D271" i="9"/>
  <c r="C315" i="11" l="1"/>
  <c r="E66" i="7"/>
  <c r="F65" i="7"/>
  <c r="G65" i="7" s="1"/>
  <c r="N72" i="11"/>
  <c r="O71" i="11"/>
  <c r="P71" i="11" s="1"/>
  <c r="C316" i="11" s="1"/>
  <c r="H56" i="9"/>
  <c r="I55" i="9"/>
  <c r="G66" i="9"/>
  <c r="F67" i="9"/>
  <c r="D270" i="7"/>
  <c r="D269" i="7"/>
  <c r="D268" i="7"/>
  <c r="C272" i="7" l="1"/>
  <c r="H57" i="9"/>
  <c r="I56" i="9"/>
  <c r="J56" i="9" s="1"/>
  <c r="C275" i="9" s="1"/>
  <c r="H55" i="7"/>
  <c r="F66" i="7"/>
  <c r="J55" i="9"/>
  <c r="C273" i="9"/>
  <c r="G67" i="9"/>
  <c r="Q61" i="11"/>
  <c r="O72" i="11"/>
  <c r="D315" i="11"/>
  <c r="D314" i="11"/>
  <c r="I57" i="9" l="1"/>
  <c r="J57" i="9" s="1"/>
  <c r="C276" i="9" s="1"/>
  <c r="H58" i="9"/>
  <c r="R61" i="11"/>
  <c r="Q62" i="11"/>
  <c r="G66" i="7"/>
  <c r="F67" i="7"/>
  <c r="C274" i="9"/>
  <c r="D274" i="9" s="1"/>
  <c r="D273" i="9"/>
  <c r="D272" i="9"/>
  <c r="P72" i="11"/>
  <c r="O73" i="11"/>
  <c r="H56" i="7"/>
  <c r="I55" i="7"/>
  <c r="D271" i="7"/>
  <c r="S61" i="11" l="1"/>
  <c r="H59" i="9"/>
  <c r="I58" i="9"/>
  <c r="C273" i="7"/>
  <c r="G67" i="7"/>
  <c r="J55" i="7"/>
  <c r="H57" i="7"/>
  <c r="I56" i="7"/>
  <c r="J56" i="7" s="1"/>
  <c r="C275" i="7" s="1"/>
  <c r="C317" i="11"/>
  <c r="P73" i="11"/>
  <c r="Q63" i="11"/>
  <c r="R62" i="11"/>
  <c r="S62" i="11" s="1"/>
  <c r="C319" i="11" s="1"/>
  <c r="D275" i="9"/>
  <c r="H60" i="9" l="1"/>
  <c r="I59" i="9"/>
  <c r="J59" i="9" s="1"/>
  <c r="C278" i="9" s="1"/>
  <c r="Q64" i="11"/>
  <c r="R63" i="11"/>
  <c r="S63" i="11" s="1"/>
  <c r="C320" i="11" s="1"/>
  <c r="D273" i="7"/>
  <c r="D272" i="7"/>
  <c r="C318" i="11"/>
  <c r="D318" i="11" s="1"/>
  <c r="D275" i="7"/>
  <c r="I57" i="7"/>
  <c r="J57" i="7" s="1"/>
  <c r="C276" i="7" s="1"/>
  <c r="H58" i="7"/>
  <c r="D317" i="11"/>
  <c r="D316" i="11"/>
  <c r="C274" i="7"/>
  <c r="D274" i="7" s="1"/>
  <c r="J58" i="9"/>
  <c r="C277" i="9" l="1"/>
  <c r="H59" i="7"/>
  <c r="I58" i="7"/>
  <c r="I60" i="9"/>
  <c r="H61" i="9"/>
  <c r="Q65" i="11"/>
  <c r="R64" i="11"/>
  <c r="D319" i="11"/>
  <c r="I61" i="9" l="1"/>
  <c r="J61" i="9" s="1"/>
  <c r="C280" i="9" s="1"/>
  <c r="H62" i="9"/>
  <c r="J60" i="9"/>
  <c r="H60" i="7"/>
  <c r="I59" i="7"/>
  <c r="J59" i="7" s="1"/>
  <c r="C278" i="7" s="1"/>
  <c r="S64" i="11"/>
  <c r="R65" i="11"/>
  <c r="S65" i="11" s="1"/>
  <c r="C322" i="11" s="1"/>
  <c r="Q66" i="11"/>
  <c r="J58" i="7"/>
  <c r="D277" i="9"/>
  <c r="D276" i="9"/>
  <c r="C277" i="7" l="1"/>
  <c r="C321" i="11"/>
  <c r="C279" i="9"/>
  <c r="R66" i="11"/>
  <c r="Q67" i="11"/>
  <c r="I62" i="9"/>
  <c r="H63" i="9"/>
  <c r="H61" i="7"/>
  <c r="I60" i="7"/>
  <c r="S66" i="11" l="1"/>
  <c r="D321" i="11"/>
  <c r="D320" i="11"/>
  <c r="J62" i="9"/>
  <c r="R67" i="11"/>
  <c r="S67" i="11" s="1"/>
  <c r="C324" i="11" s="1"/>
  <c r="Q68" i="11"/>
  <c r="I63" i="9"/>
  <c r="J63" i="9" s="1"/>
  <c r="C282" i="9" s="1"/>
  <c r="H64" i="9"/>
  <c r="J60" i="7"/>
  <c r="H62" i="7"/>
  <c r="I61" i="7"/>
  <c r="J61" i="7" s="1"/>
  <c r="C280" i="7" s="1"/>
  <c r="D279" i="9"/>
  <c r="D278" i="9"/>
  <c r="D277" i="7"/>
  <c r="D276" i="7"/>
  <c r="R68" i="11" l="1"/>
  <c r="S68" i="11" s="1"/>
  <c r="C325" i="11" s="1"/>
  <c r="Q69" i="11"/>
  <c r="C279" i="7"/>
  <c r="D324" i="11"/>
  <c r="H65" i="9"/>
  <c r="I64" i="9"/>
  <c r="J64" i="9" s="1"/>
  <c r="C283" i="9" s="1"/>
  <c r="H63" i="7"/>
  <c r="I62" i="7"/>
  <c r="C281" i="9"/>
  <c r="C323" i="11"/>
  <c r="D279" i="7" l="1"/>
  <c r="D278" i="7"/>
  <c r="D282" i="9"/>
  <c r="I65" i="9"/>
  <c r="J65" i="9" s="1"/>
  <c r="C284" i="9" s="1"/>
  <c r="H66" i="9"/>
  <c r="Q70" i="11"/>
  <c r="R69" i="11"/>
  <c r="S69" i="11" s="1"/>
  <c r="D323" i="11"/>
  <c r="D322" i="11"/>
  <c r="J62" i="7"/>
  <c r="H64" i="7"/>
  <c r="I63" i="7"/>
  <c r="J63" i="7" s="1"/>
  <c r="C282" i="7" s="1"/>
  <c r="D281" i="9"/>
  <c r="D280" i="9"/>
  <c r="R70" i="11" l="1"/>
  <c r="S70" i="11" s="1"/>
  <c r="C327" i="11" s="1"/>
  <c r="Q71" i="11"/>
  <c r="C281" i="7"/>
  <c r="K55" i="9"/>
  <c r="I66" i="9"/>
  <c r="I64" i="7"/>
  <c r="J64" i="7" s="1"/>
  <c r="C283" i="7" s="1"/>
  <c r="H65" i="7"/>
  <c r="C326" i="11"/>
  <c r="D283" i="9"/>
  <c r="D281" i="7" l="1"/>
  <c r="D280" i="7"/>
  <c r="H66" i="7"/>
  <c r="I65" i="7"/>
  <c r="J65" i="7" s="1"/>
  <c r="D326" i="11"/>
  <c r="D325" i="11"/>
  <c r="D282" i="7"/>
  <c r="J66" i="9"/>
  <c r="I67" i="9"/>
  <c r="Q72" i="11"/>
  <c r="R71" i="11"/>
  <c r="S71" i="11" s="1"/>
  <c r="L55" i="9"/>
  <c r="K56" i="9"/>
  <c r="K55" i="7" l="1"/>
  <c r="I66" i="7"/>
  <c r="L56" i="9"/>
  <c r="M56" i="9" s="1"/>
  <c r="C287" i="9" s="1"/>
  <c r="K57" i="9"/>
  <c r="C328" i="11"/>
  <c r="T61" i="11"/>
  <c r="R72" i="11"/>
  <c r="M55" i="9"/>
  <c r="C285" i="9"/>
  <c r="J67" i="9"/>
  <c r="C284" i="7"/>
  <c r="S72" i="11" l="1"/>
  <c r="R73" i="11"/>
  <c r="L57" i="9"/>
  <c r="M57" i="9" s="1"/>
  <c r="C288" i="9" s="1"/>
  <c r="K58" i="9"/>
  <c r="U61" i="11"/>
  <c r="T62" i="11"/>
  <c r="J66" i="7"/>
  <c r="I67" i="7"/>
  <c r="D284" i="9"/>
  <c r="C286" i="9"/>
  <c r="D286" i="9" s="1"/>
  <c r="D283" i="7"/>
  <c r="D327" i="11"/>
  <c r="L55" i="7"/>
  <c r="K56" i="7"/>
  <c r="L58" i="9" l="1"/>
  <c r="K59" i="9"/>
  <c r="U62" i="11"/>
  <c r="V62" i="11" s="1"/>
  <c r="T63" i="11"/>
  <c r="M55" i="7"/>
  <c r="D285" i="9"/>
  <c r="V61" i="11"/>
  <c r="K57" i="7"/>
  <c r="L56" i="7"/>
  <c r="M56" i="7" s="1"/>
  <c r="C287" i="7" s="1"/>
  <c r="C285" i="7"/>
  <c r="J67" i="7"/>
  <c r="D287" i="9"/>
  <c r="C329" i="11"/>
  <c r="S73" i="11"/>
  <c r="T64" i="11" l="1"/>
  <c r="U63" i="11"/>
  <c r="V63" i="11" s="1"/>
  <c r="C286" i="7"/>
  <c r="D286" i="7" s="1"/>
  <c r="L59" i="9"/>
  <c r="M59" i="9" s="1"/>
  <c r="C290" i="9" s="1"/>
  <c r="K60" i="9"/>
  <c r="L57" i="7"/>
  <c r="M57" i="7" s="1"/>
  <c r="C288" i="7" s="1"/>
  <c r="K58" i="7"/>
  <c r="D329" i="11"/>
  <c r="D328" i="11"/>
  <c r="D285" i="7"/>
  <c r="D284" i="7"/>
  <c r="M58" i="9"/>
  <c r="K61" i="9" l="1"/>
  <c r="L60" i="9"/>
  <c r="K59" i="7"/>
  <c r="L58" i="7"/>
  <c r="M58" i="7" s="1"/>
  <c r="C289" i="7" s="1"/>
  <c r="C289" i="9"/>
  <c r="D287" i="7"/>
  <c r="T65" i="11"/>
  <c r="U64" i="11"/>
  <c r="L59" i="7" l="1"/>
  <c r="M59" i="7" s="1"/>
  <c r="C290" i="7" s="1"/>
  <c r="K60" i="7"/>
  <c r="M60" i="9"/>
  <c r="T66" i="11"/>
  <c r="U65" i="11"/>
  <c r="V65" i="11" s="1"/>
  <c r="V64" i="11"/>
  <c r="D289" i="9"/>
  <c r="D288" i="9"/>
  <c r="D288" i="7"/>
  <c r="K62" i="9"/>
  <c r="L61" i="9"/>
  <c r="M61" i="9" s="1"/>
  <c r="C292" i="9" s="1"/>
  <c r="K61" i="7" l="1"/>
  <c r="L60" i="7"/>
  <c r="K63" i="9"/>
  <c r="L62" i="9"/>
  <c r="M62" i="9" s="1"/>
  <c r="C293" i="9" s="1"/>
  <c r="T67" i="11"/>
  <c r="U66" i="11"/>
  <c r="V66" i="11" s="1"/>
  <c r="C291" i="9"/>
  <c r="D289" i="7"/>
  <c r="K64" i="9" l="1"/>
  <c r="L63" i="9"/>
  <c r="M63" i="9" s="1"/>
  <c r="C294" i="9" s="1"/>
  <c r="M60" i="7"/>
  <c r="K62" i="7"/>
  <c r="L61" i="7"/>
  <c r="M61" i="7" s="1"/>
  <c r="C292" i="7" s="1"/>
  <c r="D292" i="9"/>
  <c r="D291" i="9"/>
  <c r="D290" i="9"/>
  <c r="U67" i="11"/>
  <c r="V67" i="11" s="1"/>
  <c r="T68" i="11"/>
  <c r="C291" i="7" l="1"/>
  <c r="K63" i="7"/>
  <c r="L62" i="7"/>
  <c r="M62" i="7" s="1"/>
  <c r="C293" i="7" s="1"/>
  <c r="D292" i="7"/>
  <c r="T69" i="11"/>
  <c r="U68" i="11"/>
  <c r="V68" i="11" s="1"/>
  <c r="D293" i="9"/>
  <c r="K65" i="9"/>
  <c r="L64" i="9"/>
  <c r="M64" i="9" s="1"/>
  <c r="K64" i="7" l="1"/>
  <c r="L63" i="7"/>
  <c r="M63" i="7" s="1"/>
  <c r="C294" i="7" s="1"/>
  <c r="K66" i="9"/>
  <c r="L65" i="9"/>
  <c r="M65" i="9" s="1"/>
  <c r="C296" i="9" s="1"/>
  <c r="C295" i="9"/>
  <c r="T70" i="11"/>
  <c r="U69" i="11"/>
  <c r="V69" i="11" s="1"/>
  <c r="D291" i="7"/>
  <c r="D290" i="7"/>
  <c r="L66" i="9" l="1"/>
  <c r="N55" i="9"/>
  <c r="D294" i="7"/>
  <c r="U70" i="11"/>
  <c r="V70" i="11" s="1"/>
  <c r="T71" i="11"/>
  <c r="D293" i="7"/>
  <c r="D295" i="9"/>
  <c r="D294" i="9"/>
  <c r="L64" i="7"/>
  <c r="M64" i="7" s="1"/>
  <c r="C295" i="7" s="1"/>
  <c r="K65" i="7"/>
  <c r="O55" i="9" l="1"/>
  <c r="N56" i="9"/>
  <c r="L65" i="7"/>
  <c r="M65" i="7" s="1"/>
  <c r="C296" i="7" s="1"/>
  <c r="K66" i="7"/>
  <c r="U71" i="11"/>
  <c r="V71" i="11" s="1"/>
  <c r="T72" i="11"/>
  <c r="U72" i="11" s="1"/>
  <c r="M66" i="9"/>
  <c r="L67" i="9"/>
  <c r="V72" i="11" l="1"/>
  <c r="V73" i="11" s="1"/>
  <c r="U73" i="11"/>
  <c r="O56" i="9"/>
  <c r="P56" i="9" s="1"/>
  <c r="C299" i="9" s="1"/>
  <c r="N57" i="9"/>
  <c r="N55" i="7"/>
  <c r="L66" i="7"/>
  <c r="C297" i="9"/>
  <c r="M67" i="9"/>
  <c r="D295" i="7"/>
  <c r="P55" i="9"/>
  <c r="D297" i="9" l="1"/>
  <c r="D296" i="9"/>
  <c r="C298" i="9"/>
  <c r="D298" i="9" s="1"/>
  <c r="M66" i="7"/>
  <c r="L67" i="7"/>
  <c r="N56" i="7"/>
  <c r="O55" i="7"/>
  <c r="N58" i="9"/>
  <c r="O57" i="9"/>
  <c r="P57" i="9" s="1"/>
  <c r="C300" i="9" s="1"/>
  <c r="P55" i="7" l="1"/>
  <c r="O58" i="9"/>
  <c r="P58" i="9" s="1"/>
  <c r="C301" i="9" s="1"/>
  <c r="D300" i="9" s="1"/>
  <c r="N59" i="9"/>
  <c r="C297" i="7"/>
  <c r="M67" i="7"/>
  <c r="N57" i="7"/>
  <c r="O56" i="7"/>
  <c r="P56" i="7" s="1"/>
  <c r="C299" i="7" s="1"/>
  <c r="D299" i="9"/>
  <c r="O59" i="9" l="1"/>
  <c r="P59" i="9" s="1"/>
  <c r="N60" i="9"/>
  <c r="C298" i="7"/>
  <c r="D298" i="7" s="1"/>
  <c r="O57" i="7"/>
  <c r="P57" i="7" s="1"/>
  <c r="C300" i="7" s="1"/>
  <c r="N58" i="7"/>
  <c r="D299" i="7"/>
  <c r="D296" i="7"/>
  <c r="D297" i="7" l="1"/>
  <c r="N59" i="7"/>
  <c r="O58" i="7"/>
  <c r="O60" i="9"/>
  <c r="N61" i="9"/>
  <c r="C302" i="9"/>
  <c r="P58" i="7" l="1"/>
  <c r="N60" i="7"/>
  <c r="O59" i="7"/>
  <c r="P59" i="7" s="1"/>
  <c r="C302" i="7" s="1"/>
  <c r="P60" i="9"/>
  <c r="D301" i="9"/>
  <c r="O61" i="9"/>
  <c r="P61" i="9" s="1"/>
  <c r="C304" i="9" s="1"/>
  <c r="N62" i="9"/>
  <c r="N61" i="7" l="1"/>
  <c r="O60" i="7"/>
  <c r="P60" i="7" s="1"/>
  <c r="C303" i="7" s="1"/>
  <c r="N63" i="9"/>
  <c r="O62" i="9"/>
  <c r="P62" i="9" s="1"/>
  <c r="C305" i="9" s="1"/>
  <c r="C303" i="9"/>
  <c r="C301" i="7"/>
  <c r="O61" i="7" l="1"/>
  <c r="N62" i="7"/>
  <c r="D303" i="9"/>
  <c r="D302" i="9"/>
  <c r="D304" i="9"/>
  <c r="D301" i="7"/>
  <c r="D300" i="7"/>
  <c r="N64" i="9"/>
  <c r="O63" i="9"/>
  <c r="P63" i="9" s="1"/>
  <c r="C306" i="9" s="1"/>
  <c r="D305" i="9" s="1"/>
  <c r="D302" i="7"/>
  <c r="P61" i="7" l="1"/>
  <c r="O62" i="7"/>
  <c r="P62" i="7" s="1"/>
  <c r="C305" i="7" s="1"/>
  <c r="N63" i="7"/>
  <c r="N65" i="9"/>
  <c r="O64" i="9"/>
  <c r="P64" i="9" s="1"/>
  <c r="C307" i="9" s="1"/>
  <c r="D306" i="9"/>
  <c r="O63" i="7" l="1"/>
  <c r="P63" i="7" s="1"/>
  <c r="C306" i="7" s="1"/>
  <c r="N64" i="7"/>
  <c r="D305" i="7"/>
  <c r="N66" i="9"/>
  <c r="O65" i="9"/>
  <c r="P65" i="9" s="1"/>
  <c r="C308" i="9" s="1"/>
  <c r="D307" i="9" s="1"/>
  <c r="C304" i="7"/>
  <c r="D304" i="7" l="1"/>
  <c r="D303" i="7"/>
  <c r="N65" i="7"/>
  <c r="O64" i="7"/>
  <c r="P64" i="7" s="1"/>
  <c r="Q55" i="9"/>
  <c r="O66" i="9"/>
  <c r="P66" i="9" l="1"/>
  <c r="O67" i="9"/>
  <c r="N66" i="7"/>
  <c r="O65" i="7"/>
  <c r="P65" i="7" s="1"/>
  <c r="C308" i="7" s="1"/>
  <c r="C307" i="7"/>
  <c r="R55" i="9"/>
  <c r="Q56" i="9"/>
  <c r="R56" i="9" l="1"/>
  <c r="S56" i="9" s="1"/>
  <c r="C311" i="9" s="1"/>
  <c r="Q57" i="9"/>
  <c r="O66" i="7"/>
  <c r="Q55" i="7"/>
  <c r="S55" i="9"/>
  <c r="D307" i="7"/>
  <c r="D306" i="7"/>
  <c r="C309" i="9"/>
  <c r="P67" i="9"/>
  <c r="R55" i="7" l="1"/>
  <c r="Q56" i="7"/>
  <c r="P66" i="7"/>
  <c r="O67" i="7"/>
  <c r="D308" i="9"/>
  <c r="C310" i="9"/>
  <c r="D310" i="9" s="1"/>
  <c r="Q58" i="9"/>
  <c r="R57" i="9"/>
  <c r="C309" i="7" l="1"/>
  <c r="P67" i="7"/>
  <c r="S57" i="9"/>
  <c r="Q57" i="7"/>
  <c r="R56" i="7"/>
  <c r="S56" i="7" s="1"/>
  <c r="C311" i="7" s="1"/>
  <c r="Q59" i="9"/>
  <c r="R58" i="9"/>
  <c r="S58" i="9" s="1"/>
  <c r="C313" i="9" s="1"/>
  <c r="D309" i="9"/>
  <c r="S55" i="7"/>
  <c r="R59" i="9" l="1"/>
  <c r="Q60" i="9"/>
  <c r="C312" i="9"/>
  <c r="C310" i="7"/>
  <c r="D310" i="7" s="1"/>
  <c r="Q58" i="7"/>
  <c r="R57" i="7"/>
  <c r="D309" i="7"/>
  <c r="D308" i="7"/>
  <c r="S57" i="7" l="1"/>
  <c r="D312" i="9"/>
  <c r="D311" i="9"/>
  <c r="R60" i="9"/>
  <c r="S60" i="9" s="1"/>
  <c r="C315" i="9" s="1"/>
  <c r="Q61" i="9"/>
  <c r="R58" i="7"/>
  <c r="S58" i="7" s="1"/>
  <c r="C313" i="7" s="1"/>
  <c r="Q59" i="7"/>
  <c r="S59" i="9"/>
  <c r="R61" i="9" l="1"/>
  <c r="Q62" i="9"/>
  <c r="Q60" i="7"/>
  <c r="R59" i="7"/>
  <c r="S59" i="7" s="1"/>
  <c r="C314" i="7" s="1"/>
  <c r="C314" i="9"/>
  <c r="C312" i="7"/>
  <c r="R62" i="9" l="1"/>
  <c r="S62" i="9" s="1"/>
  <c r="C317" i="9" s="1"/>
  <c r="Q63" i="9"/>
  <c r="D312" i="7"/>
  <c r="D311" i="7"/>
  <c r="S61" i="9"/>
  <c r="D314" i="9"/>
  <c r="D313" i="9"/>
  <c r="Q61" i="7"/>
  <c r="R60" i="7"/>
  <c r="D313" i="7"/>
  <c r="S60" i="7" l="1"/>
  <c r="Q62" i="7"/>
  <c r="R61" i="7"/>
  <c r="S61" i="7" s="1"/>
  <c r="C316" i="7" s="1"/>
  <c r="Q64" i="9"/>
  <c r="R63" i="9"/>
  <c r="C316" i="9"/>
  <c r="D316" i="9" l="1"/>
  <c r="D315" i="9"/>
  <c r="S63" i="9"/>
  <c r="Q63" i="7"/>
  <c r="R62" i="7"/>
  <c r="S62" i="7" s="1"/>
  <c r="C317" i="7" s="1"/>
  <c r="D316" i="7" s="1"/>
  <c r="Q65" i="9"/>
  <c r="R64" i="9"/>
  <c r="S64" i="9" s="1"/>
  <c r="C319" i="9" s="1"/>
  <c r="C315" i="7"/>
  <c r="Q64" i="7" l="1"/>
  <c r="R63" i="7"/>
  <c r="S63" i="7" s="1"/>
  <c r="C318" i="9"/>
  <c r="D315" i="7"/>
  <c r="D314" i="7"/>
  <c r="R65" i="9"/>
  <c r="S65" i="9" s="1"/>
  <c r="C320" i="9" s="1"/>
  <c r="Q66" i="9"/>
  <c r="D318" i="9" l="1"/>
  <c r="D317" i="9"/>
  <c r="T55" i="9"/>
  <c r="R66" i="9"/>
  <c r="C318" i="7"/>
  <c r="D319" i="9"/>
  <c r="R64" i="7"/>
  <c r="S64" i="7" s="1"/>
  <c r="C319" i="7" s="1"/>
  <c r="Q65" i="7"/>
  <c r="U55" i="9" l="1"/>
  <c r="T56" i="9"/>
  <c r="S66" i="9"/>
  <c r="R67" i="9"/>
  <c r="Q66" i="7"/>
  <c r="R65" i="7"/>
  <c r="S65" i="7" s="1"/>
  <c r="D318" i="7"/>
  <c r="D317" i="7"/>
  <c r="C321" i="9" l="1"/>
  <c r="S67" i="9"/>
  <c r="T57" i="9"/>
  <c r="U56" i="9"/>
  <c r="V56" i="9" s="1"/>
  <c r="C320" i="7"/>
  <c r="T55" i="7"/>
  <c r="R66" i="7"/>
  <c r="V55" i="9"/>
  <c r="S66" i="7" l="1"/>
  <c r="R67" i="7"/>
  <c r="U57" i="9"/>
  <c r="V57" i="9" s="1"/>
  <c r="T58" i="9"/>
  <c r="U55" i="7"/>
  <c r="T56" i="7"/>
  <c r="D319" i="7"/>
  <c r="D321" i="9"/>
  <c r="D320" i="9"/>
  <c r="U58" i="9" l="1"/>
  <c r="T59" i="9"/>
  <c r="T57" i="7"/>
  <c r="U56" i="7"/>
  <c r="V56" i="7" s="1"/>
  <c r="V55" i="7"/>
  <c r="C321" i="7"/>
  <c r="S67" i="7"/>
  <c r="T58" i="7" l="1"/>
  <c r="U57" i="7"/>
  <c r="D321" i="7"/>
  <c r="I71" i="7"/>
  <c r="D320" i="7"/>
  <c r="T60" i="9"/>
  <c r="U59" i="9"/>
  <c r="V59" i="9" s="1"/>
  <c r="V58" i="9"/>
  <c r="T61" i="9" l="1"/>
  <c r="U60" i="9"/>
  <c r="V60" i="9" s="1"/>
  <c r="V57" i="7"/>
  <c r="U58" i="7"/>
  <c r="V58" i="7" s="1"/>
  <c r="T59" i="7"/>
  <c r="T60" i="7" l="1"/>
  <c r="U59" i="7"/>
  <c r="V59" i="7" s="1"/>
  <c r="U61" i="9"/>
  <c r="T62" i="9"/>
  <c r="T63" i="9" l="1"/>
  <c r="U62" i="9"/>
  <c r="V62" i="9" s="1"/>
  <c r="V61" i="9"/>
  <c r="U60" i="7"/>
  <c r="V60" i="7" s="1"/>
  <c r="T61" i="7"/>
  <c r="T62" i="7" l="1"/>
  <c r="U61" i="7"/>
  <c r="T64" i="9"/>
  <c r="U63" i="9"/>
  <c r="V63" i="9" s="1"/>
  <c r="T65" i="9" l="1"/>
  <c r="U64" i="9"/>
  <c r="V64" i="9" s="1"/>
  <c r="V61" i="7"/>
  <c r="T63" i="7"/>
  <c r="U62" i="7"/>
  <c r="V62" i="7" s="1"/>
  <c r="T64" i="7" l="1"/>
  <c r="U63" i="7"/>
  <c r="V63" i="7" s="1"/>
  <c r="U65" i="9"/>
  <c r="V65" i="9" s="1"/>
  <c r="T66" i="9"/>
  <c r="U66" i="9" s="1"/>
  <c r="V66" i="9" l="1"/>
  <c r="V67" i="9" s="1"/>
  <c r="U67" i="9"/>
  <c r="T65" i="7"/>
  <c r="U64" i="7"/>
  <c r="V64" i="7" s="1"/>
  <c r="T66" i="7" l="1"/>
  <c r="U66" i="7" s="1"/>
  <c r="U65" i="7"/>
  <c r="V65" i="7" s="1"/>
  <c r="V66" i="7" l="1"/>
  <c r="V67" i="7" s="1"/>
  <c r="I70" i="7" s="1"/>
  <c r="U67" i="7"/>
  <c r="I69" i="7" s="1"/>
</calcChain>
</file>

<file path=xl/sharedStrings.xml><?xml version="1.0" encoding="utf-8"?>
<sst xmlns="http://schemas.openxmlformats.org/spreadsheetml/2006/main" count="656" uniqueCount="212">
  <si>
    <t>Есть</t>
  </si>
  <si>
    <t>Нет</t>
  </si>
  <si>
    <t>Класика</t>
  </si>
  <si>
    <t xml:space="preserve">ТИПОВА ФОРМА </t>
  </si>
  <si>
    <t>Паспорт споживчого кредиту за програмою/продуктом (надалі - Паспорт):</t>
  </si>
  <si>
    <t>Інформація та контактні дані кредитодавця</t>
  </si>
  <si>
    <t>Найменування кредитодавця (Банку):</t>
  </si>
  <si>
    <t>ПУБЛІЧНЕ АКЦІОНЕРНЕ ТОВАРИСТВО АКЦІОНЕРНИЙ БАНК «УКРГАЗБАНК»</t>
  </si>
  <si>
    <t>Адреса державної реєстрації кредитодавця (Банку):</t>
  </si>
  <si>
    <t>03087, м. Київ, вул. Єреванська, 1</t>
  </si>
  <si>
    <t>Поштова адреса кредитодавця (Банку):</t>
  </si>
  <si>
    <t>01030 м. Київ , вул. Б. Хмельницького, 16-22</t>
  </si>
  <si>
    <t>Найменування  структурного підрозділу Банку, в якому поширюється інформація:</t>
  </si>
  <si>
    <t>Необхідно зазначити назву дирекції та відділення (зазначається підрозділом Банку, до якого звернувся споживач)</t>
  </si>
  <si>
    <t>Місцезнаходження та адреса структурного підрозділу Банку, в якому поширюється інформація:</t>
  </si>
  <si>
    <t>Необхідно зазначити фактичну адресу відділення (зазначається підрозділом Банку, до якого звернувся споживач)</t>
  </si>
  <si>
    <t>Ліцензія/Свідоцтво</t>
  </si>
  <si>
    <t>Номер контактного телефону (контакт-центр)</t>
  </si>
  <si>
    <t>Адреса електронної пошти (контакт-центр)</t>
  </si>
  <si>
    <t>Адреса офіційного веб-сайту</t>
  </si>
  <si>
    <t>Основні умови кредитування з урахуванням побажань споживача</t>
  </si>
  <si>
    <t>Тип кредиту</t>
  </si>
  <si>
    <t>Сума / ліміт кредиту, грн.</t>
  </si>
  <si>
    <t>Мета отримання кредиту</t>
  </si>
  <si>
    <t>Спосіб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</si>
  <si>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</si>
  <si>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</si>
  <si>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 %</t>
  </si>
  <si>
    <t>Інформація щодо реальної річної процентної ставки та орієнтовної загальної вартості кредиту для споживача</t>
  </si>
  <si>
    <t>Процентна ставка (номінальна), відсотків річних</t>
  </si>
  <si>
    <t>Тип процентної ставки</t>
  </si>
  <si>
    <t>Платежі за додаткові та супутні послуги кредитодавця, обов’язкові для укладання договору (оплачуються у грн.):</t>
  </si>
  <si>
    <t>Застереження: витрати на такі послуги можуть змінюватися протягом строку дії договору про споживчий кредит.</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</si>
  <si>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</si>
  <si>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</si>
  <si>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</si>
  <si>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</si>
  <si>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Порядок повернення кредиту: кількість та розмір платежів (графік платежів)</t>
  </si>
  <si>
    <t>послуги нотаріуса</t>
  </si>
  <si>
    <t>пеня</t>
  </si>
  <si>
    <t>штрафи</t>
  </si>
  <si>
    <t>процентна ставка, яка застосовується при невиконанні зобов’язання щодо повернення кредиту</t>
  </si>
  <si>
    <t>Інші важливі правові аспекти</t>
  </si>
  <si>
    <t>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</si>
  <si>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</si>
  <si>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 xml:space="preserve">Споживач має право достроково повернути споживчий кредит без будь-якої додаткової плати, пов’язаної з достроковим поверненням. </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</si>
  <si>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</si>
  <si>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t>
  </si>
  <si>
    <t xml:space="preserve">Ця інформація зберігає чинність та є актуальною до: </t>
  </si>
  <si>
    <t xml:space="preserve">Підпис кредитодавця: </t>
  </si>
  <si>
    <t>ПІБ та підпис  працівника Банку</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</si>
  <si>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</si>
  <si>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</si>
  <si>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</si>
  <si>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</si>
  <si>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</si>
  <si>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</si>
  <si>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</si>
  <si>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</si>
  <si>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</si>
  <si>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</si>
  <si>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</si>
  <si>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</si>
  <si>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</si>
  <si>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</si>
  <si>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</si>
  <si>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</si>
  <si>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</si>
  <si>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</si>
  <si>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</si>
  <si>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</si>
  <si>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</si>
  <si>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</si>
  <si>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</si>
  <si>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</si>
  <si>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</si>
  <si>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</si>
  <si>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</si>
  <si>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</si>
  <si>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</si>
  <si>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</si>
  <si>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</si>
  <si>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</si>
  <si>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</si>
  <si>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</si>
  <si>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</si>
  <si>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</si>
  <si>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</si>
  <si>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</si>
  <si>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</si>
  <si>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</si>
  <si>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Додаток до цього Паспорту є невід'ємною  його частиною</t>
  </si>
  <si>
    <t>Реальна річна процентна ставка, % річних</t>
  </si>
  <si>
    <t>ПІБ, підпис.</t>
  </si>
  <si>
    <t>Дата</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</si>
  <si>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</si>
  <si>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</si>
  <si>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Ліцензія НБУ № 123 від 06.10.2011</t>
  </si>
  <si>
    <t>0 800 309 000
358 з мобільного</t>
  </si>
  <si>
    <t>contactcentre@ukrgasbank.com</t>
  </si>
  <si>
    <t>http://www.ukrgasbank.com</t>
  </si>
  <si>
    <t>Фіксована</t>
  </si>
  <si>
    <t>Наведено у Додатку до цього Паспорту</t>
  </si>
  <si>
    <t>Наслідки прострочення виконання та/або невиконання зобов’язань за договором про споживчий кредит</t>
  </si>
  <si>
    <t>згідно законодавства України (якщо буде мати місце)</t>
  </si>
  <si>
    <t>комісія за управління коштами в частині обслуговування кредитної заборгованості</t>
  </si>
  <si>
    <t>Додаток 1 до протоколу Кредитної Ради АБ "УКРГАЗБАНК" від 01.06.2017 №92/12</t>
  </si>
  <si>
    <t>1. Комісія за надання кредиту</t>
  </si>
  <si>
    <t>«КРЕДИТ ПІД ДЕПОЗИТ»</t>
  </si>
  <si>
    <t>На споживчі цілі</t>
  </si>
  <si>
    <t>Відсутній</t>
  </si>
  <si>
    <t>Відсутня</t>
  </si>
  <si>
    <t>Так, згідно статті 15 ЗУ "Про споживче кредитування"</t>
  </si>
  <si>
    <t>Комісія за надання кредиту, %  від суми кредиту</t>
  </si>
  <si>
    <t>Відкриття поточного рахунку, грн.</t>
  </si>
  <si>
    <t>….</t>
  </si>
  <si>
    <t>2 міс.</t>
  </si>
  <si>
    <t>4 міс.</t>
  </si>
  <si>
    <t>5 міс.</t>
  </si>
  <si>
    <t>6 міс.</t>
  </si>
  <si>
    <t xml:space="preserve">2. Відкриття поточного рахунку, грн. </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</si>
  <si>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</si>
  <si>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Ні, оформлення договору забезпечення здійснюється без нотаріального посвідчення</t>
  </si>
  <si>
    <t>3. Переказ/видача кредитних коштів з поточного рахунку Позичальника, виданих АБ "УКРГАЗБАНК" готівкою, %</t>
  </si>
  <si>
    <t>Переказ/видача готівкою кредитних коштів, виданих АБ "УКРГАЗБАНК", % від суми переказу (суми кредиту)</t>
  </si>
  <si>
    <t>5 міс</t>
  </si>
  <si>
    <t>7 міс.</t>
  </si>
  <si>
    <t>8 міс.</t>
  </si>
  <si>
    <t>9 міс.</t>
  </si>
  <si>
    <t>10 міс.</t>
  </si>
  <si>
    <t>11 міс.</t>
  </si>
  <si>
    <t>12 міс.</t>
  </si>
  <si>
    <t>В кінці строку</t>
  </si>
  <si>
    <t>Перед консультуванням клієнтів менеджер зобов'язаний пересвідчитися в коректному відображенні процентної ставки згідно рішення КУАП</t>
  </si>
  <si>
    <t>Комісія за внесення запису про реєстрацію обтяження предмету застави в ДРОРМ, з ПДВ</t>
  </si>
  <si>
    <t>4. Комісія за внесення запису про реєстрацію обтяження предмету застави в Державному реєстрі обтяжень рухомого майна (далі - ДРОРМ)</t>
  </si>
  <si>
    <t>Окремо плата не стягується</t>
  </si>
  <si>
    <t>5. Відкриття поточного рахунку, операції за яким здійснюються з використанням електронних платіжних засобів, згідно Тарифного плану "Кредитна картка"  (пакет "ЕКО - кредитка") (далі - "ЕКО-кредитка")</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</si>
  <si>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</si>
  <si>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</si>
  <si>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750,00 грн., з ПДВ</t>
  </si>
  <si>
    <t>Додаток 6 до протоколу Кредитної Ради АБ "УКРГАЗБАНК" від 14.01.2020 №9/52</t>
  </si>
  <si>
    <t>Платежі за додаткові та супутні послуги третіх осіб, обов'язкові для укладення договору/отримання кредиту (оплачуються у грн.)</t>
  </si>
  <si>
    <t xml:space="preserve">послуги страховика </t>
  </si>
  <si>
    <t>відсутні</t>
  </si>
  <si>
    <t>Додаток 6.1. до протоколу Кредитної Ради АБ "УКРГАЗБАНК" від 14.01.2020 №9/5</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</si>
  <si>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</si>
  <si>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</si>
  <si>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</si>
  <si>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</si>
  <si>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</si>
  <si>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</si>
  <si>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Комісія за надання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</si>
  <si>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</si>
  <si>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</si>
  <si>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 xml:space="preserve">Послуги нотаріуса </t>
  </si>
  <si>
    <t>Державне мито за посвідчення договору іпотеки</t>
  </si>
  <si>
    <t xml:space="preserve">Страхування предмету забезпечення </t>
  </si>
  <si>
    <t>Страхування особисто Позичальника</t>
  </si>
  <si>
    <t>Оцінка предмету забезпечення СОД</t>
  </si>
  <si>
    <t>Вартiсть послуг нотарiуса щодо державної реєстрацiї припинення iпотеки в ДРРП</t>
  </si>
  <si>
    <t>…</t>
  </si>
  <si>
    <t>Додаткові платежі на користь Банку/третіх осіб</t>
  </si>
  <si>
    <t>4. міс.</t>
  </si>
  <si>
    <t>5.міс</t>
  </si>
  <si>
    <t>6.міс.</t>
  </si>
  <si>
    <t>7.міс.</t>
  </si>
  <si>
    <t>8.міс</t>
  </si>
  <si>
    <t>9.міс.</t>
  </si>
  <si>
    <t>10.міс.</t>
  </si>
  <si>
    <t>11.міс</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</si>
  <si>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</si>
  <si>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</si>
  <si>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</si>
  <si>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</si>
  <si>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</si>
  <si>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Орієнтовні 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</si>
  <si>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</si>
  <si>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Додаток 6.1 до протоколу Кредитної Ради АБ "УКРГАЗБАНК" від 14.01.2020 №9/5</t>
  </si>
  <si>
    <t>в кінці</t>
  </si>
  <si>
    <t>Видача готівкою/переказ кредитних коштів з поточного рахунку Позичальника здійснюється за тарифами на розрахунково-касове обслуговування, які діють на момент здійснення операцій та затверджені колегіальним органом Банка.</t>
  </si>
  <si>
    <t>Відповідно тарифів відповідного тарифного плану, згідно якого відкривається поточний рахунок Позичальника в Банку</t>
  </si>
  <si>
    <t xml:space="preserve">Кошти надаються шляхом перерахування кредитних коштів з позичкового рахунку на поточний рахунок Позичальника, відкритий в АБ «УКРГАЗБАНК». </t>
  </si>
  <si>
    <t>11.міс.</t>
  </si>
  <si>
    <t>12.міс.</t>
  </si>
  <si>
    <t>13.міс.</t>
  </si>
  <si>
    <t>14.міс.</t>
  </si>
  <si>
    <t>15.міс.</t>
  </si>
  <si>
    <t>16.міс.</t>
  </si>
  <si>
    <t>17.міс.</t>
  </si>
  <si>
    <t>18 міс.</t>
  </si>
  <si>
    <t>Кредит під заставу облігацій внутрішніх державних позик України (ОВДП)</t>
  </si>
  <si>
    <t>процентна ставка на залишок простроченої заборгованості збільшується на 5п.п. (до процентної ставки на строкову заборгованість згідно кредитного договору)</t>
  </si>
  <si>
    <t>Додаткові платежі на користь Банку</t>
  </si>
  <si>
    <t>50 % річних, розрахованих від суми такої простроченої заборгованості Позичальника за весь період прострочення.</t>
  </si>
  <si>
    <t xml:space="preserve">Проведення оцінки суб’єктів оціночної діяльності  не вимагається. </t>
  </si>
  <si>
    <t>Платежі від суми простроченої заборгованості Позичальника (за  кредитом, за нарахованими процентами/комісіями), які у відповідності до ч.2. ст.625 Цивільного кодексу України встановлюються за домовленістю Сторін у процентах з дати настання Події припинення. 
Днем настання Події припинення є:
- закінчення строку кредитування – наступний календарний день після кінцевої дати строку кредитування визначеної в Договорі;
- пред’явлення Банком вимоги про дострокове повернення кредиту – дата зазначена в такому письмовому повідомленні Банку; 
- звернення Банку з позовом про дострокове стягнення кредиту, у тому числі, шляхом звернення стягнення на заставлене майно – наступний календарний день за днем поштового відправлення позовної заяви Банку до відповідача(-чів).
При розрахунку розміру платежу Позичальника на користь Банку використовується метод "факт/факт", враховуючи  день настання Події припинення та не враховуючи день коли прострочена заборгованість Позичальника (за  кредитом, за нарахованими процентами,  за комісіями) була повністю погашена.</t>
  </si>
  <si>
    <t>• ОВДП на рахунку цінних паперів у депозитарній установі АБ «УКРГАЗБАНК». 
• Якщо вік Позичальника на момент подання документів до банку щодо оформлення кредиту є меншим за 25 років, або якщо Позичальником є моряк і підтвердженням отримання його доходів є виписка з банківського рахунку близького родича, порука близьких родичів або у разі їх відсутності будь-якої третьої особи є обов’язковою. Особа, на ім’я якої зараховується з/п моряка, обов’язково повинна бути поручителем.
• Позичальник та Заставодацець бажано, щоб були однією особою</t>
  </si>
  <si>
    <t>рекомендованої ефективної процентної ставки КУАП для продукту «Кредит під заставу ОВДП»</t>
  </si>
  <si>
    <t>Строковий кредит або відновлювальна кредитна лінія
з можливим терміном кредитування: від 1 до 18 місяців (включно), але менше за строк погашення державою ОВДП на 60 діб., та розміром або обмеженням суми по операції: від 50 000 грн, до 20 000 000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</si>
  <si>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</si>
  <si>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</si>
  <si>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</si>
  <si>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</si>
  <si>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19 міс.</t>
  </si>
  <si>
    <t>20 міс.</t>
  </si>
  <si>
    <t>21 міс.</t>
  </si>
  <si>
    <t>22 міс.</t>
  </si>
  <si>
    <t>23 міс.</t>
  </si>
  <si>
    <t>24 міс.</t>
  </si>
  <si>
    <t>Орієнтовні загальні витрати за кредитом (проценти за користуваннґ кредитом, комісії та інші обов'язкові платежі за супровідні послуги кредитодавця, кредитного посередника (за наявності) та третії осіб, пов'язані з отриманням, обслуговуванням та поверненням кредиту), грн., з них:</t>
  </si>
  <si>
    <t xml:space="preserve">заповнюється Клієнтом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</si>
</sst>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numFmt numFmtId="165" formatCode="0.0000"/>
    <numFmt numFmtId="166" formatCode="0.000000"/>
    <numFmt numFmtId="167" formatCode="#,##0.0000"/>
    <numFmt numFmtId="168" formatCode="0.000%"/>
  </numFmts>
  <fonts count="24"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i/>
      <sz val="10"/>
      <name val="Arial Cyr"/>
      <charset val="204"/>
    </font>
    <font>
      <b/>
      <sz val="11"/>
      <name val="Times New Roman"/>
      <family val="1"/>
      <charset val="204"/>
    </font>
    <font>
      <b/>
      <sz val="14"/>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0"/>
      <name val="Times New Roman"/>
      <family val="1"/>
      <charset val="204"/>
    </font>
    <font>
      <u/>
      <sz val="11"/>
      <color theme="0"/>
      <name val="Times New Roman"/>
      <family val="1"/>
      <charset val="204"/>
    </font>
    <font>
      <sz val="18"/>
      <color theme="0" tint="-0.34998626667073579"/>
      <name val="Calibri"/>
      <family val="2"/>
      <scheme val="minor"/>
    </font>
    <font>
      <b/>
      <sz val="14"/>
      <color theme="1"/>
      <name val="Times New Roman"/>
      <family val="1"/>
      <charset val="204"/>
    </font>
    <font>
      <sz val="11"/>
      <color theme="1" tint="0.499984740745262"/>
      <name val="Times New Roman"/>
      <family val="1"/>
      <charset val="204"/>
    </font>
    <font>
      <i/>
      <sz val="11"/>
      <color rgb="FFFF0000"/>
      <name val="Times New Roman"/>
      <family val="1"/>
      <charset val="204"/>
    </font>
    <font>
      <i/>
      <sz val="10"/>
      <name val="Times New Roman"/>
      <family val="1"/>
      <charset val="204"/>
    </font>
    <font>
      <sz val="8"/>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s>
  <borders count="44">
    <border>
      <left/>
      <right/>
      <top/>
      <bottom/>
      <diagonal/>
    </border>
    <border>
      <left style="medium">
        <color indexed="64"/>
      </left>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top/>
      <bottom style="medium">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3" fillId="0" borderId="0"/>
    <xf numFmtId="9" fontId="1" fillId="0" borderId="0" applyFont="0" applyFill="0" applyBorder="0" applyAlignment="0" applyProtection="0"/>
    <xf numFmtId="9" fontId="3" fillId="0" borderId="0" applyFont="0" applyFill="0" applyBorder="0" applyAlignment="0" applyProtection="0"/>
  </cellStyleXfs>
  <cellXfs count="282">
    <xf numFmtId="0" fontId="0" fillId="0" borderId="0" xfId="0"/>
    <xf numFmtId="0" fontId="13" fillId="0" borderId="0" xfId="2" applyAlignment="1">
      <alignment horizontal="left" vertical="center" wrapText="1"/>
    </xf>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1"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2" xfId="0" applyNumberFormat="1" applyFont="1" applyFill="1" applyBorder="1" applyAlignment="1" applyProtection="1">
      <alignment shrinkToFit="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5" fontId="5" fillId="0" borderId="0" xfId="0" applyNumberFormat="1" applyFont="1" applyFill="1" applyAlignment="1" applyProtection="1">
      <alignment horizontal="left"/>
      <protection hidden="1"/>
    </xf>
    <xf numFmtId="0" fontId="14"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4"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3" xfId="0" applyFont="1" applyFill="1" applyBorder="1" applyAlignment="1" applyProtection="1">
      <alignment horizontal="left" shrinkToFit="1"/>
      <protection hidden="1"/>
    </xf>
    <xf numFmtId="4" fontId="5" fillId="4" borderId="4" xfId="0" applyNumberFormat="1" applyFont="1" applyFill="1" applyBorder="1" applyAlignment="1" applyProtection="1">
      <protection hidden="1"/>
    </xf>
    <xf numFmtId="0" fontId="5" fillId="4" borderId="0" xfId="0" applyFont="1" applyFill="1" applyAlignment="1" applyProtection="1">
      <protection hidden="1"/>
    </xf>
    <xf numFmtId="0" fontId="13" fillId="0" borderId="0" xfId="2" applyAlignment="1">
      <alignment horizontal="center" vertical="center" wrapText="1"/>
    </xf>
    <xf numFmtId="0" fontId="2" fillId="4" borderId="5" xfId="1" applyFill="1" applyBorder="1" applyAlignment="1" applyProtection="1">
      <alignment horizontal="left" vertical="center" wrapText="1"/>
    </xf>
    <xf numFmtId="0" fontId="2" fillId="4" borderId="6" xfId="1" applyFill="1" applyBorder="1" applyAlignment="1" applyProtection="1">
      <alignment horizontal="left" vertical="center" wrapText="1"/>
    </xf>
    <xf numFmtId="0" fontId="14" fillId="3" borderId="5" xfId="2" applyFont="1" applyFill="1" applyBorder="1" applyAlignment="1" applyProtection="1">
      <alignment horizontal="left" vertical="center" wrapText="1"/>
      <protection locked="0"/>
    </xf>
    <xf numFmtId="0" fontId="15" fillId="3" borderId="5" xfId="2" applyFont="1" applyFill="1" applyBorder="1" applyAlignment="1" applyProtection="1">
      <alignment horizontal="center" vertical="center" wrapText="1"/>
      <protection locked="0"/>
    </xf>
    <xf numFmtId="0" fontId="13" fillId="0" borderId="0" xfId="2" applyAlignment="1">
      <alignment horizontal="center" vertical="center" wrapText="1"/>
    </xf>
    <xf numFmtId="0" fontId="2" fillId="4" borderId="7" xfId="1" applyFill="1" applyBorder="1" applyAlignment="1" applyProtection="1">
      <alignment horizontal="center" vertical="center" wrapText="1"/>
    </xf>
    <xf numFmtId="0" fontId="4" fillId="0" borderId="0" xfId="1" applyFont="1" applyFill="1" applyBorder="1" applyAlignment="1" applyProtection="1">
      <alignment horizontal="center"/>
      <protection hidden="1"/>
    </xf>
    <xf numFmtId="0" fontId="5" fillId="0" borderId="8" xfId="0" applyFont="1" applyFill="1" applyBorder="1" applyAlignment="1" applyProtection="1">
      <alignment horizontal="center" vertical="center" wrapText="1" shrinkToFit="1"/>
      <protection hidden="1"/>
    </xf>
    <xf numFmtId="164" fontId="5" fillId="0" borderId="9" xfId="0" applyNumberFormat="1" applyFont="1" applyFill="1" applyBorder="1" applyAlignment="1" applyProtection="1">
      <alignment horizontal="left" shrinkToFit="1"/>
      <protection hidden="1"/>
    </xf>
    <xf numFmtId="4" fontId="5" fillId="0" borderId="9" xfId="0" applyNumberFormat="1" applyFont="1" applyFill="1" applyBorder="1" applyAlignment="1" applyProtection="1">
      <alignment shrinkToFit="1"/>
      <protection hidden="1"/>
    </xf>
    <xf numFmtId="164" fontId="5" fillId="0" borderId="4"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164" fontId="5" fillId="0" borderId="8" xfId="0" applyNumberFormat="1" applyFont="1" applyFill="1" applyBorder="1" applyAlignment="1" applyProtection="1">
      <alignment horizontal="left" shrinkToFit="1"/>
      <protection hidden="1"/>
    </xf>
    <xf numFmtId="4" fontId="5" fillId="0" borderId="8" xfId="0" applyNumberFormat="1" applyFont="1" applyFill="1" applyBorder="1" applyAlignment="1" applyProtection="1">
      <alignment shrinkToFit="1"/>
      <protection hidden="1"/>
    </xf>
    <xf numFmtId="0" fontId="6" fillId="0" borderId="9" xfId="0" applyFont="1" applyFill="1" applyBorder="1" applyAlignment="1" applyProtection="1">
      <alignment vertical="top"/>
      <protection hidden="1"/>
    </xf>
    <xf numFmtId="4" fontId="5" fillId="0" borderId="9" xfId="0" applyNumberFormat="1" applyFont="1" applyFill="1" applyBorder="1" applyProtection="1">
      <protection hidden="1"/>
    </xf>
    <xf numFmtId="4" fontId="5" fillId="0" borderId="9" xfId="0" applyNumberFormat="1" applyFont="1" applyFill="1" applyBorder="1" applyAlignment="1" applyProtection="1">
      <protection hidden="1"/>
    </xf>
    <xf numFmtId="168" fontId="5" fillId="4" borderId="4" xfId="4" applyNumberFormat="1" applyFont="1" applyFill="1" applyBorder="1" applyAlignment="1" applyProtection="1">
      <protection hidden="1"/>
    </xf>
    <xf numFmtId="0" fontId="14" fillId="0" borderId="0" xfId="0" applyFont="1" applyAlignment="1" applyProtection="1">
      <alignment horizontal="left"/>
      <protection hidden="1"/>
    </xf>
    <xf numFmtId="10" fontId="5" fillId="0" borderId="0" xfId="0" applyNumberFormat="1" applyFont="1" applyProtection="1">
      <protection hidden="1"/>
    </xf>
    <xf numFmtId="0" fontId="5" fillId="0" borderId="10" xfId="0" applyFont="1" applyFill="1" applyBorder="1" applyAlignment="1" applyProtection="1">
      <alignment horizontal="center" vertical="center" wrapText="1" shrinkToFit="1"/>
      <protection hidden="1"/>
    </xf>
    <xf numFmtId="4" fontId="5" fillId="0" borderId="3" xfId="0" applyNumberFormat="1" applyFont="1" applyFill="1" applyBorder="1" applyAlignment="1" applyProtection="1">
      <alignment shrinkToFit="1"/>
      <protection hidden="1"/>
    </xf>
    <xf numFmtId="4" fontId="5" fillId="0" borderId="11" xfId="0" applyNumberFormat="1" applyFont="1" applyFill="1" applyBorder="1" applyAlignment="1" applyProtection="1">
      <alignment shrinkToFit="1"/>
      <protection hidden="1"/>
    </xf>
    <xf numFmtId="4" fontId="5" fillId="0" borderId="10" xfId="0" applyNumberFormat="1" applyFont="1" applyFill="1" applyBorder="1" applyAlignment="1" applyProtection="1">
      <alignment shrinkToFit="1"/>
      <protection hidden="1"/>
    </xf>
    <xf numFmtId="4" fontId="5" fillId="0" borderId="3" xfId="0" applyNumberFormat="1" applyFont="1" applyFill="1" applyBorder="1" applyProtection="1">
      <protection hidden="1"/>
    </xf>
    <xf numFmtId="0" fontId="16" fillId="0" borderId="0" xfId="0" applyFont="1" applyFill="1" applyBorder="1" applyAlignment="1" applyProtection="1">
      <alignment horizontal="center" vertical="center" wrapText="1" shrinkToFit="1"/>
      <protection hidden="1"/>
    </xf>
    <xf numFmtId="4" fontId="16" fillId="0" borderId="0" xfId="0" applyNumberFormat="1" applyFont="1" applyFill="1" applyBorder="1" applyAlignment="1" applyProtection="1">
      <alignment shrinkToFit="1"/>
      <protection hidden="1"/>
    </xf>
    <xf numFmtId="167" fontId="16" fillId="0" borderId="0" xfId="0" applyNumberFormat="1" applyFont="1" applyFill="1" applyBorder="1" applyAlignment="1" applyProtection="1">
      <alignment shrinkToFit="1"/>
      <protection hidden="1"/>
    </xf>
    <xf numFmtId="4" fontId="16" fillId="0" borderId="0" xfId="0" applyNumberFormat="1" applyFont="1" applyFill="1" applyBorder="1" applyProtection="1">
      <protection hidden="1"/>
    </xf>
    <xf numFmtId="4" fontId="16" fillId="0" borderId="0" xfId="0" applyNumberFormat="1" applyFont="1" applyFill="1" applyBorder="1" applyAlignment="1" applyProtection="1">
      <protection hidden="1"/>
    </xf>
    <xf numFmtId="0" fontId="5" fillId="0" borderId="4" xfId="0" applyFont="1" applyFill="1" applyBorder="1" applyAlignment="1" applyProtection="1">
      <alignment horizontal="center" vertical="center" wrapText="1" shrinkToFit="1"/>
      <protection hidden="1"/>
    </xf>
    <xf numFmtId="4" fontId="5" fillId="0" borderId="4" xfId="0" applyNumberFormat="1" applyFont="1" applyFill="1" applyBorder="1" applyProtection="1">
      <protection hidden="1"/>
    </xf>
    <xf numFmtId="4" fontId="5" fillId="0" borderId="4" xfId="0" applyNumberFormat="1" applyFont="1" applyFill="1" applyBorder="1" applyAlignment="1" applyProtection="1">
      <protection hidden="1"/>
    </xf>
    <xf numFmtId="0" fontId="5" fillId="0" borderId="9" xfId="0" applyNumberFormat="1" applyFont="1" applyFill="1" applyBorder="1" applyAlignment="1" applyProtection="1">
      <alignment horizontal="left" shrinkToFit="1"/>
      <protection hidden="1"/>
    </xf>
    <xf numFmtId="0" fontId="5" fillId="0" borderId="4" xfId="0" applyNumberFormat="1" applyFont="1" applyFill="1" applyBorder="1" applyAlignment="1" applyProtection="1">
      <alignment horizontal="left" shrinkToFit="1"/>
      <protection hidden="1"/>
    </xf>
    <xf numFmtId="0" fontId="5" fillId="4" borderId="5" xfId="2" applyFont="1" applyFill="1" applyBorder="1" applyAlignment="1" applyProtection="1">
      <alignment horizontal="left" vertical="center" wrapText="1"/>
    </xf>
    <xf numFmtId="0" fontId="15" fillId="0" borderId="12" xfId="2" applyFont="1" applyBorder="1" applyAlignment="1" applyProtection="1">
      <alignment horizontal="left" vertical="center" wrapText="1"/>
    </xf>
    <xf numFmtId="0" fontId="15" fillId="0" borderId="13" xfId="2" applyFont="1" applyBorder="1" applyAlignment="1" applyProtection="1">
      <alignment horizontal="left" vertical="center" wrapText="1"/>
    </xf>
    <xf numFmtId="0" fontId="15" fillId="0" borderId="7" xfId="2" applyFont="1" applyBorder="1" applyAlignment="1" applyProtection="1">
      <alignment horizontal="left" vertical="center" wrapText="1"/>
    </xf>
    <xf numFmtId="0" fontId="15" fillId="0" borderId="14" xfId="2" applyFont="1" applyFill="1" applyBorder="1" applyAlignment="1" applyProtection="1">
      <alignment horizontal="left" vertical="center" wrapText="1"/>
    </xf>
    <xf numFmtId="0" fontId="15" fillId="0" borderId="5" xfId="2" applyFont="1" applyFill="1" applyBorder="1" applyAlignment="1" applyProtection="1">
      <alignment horizontal="center" vertical="center" wrapText="1"/>
    </xf>
    <xf numFmtId="0" fontId="15" fillId="4" borderId="5" xfId="2" applyFont="1" applyFill="1" applyBorder="1" applyAlignment="1" applyProtection="1">
      <alignment horizontal="center" vertical="center" wrapText="1"/>
    </xf>
    <xf numFmtId="0" fontId="15" fillId="4" borderId="13" xfId="2" applyFont="1" applyFill="1" applyBorder="1" applyAlignment="1" applyProtection="1">
      <alignment horizontal="left" vertical="center" wrapText="1"/>
    </xf>
    <xf numFmtId="0" fontId="15" fillId="0" borderId="7" xfId="2" applyFont="1" applyFill="1" applyBorder="1" applyAlignment="1" applyProtection="1">
      <alignment horizontal="left" vertical="center" wrapText="1"/>
    </xf>
    <xf numFmtId="0" fontId="15" fillId="4" borderId="14" xfId="2" applyFont="1" applyFill="1" applyBorder="1" applyAlignment="1" applyProtection="1">
      <alignment horizontal="center" vertical="center" wrapText="1"/>
    </xf>
    <xf numFmtId="14" fontId="15" fillId="4" borderId="14" xfId="2" applyNumberFormat="1" applyFont="1" applyFill="1" applyBorder="1" applyAlignment="1" applyProtection="1">
      <alignment horizontal="center" vertical="center" wrapText="1"/>
    </xf>
    <xf numFmtId="14" fontId="15" fillId="4" borderId="5" xfId="2" applyNumberFormat="1" applyFont="1" applyFill="1" applyBorder="1" applyAlignment="1" applyProtection="1">
      <alignment horizontal="center" vertical="center" wrapText="1"/>
    </xf>
    <xf numFmtId="14" fontId="15" fillId="0" borderId="5" xfId="2" applyNumberFormat="1" applyFont="1" applyBorder="1" applyAlignment="1" applyProtection="1">
      <alignment horizontal="center" vertical="center" wrapText="1"/>
    </xf>
    <xf numFmtId="0" fontId="15" fillId="4" borderId="6" xfId="2" applyFont="1" applyFill="1" applyBorder="1" applyAlignment="1" applyProtection="1">
      <alignment horizontal="center" vertical="center" wrapText="1"/>
    </xf>
    <xf numFmtId="0" fontId="14" fillId="0" borderId="0" xfId="2" applyFont="1" applyAlignment="1">
      <alignment horizontal="center" vertical="center" wrapText="1"/>
    </xf>
    <xf numFmtId="0" fontId="13" fillId="0" borderId="0" xfId="2" applyAlignment="1">
      <alignment horizontal="center" vertical="center" wrapText="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3" fillId="0" borderId="0" xfId="2" applyAlignment="1">
      <alignment horizontal="center" vertical="center" wrapText="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5" fillId="4" borderId="14" xfId="2" applyFont="1" applyFill="1" applyBorder="1" applyAlignment="1">
      <alignment horizontal="left" vertical="center" wrapText="1"/>
    </xf>
    <xf numFmtId="0" fontId="15" fillId="4" borderId="15"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0" fontId="5" fillId="2" borderId="0" xfId="0" applyFont="1" applyFill="1" applyBorder="1" applyAlignment="1" applyProtection="1">
      <alignment horizontal="left" vertical="center"/>
      <protection hidden="1"/>
    </xf>
    <xf numFmtId="9" fontId="5" fillId="0" borderId="0" xfId="0" applyNumberFormat="1" applyFont="1" applyFill="1" applyProtection="1">
      <protection hidden="1"/>
    </xf>
    <xf numFmtId="10" fontId="5" fillId="0" borderId="0" xfId="0" applyNumberFormat="1" applyFont="1" applyFill="1" applyProtection="1">
      <protection hidden="1"/>
    </xf>
    <xf numFmtId="0" fontId="5" fillId="0" borderId="17" xfId="0" applyFont="1" applyFill="1" applyBorder="1" applyAlignment="1" applyProtection="1">
      <alignment vertical="center" wrapText="1"/>
      <protection hidden="1"/>
    </xf>
    <xf numFmtId="0" fontId="14" fillId="0" borderId="0" xfId="0" applyFont="1" applyFill="1" applyBorder="1" applyAlignment="1" applyProtection="1">
      <alignment horizontal="left"/>
      <protection hidden="1"/>
    </xf>
    <xf numFmtId="0" fontId="14" fillId="0" borderId="0" xfId="0" applyFont="1" applyFill="1" applyAlignment="1" applyProtection="1">
      <alignment horizontal="left"/>
      <protection hidden="1"/>
    </xf>
    <xf numFmtId="0" fontId="0" fillId="0" borderId="0" xfId="0" applyFill="1"/>
    <xf numFmtId="2" fontId="14" fillId="3" borderId="18" xfId="4" applyNumberFormat="1" applyFont="1" applyFill="1" applyBorder="1" applyAlignment="1" applyProtection="1">
      <alignment horizontal="right"/>
      <protection hidden="1"/>
    </xf>
    <xf numFmtId="2" fontId="14" fillId="3" borderId="11" xfId="4" applyNumberFormat="1" applyFont="1" applyFill="1" applyBorder="1" applyAlignment="1" applyProtection="1">
      <alignment horizontal="right"/>
      <protection hidden="1"/>
    </xf>
    <xf numFmtId="0" fontId="6" fillId="0" borderId="19"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shrinkToFit="1"/>
      <protection hidden="1"/>
    </xf>
    <xf numFmtId="164" fontId="5" fillId="0" borderId="21" xfId="0" applyNumberFormat="1" applyFont="1" applyFill="1" applyBorder="1" applyAlignment="1" applyProtection="1">
      <alignment horizontal="left" shrinkToFit="1"/>
      <protection hidden="1"/>
    </xf>
    <xf numFmtId="4" fontId="5" fillId="0" borderId="22" xfId="0" applyNumberFormat="1" applyFont="1" applyFill="1" applyBorder="1" applyAlignment="1" applyProtection="1">
      <alignment shrinkToFit="1"/>
      <protection hidden="1"/>
    </xf>
    <xf numFmtId="4" fontId="5" fillId="0" borderId="14" xfId="0" applyNumberFormat="1" applyFont="1" applyFill="1" applyBorder="1" applyAlignment="1" applyProtection="1">
      <alignment shrinkToFit="1"/>
      <protection hidden="1"/>
    </xf>
    <xf numFmtId="0" fontId="6" fillId="0" borderId="23" xfId="0" applyFont="1" applyFill="1" applyBorder="1" applyAlignment="1" applyProtection="1">
      <alignment vertical="top"/>
      <protection hidden="1"/>
    </xf>
    <xf numFmtId="4" fontId="5" fillId="0" borderId="24" xfId="0" applyNumberFormat="1" applyFont="1" applyFill="1" applyBorder="1" applyProtection="1">
      <protection hidden="1"/>
    </xf>
    <xf numFmtId="4" fontId="5" fillId="0" borderId="25" xfId="0" applyNumberFormat="1" applyFont="1" applyFill="1" applyBorder="1" applyProtection="1">
      <protection hidden="1"/>
    </xf>
    <xf numFmtId="4" fontId="5" fillId="0" borderId="25" xfId="0" applyNumberFormat="1" applyFont="1" applyFill="1" applyBorder="1" applyAlignment="1" applyProtection="1">
      <protection hidden="1"/>
    </xf>
    <xf numFmtId="10" fontId="5" fillId="4" borderId="26" xfId="4" applyNumberFormat="1" applyFont="1" applyFill="1" applyBorder="1" applyAlignment="1" applyProtection="1">
      <protection hidden="1"/>
    </xf>
    <xf numFmtId="0" fontId="5" fillId="0" borderId="27" xfId="0" applyFont="1" applyFill="1" applyBorder="1" applyAlignment="1" applyProtection="1">
      <alignment horizontal="center" vertical="center" wrapText="1" shrinkToFit="1"/>
      <protection hidden="1"/>
    </xf>
    <xf numFmtId="4" fontId="5" fillId="0" borderId="21" xfId="0" applyNumberFormat="1" applyFont="1" applyFill="1" applyBorder="1" applyAlignment="1" applyProtection="1">
      <alignment shrinkToFit="1"/>
      <protection hidden="1"/>
    </xf>
    <xf numFmtId="4" fontId="5" fillId="0" borderId="28" xfId="0" applyNumberFormat="1" applyFont="1" applyFill="1" applyBorder="1" applyAlignment="1" applyProtection="1">
      <protection hidden="1"/>
    </xf>
    <xf numFmtId="0" fontId="5" fillId="0" borderId="29" xfId="0" applyFont="1" applyFill="1" applyBorder="1" applyAlignment="1" applyProtection="1">
      <alignment horizontal="center" vertical="center" wrapText="1" shrinkToFit="1"/>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0" fontId="17" fillId="0" borderId="0" xfId="0" applyFont="1" applyFill="1" applyBorder="1" applyAlignment="1" applyProtection="1">
      <alignment vertical="center" wrapText="1"/>
      <protection hidden="1"/>
    </xf>
    <xf numFmtId="0" fontId="15" fillId="4" borderId="30" xfId="2" applyFont="1" applyFill="1" applyBorder="1" applyAlignment="1" applyProtection="1">
      <alignment horizontal="center" vertical="center" wrapText="1"/>
    </xf>
    <xf numFmtId="4" fontId="5" fillId="0" borderId="31" xfId="0" applyNumberFormat="1" applyFont="1" applyFill="1" applyBorder="1" applyAlignment="1" applyProtection="1">
      <alignment shrinkToFit="1"/>
      <protection hidden="1"/>
    </xf>
    <xf numFmtId="4" fontId="5" fillId="0" borderId="26" xfId="0" applyNumberFormat="1" applyFont="1" applyFill="1" applyBorder="1" applyAlignment="1" applyProtection="1">
      <alignment shrinkToFit="1"/>
      <protection hidden="1"/>
    </xf>
    <xf numFmtId="0" fontId="15" fillId="4" borderId="14" xfId="2" applyFont="1" applyFill="1" applyBorder="1" applyAlignment="1" applyProtection="1">
      <alignment horizontal="left" vertical="center" wrapText="1"/>
    </xf>
    <xf numFmtId="0" fontId="15" fillId="4" borderId="5" xfId="2" applyFont="1" applyFill="1" applyBorder="1" applyAlignment="1" applyProtection="1">
      <alignment horizontal="left" vertical="center" wrapText="1"/>
    </xf>
    <xf numFmtId="0" fontId="15" fillId="0" borderId="14" xfId="2" applyFont="1" applyBorder="1" applyAlignment="1" applyProtection="1">
      <alignment horizontal="left" vertical="center" wrapText="1"/>
    </xf>
    <xf numFmtId="0" fontId="15" fillId="0" borderId="5" xfId="2" applyFont="1" applyBorder="1" applyAlignment="1" applyProtection="1">
      <alignment horizontal="left" vertical="center" wrapText="1"/>
    </xf>
    <xf numFmtId="0" fontId="5" fillId="0" borderId="5" xfId="2" applyFont="1" applyFill="1" applyBorder="1" applyAlignment="1" applyProtection="1">
      <alignment horizontal="left" vertical="center" wrapText="1"/>
    </xf>
    <xf numFmtId="0" fontId="0" fillId="0" borderId="0" xfId="0" applyBorder="1" applyAlignment="1">
      <alignment horizontal="center" vertical="center" wrapText="1"/>
    </xf>
    <xf numFmtId="0" fontId="15" fillId="4" borderId="5" xfId="2" applyFont="1" applyFill="1" applyBorder="1" applyAlignment="1">
      <alignment horizontal="center" vertical="center" wrapText="1"/>
    </xf>
    <xf numFmtId="0" fontId="14" fillId="3" borderId="5" xfId="2" applyFont="1" applyFill="1" applyBorder="1" applyAlignment="1" applyProtection="1">
      <alignment horizontal="center" vertical="center" wrapText="1"/>
    </xf>
    <xf numFmtId="0" fontId="5" fillId="3" borderId="0" xfId="0" applyFont="1" applyFill="1" applyAlignment="1" applyProtection="1">
      <protection hidden="1"/>
    </xf>
    <xf numFmtId="4" fontId="0" fillId="0" borderId="0" xfId="0" applyNumberFormat="1"/>
    <xf numFmtId="0" fontId="0" fillId="0" borderId="11" xfId="0" applyBorder="1" applyAlignment="1">
      <alignment horizontal="right" vertical="center"/>
    </xf>
    <xf numFmtId="0" fontId="0" fillId="0" borderId="11" xfId="0" applyBorder="1" applyAlignment="1">
      <alignment horizontal="right" vertical="center" wrapText="1"/>
    </xf>
    <xf numFmtId="0" fontId="5" fillId="0" borderId="3" xfId="0" applyFont="1" applyFill="1" applyBorder="1" applyAlignment="1" applyProtection="1">
      <alignment horizontal="left" vertical="center" shrinkToFit="1"/>
      <protection hidden="1"/>
    </xf>
    <xf numFmtId="0" fontId="5" fillId="0" borderId="16" xfId="0" applyFont="1" applyFill="1" applyBorder="1" applyAlignment="1" applyProtection="1">
      <alignment horizontal="left" vertical="center" shrinkToFit="1"/>
      <protection hidden="1"/>
    </xf>
    <xf numFmtId="4" fontId="23" fillId="0" borderId="0" xfId="0" applyNumberFormat="1" applyFont="1" applyProtection="1">
      <protection hidden="1"/>
    </xf>
    <xf numFmtId="0" fontId="15" fillId="0" borderId="32" xfId="2" applyFont="1" applyBorder="1" applyAlignment="1" applyProtection="1">
      <alignment horizontal="center" vertical="center" wrapText="1"/>
    </xf>
    <xf numFmtId="0" fontId="15" fillId="0" borderId="33" xfId="2" applyFont="1" applyBorder="1" applyAlignment="1" applyProtection="1">
      <alignment horizontal="center" vertical="center" wrapText="1"/>
    </xf>
    <xf numFmtId="0" fontId="15" fillId="4" borderId="14" xfId="2" applyFont="1" applyFill="1" applyBorder="1" applyAlignment="1" applyProtection="1">
      <alignment horizontal="left" vertical="center" wrapText="1"/>
    </xf>
    <xf numFmtId="0" fontId="15" fillId="4" borderId="5" xfId="2" applyFont="1" applyFill="1" applyBorder="1" applyAlignment="1" applyProtection="1">
      <alignment horizontal="left" vertical="center" wrapText="1"/>
    </xf>
    <xf numFmtId="0" fontId="13" fillId="0" borderId="0" xfId="2" applyAlignment="1">
      <alignment horizontal="right" vertical="center" wrapText="1"/>
    </xf>
    <xf numFmtId="0" fontId="18" fillId="0" borderId="0" xfId="2" applyFont="1" applyAlignment="1">
      <alignment horizontal="center" vertical="center" wrapText="1"/>
    </xf>
    <xf numFmtId="0" fontId="15" fillId="0" borderId="34" xfId="2" applyFont="1" applyBorder="1" applyAlignment="1">
      <alignment horizontal="center" vertical="center" wrapText="1"/>
    </xf>
    <xf numFmtId="0" fontId="15" fillId="0" borderId="35" xfId="2" applyFont="1" applyBorder="1" applyAlignment="1">
      <alignment horizontal="center" vertical="center" wrapText="1"/>
    </xf>
    <xf numFmtId="0" fontId="19" fillId="5" borderId="36" xfId="2" applyFont="1" applyFill="1" applyBorder="1" applyAlignment="1">
      <alignment horizontal="center" vertical="center" wrapText="1"/>
    </xf>
    <xf numFmtId="0" fontId="19" fillId="5" borderId="37" xfId="2" applyFont="1" applyFill="1" applyBorder="1" applyAlignment="1">
      <alignment horizontal="center" vertical="center" wrapText="1"/>
    </xf>
    <xf numFmtId="0" fontId="13" fillId="0" borderId="0" xfId="2" applyAlignment="1">
      <alignment horizontal="center" vertical="center" wrapText="1"/>
    </xf>
    <xf numFmtId="0" fontId="15" fillId="0" borderId="14" xfId="2" applyFont="1" applyBorder="1" applyAlignment="1" applyProtection="1">
      <alignment horizontal="center" vertical="center" wrapText="1"/>
    </xf>
    <xf numFmtId="0" fontId="15" fillId="0" borderId="12" xfId="2" applyFont="1" applyBorder="1" applyAlignment="1" applyProtection="1">
      <alignment horizontal="center" vertical="center" wrapText="1"/>
    </xf>
    <xf numFmtId="0" fontId="15" fillId="0" borderId="14" xfId="2" applyFont="1" applyBorder="1" applyAlignment="1" applyProtection="1">
      <alignment horizontal="left" vertical="center" wrapText="1"/>
    </xf>
    <xf numFmtId="0" fontId="15" fillId="0" borderId="5" xfId="2" applyFont="1" applyBorder="1" applyAlignment="1" applyProtection="1">
      <alignment horizontal="left" vertical="center" wrapText="1"/>
    </xf>
    <xf numFmtId="0" fontId="15" fillId="0" borderId="5" xfId="2" applyFont="1" applyBorder="1" applyAlignment="1" applyProtection="1">
      <alignment horizontal="center" vertical="center" wrapText="1"/>
    </xf>
    <xf numFmtId="0" fontId="21" fillId="0" borderId="18" xfId="1" applyFont="1" applyFill="1" applyBorder="1" applyAlignment="1" applyProtection="1">
      <alignment horizontal="left" vertical="center" wrapText="1"/>
      <protection hidden="1"/>
    </xf>
    <xf numFmtId="0" fontId="21" fillId="0" borderId="38" xfId="1" applyFont="1" applyFill="1" applyBorder="1" applyAlignment="1" applyProtection="1">
      <alignment horizontal="left" vertical="center" wrapText="1"/>
      <protection hidden="1"/>
    </xf>
    <xf numFmtId="0" fontId="21" fillId="0" borderId="11" xfId="1" applyFont="1" applyFill="1" applyBorder="1" applyAlignment="1" applyProtection="1">
      <alignment horizontal="left" vertical="center" wrapText="1"/>
      <protection hidden="1"/>
    </xf>
    <xf numFmtId="0" fontId="10" fillId="0" borderId="11" xfId="0" applyFont="1" applyBorder="1" applyAlignment="1">
      <alignment horizontal="left" vertical="center" wrapText="1"/>
    </xf>
    <xf numFmtId="0" fontId="5" fillId="0" borderId="4" xfId="0" applyFont="1" applyFill="1" applyBorder="1" applyAlignment="1" applyProtection="1">
      <alignment horizontal="left"/>
      <protection hidden="1"/>
    </xf>
    <xf numFmtId="10" fontId="5" fillId="3" borderId="4" xfId="4" applyNumberFormat="1" applyFont="1" applyFill="1" applyBorder="1" applyAlignment="1" applyProtection="1">
      <alignment horizontal="right"/>
      <protection locked="0"/>
    </xf>
    <xf numFmtId="4" fontId="5" fillId="3" borderId="4" xfId="0" applyNumberFormat="1" applyFont="1" applyFill="1" applyBorder="1" applyAlignment="1" applyProtection="1">
      <alignment horizontal="right"/>
      <protection locked="0"/>
    </xf>
    <xf numFmtId="0" fontId="5" fillId="0" borderId="0" xfId="0" applyFont="1" applyFill="1" applyAlignment="1" applyProtection="1">
      <alignment horizontal="left"/>
      <protection hidden="1"/>
    </xf>
    <xf numFmtId="0" fontId="20" fillId="0" borderId="0" xfId="0" applyFont="1" applyAlignment="1" applyProtection="1">
      <alignment horizontal="center"/>
      <protection hidden="1"/>
    </xf>
    <xf numFmtId="0" fontId="5" fillId="0" borderId="0" xfId="0" applyFont="1" applyAlignment="1" applyProtection="1">
      <alignment horizontal="center"/>
      <protection hidden="1"/>
    </xf>
    <xf numFmtId="0" fontId="11" fillId="0"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1" fontId="5" fillId="3" borderId="4" xfId="0" quotePrefix="1" applyNumberFormat="1" applyFont="1" applyFill="1" applyBorder="1" applyAlignment="1" applyProtection="1">
      <alignment horizontal="right"/>
      <protection locked="0"/>
    </xf>
    <xf numFmtId="0" fontId="5" fillId="0" borderId="18"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3" borderId="18" xfId="0" applyNumberFormat="1" applyFont="1" applyFill="1" applyBorder="1" applyAlignment="1" applyProtection="1">
      <alignment horizontal="right"/>
      <protection hidden="1"/>
    </xf>
    <xf numFmtId="0" fontId="5" fillId="3" borderId="11" xfId="0" applyNumberFormat="1" applyFont="1" applyFill="1" applyBorder="1" applyAlignment="1" applyProtection="1">
      <alignment horizontal="right"/>
      <protection hidden="1"/>
    </xf>
    <xf numFmtId="0" fontId="14" fillId="0" borderId="0" xfId="0" applyFont="1" applyBorder="1" applyAlignment="1" applyProtection="1">
      <alignment horizontal="left"/>
      <protection hidden="1"/>
    </xf>
    <xf numFmtId="0" fontId="14" fillId="0" borderId="0" xfId="0" applyFont="1" applyAlignment="1" applyProtection="1">
      <alignment horizontal="left"/>
      <protection hidden="1"/>
    </xf>
    <xf numFmtId="4" fontId="5" fillId="3" borderId="41" xfId="0" applyNumberFormat="1" applyFont="1" applyFill="1" applyBorder="1" applyAlignment="1" applyProtection="1">
      <alignment horizontal="right"/>
      <protection hidden="1"/>
    </xf>
    <xf numFmtId="4" fontId="5" fillId="3" borderId="3" xfId="0" applyNumberFormat="1" applyFont="1" applyFill="1" applyBorder="1" applyAlignment="1" applyProtection="1">
      <alignment horizontal="right"/>
      <protection hidden="1"/>
    </xf>
    <xf numFmtId="2" fontId="5" fillId="3" borderId="4" xfId="3" applyNumberFormat="1" applyFont="1" applyFill="1" applyBorder="1" applyAlignment="1" applyProtection="1">
      <alignment horizontal="right"/>
      <protection locked="0"/>
    </xf>
    <xf numFmtId="0" fontId="5" fillId="0" borderId="4"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40" xfId="0" applyFont="1" applyFill="1" applyBorder="1" applyAlignment="1" applyProtection="1">
      <alignment horizontal="left" shrinkToFit="1"/>
      <protection hidden="1"/>
    </xf>
    <xf numFmtId="0" fontId="5" fillId="0" borderId="31" xfId="0" applyFont="1" applyFill="1" applyBorder="1" applyAlignment="1" applyProtection="1">
      <alignment horizontal="left" shrinkToFit="1"/>
      <protection hidden="1"/>
    </xf>
    <xf numFmtId="10" fontId="5" fillId="0" borderId="4" xfId="4" applyNumberFormat="1" applyFont="1" applyFill="1" applyBorder="1" applyAlignment="1" applyProtection="1">
      <alignment horizontal="right"/>
    </xf>
    <xf numFmtId="4" fontId="5" fillId="0" borderId="4" xfId="0" applyNumberFormat="1" applyFont="1" applyFill="1" applyBorder="1" applyAlignment="1" applyProtection="1">
      <alignment horizontal="right"/>
    </xf>
    <xf numFmtId="0" fontId="5" fillId="0" borderId="4" xfId="0" applyFont="1" applyFill="1" applyBorder="1" applyAlignment="1" applyProtection="1">
      <alignment horizontal="left" vertical="center" wrapText="1" shrinkToFit="1"/>
      <protection hidden="1"/>
    </xf>
    <xf numFmtId="10" fontId="5" fillId="0" borderId="4" xfId="4" applyNumberFormat="1" applyFont="1" applyFill="1" applyBorder="1" applyAlignment="1" applyProtection="1">
      <alignment horizontal="right"/>
      <protection locked="0"/>
    </xf>
    <xf numFmtId="2" fontId="5" fillId="0" borderId="4" xfId="0" applyNumberFormat="1" applyFont="1" applyFill="1" applyBorder="1" applyAlignment="1" applyProtection="1">
      <alignment horizontal="right"/>
      <protection locked="0"/>
    </xf>
    <xf numFmtId="0" fontId="6" fillId="0" borderId="4"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textRotation="45"/>
      <protection hidden="1"/>
    </xf>
    <xf numFmtId="0" fontId="5" fillId="0" borderId="8" xfId="0" applyFont="1" applyFill="1" applyBorder="1" applyAlignment="1" applyProtection="1">
      <alignment horizontal="center" vertical="center" textRotation="45"/>
      <protection hidden="1"/>
    </xf>
    <xf numFmtId="0" fontId="6" fillId="0" borderId="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15" fillId="0" borderId="4" xfId="2" applyFont="1" applyBorder="1" applyAlignment="1">
      <alignment horizontal="center" vertical="center" wrapText="1"/>
    </xf>
    <xf numFmtId="0" fontId="15" fillId="3" borderId="4" xfId="2" applyFont="1" applyFill="1" applyBorder="1" applyAlignment="1">
      <alignment horizontal="center" vertical="center" wrapText="1"/>
    </xf>
    <xf numFmtId="0" fontId="15" fillId="4" borderId="4" xfId="2" applyFont="1" applyFill="1" applyBorder="1" applyAlignment="1">
      <alignment horizontal="left" vertical="center" wrapText="1"/>
    </xf>
    <xf numFmtId="0" fontId="15" fillId="4" borderId="1" xfId="2" applyFont="1" applyFill="1" applyBorder="1" applyAlignment="1" applyProtection="1">
      <alignment horizontal="left" vertical="center" wrapText="1"/>
      <protection hidden="1"/>
    </xf>
    <xf numFmtId="0" fontId="15" fillId="4" borderId="0" xfId="2" applyFont="1" applyFill="1" applyBorder="1" applyAlignment="1" applyProtection="1">
      <alignment horizontal="left" vertical="center" wrapText="1"/>
      <protection hidden="1"/>
    </xf>
    <xf numFmtId="0" fontId="0" fillId="4" borderId="0" xfId="0" applyFill="1" applyAlignment="1" applyProtection="1">
      <alignment horizontal="left"/>
      <protection hidden="1"/>
    </xf>
    <xf numFmtId="4" fontId="5" fillId="0" borderId="4" xfId="0" applyNumberFormat="1" applyFont="1" applyFill="1" applyBorder="1" applyAlignment="1" applyProtection="1">
      <alignment horizontal="right"/>
      <protection locked="0"/>
    </xf>
    <xf numFmtId="0" fontId="5" fillId="4" borderId="1" xfId="2" applyFont="1" applyFill="1" applyBorder="1" applyAlignment="1" applyProtection="1">
      <alignment horizontal="left" vertical="center" wrapText="1"/>
      <protection hidden="1"/>
    </xf>
    <xf numFmtId="0" fontId="5" fillId="4" borderId="0" xfId="2" applyFont="1" applyFill="1" applyBorder="1" applyAlignment="1" applyProtection="1">
      <alignment horizontal="left" vertical="center" wrapText="1"/>
      <protection hidden="1"/>
    </xf>
    <xf numFmtId="0" fontId="15" fillId="4" borderId="4" xfId="2" applyFont="1" applyFill="1" applyBorder="1" applyAlignment="1" applyProtection="1">
      <alignment horizontal="center" vertical="center" wrapText="1"/>
      <protection hidden="1"/>
    </xf>
    <xf numFmtId="14" fontId="15" fillId="4" borderId="4" xfId="2"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horizontal="right"/>
      <protection hidden="1"/>
    </xf>
    <xf numFmtId="0" fontId="5" fillId="0" borderId="4" xfId="0" applyFont="1" applyFill="1" applyBorder="1" applyAlignment="1" applyProtection="1">
      <alignment horizontal="left" wrapText="1" shrinkToFit="1"/>
      <protection hidden="1"/>
    </xf>
    <xf numFmtId="4" fontId="5" fillId="4" borderId="18" xfId="0" applyNumberFormat="1" applyFont="1" applyFill="1" applyBorder="1" applyAlignment="1" applyProtection="1">
      <alignment horizontal="center" vertical="center"/>
    </xf>
    <xf numFmtId="4" fontId="5" fillId="4" borderId="11" xfId="0" applyNumberFormat="1" applyFont="1" applyFill="1" applyBorder="1" applyAlignment="1" applyProtection="1">
      <alignment horizontal="center" vertical="center"/>
    </xf>
    <xf numFmtId="0" fontId="15" fillId="0" borderId="4" xfId="2" applyFont="1" applyFill="1" applyBorder="1" applyAlignment="1" applyProtection="1">
      <alignment horizontal="center" vertical="center" wrapText="1"/>
      <protection locked="0"/>
    </xf>
    <xf numFmtId="0" fontId="15" fillId="4" borderId="4" xfId="2" applyFont="1" applyFill="1" applyBorder="1" applyAlignment="1">
      <alignment horizontal="center" vertical="center" wrapText="1"/>
    </xf>
    <xf numFmtId="0" fontId="5" fillId="0" borderId="18" xfId="0" applyFont="1" applyFill="1" applyBorder="1" applyAlignment="1" applyProtection="1">
      <alignment horizontal="left" vertical="center" shrinkToFit="1"/>
      <protection hidden="1"/>
    </xf>
    <xf numFmtId="0" fontId="5" fillId="0" borderId="38" xfId="0" applyFont="1" applyFill="1" applyBorder="1" applyAlignment="1" applyProtection="1">
      <alignment horizontal="left" vertical="center" shrinkToFit="1"/>
      <protection hidden="1"/>
    </xf>
    <xf numFmtId="0" fontId="5" fillId="0" borderId="11" xfId="0" applyFont="1" applyFill="1" applyBorder="1" applyAlignment="1" applyProtection="1">
      <alignment horizontal="left" vertical="center" shrinkToFit="1"/>
      <protection hidden="1"/>
    </xf>
    <xf numFmtId="0" fontId="5" fillId="0" borderId="26" xfId="2" applyFont="1" applyFill="1" applyBorder="1" applyAlignment="1">
      <alignment horizontal="left" vertical="center" wrapText="1"/>
    </xf>
    <xf numFmtId="0" fontId="5" fillId="4" borderId="4" xfId="2" applyFont="1" applyFill="1" applyBorder="1" applyAlignment="1">
      <alignment horizontal="left" vertical="center" wrapText="1"/>
    </xf>
    <xf numFmtId="0" fontId="3" fillId="4" borderId="4" xfId="0" applyFont="1" applyFill="1" applyBorder="1" applyAlignment="1">
      <alignment horizontal="left"/>
    </xf>
    <xf numFmtId="14" fontId="15" fillId="4" borderId="4" xfId="2" applyNumberFormat="1"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shrinkToFit="1"/>
      <protection hidden="1"/>
    </xf>
    <xf numFmtId="0" fontId="5" fillId="0" borderId="38" xfId="0" applyFont="1" applyFill="1" applyBorder="1" applyAlignment="1" applyProtection="1">
      <alignment horizontal="center" vertical="center" wrapText="1" shrinkToFit="1"/>
      <protection hidden="1"/>
    </xf>
    <xf numFmtId="0" fontId="5" fillId="0" borderId="11" xfId="0" applyFont="1" applyFill="1" applyBorder="1" applyAlignment="1" applyProtection="1">
      <alignment horizontal="center" vertical="center" wrapText="1" shrinkToFit="1"/>
      <protection hidden="1"/>
    </xf>
    <xf numFmtId="10" fontId="5" fillId="4" borderId="18" xfId="4" applyNumberFormat="1" applyFont="1" applyFill="1" applyBorder="1" applyAlignment="1" applyProtection="1">
      <alignment horizontal="right"/>
      <protection locked="0"/>
    </xf>
    <xf numFmtId="10" fontId="5" fillId="4" borderId="11" xfId="4" applyNumberFormat="1" applyFont="1" applyFill="1" applyBorder="1" applyAlignment="1" applyProtection="1">
      <alignment horizontal="right"/>
      <protection locked="0"/>
    </xf>
    <xf numFmtId="0" fontId="14" fillId="0" borderId="17" xfId="0" applyFont="1" applyBorder="1" applyAlignment="1" applyProtection="1">
      <alignment horizontal="left"/>
      <protection hidden="1"/>
    </xf>
    <xf numFmtId="0" fontId="14" fillId="0" borderId="18" xfId="0" applyFont="1" applyFill="1" applyBorder="1" applyAlignment="1" applyProtection="1">
      <alignment horizontal="left" vertical="center" shrinkToFit="1"/>
      <protection hidden="1"/>
    </xf>
    <xf numFmtId="0" fontId="14" fillId="0" borderId="38" xfId="0" applyFont="1" applyFill="1" applyBorder="1" applyAlignment="1" applyProtection="1">
      <alignment horizontal="left" vertical="center" shrinkToFit="1"/>
      <protection hidden="1"/>
    </xf>
    <xf numFmtId="0" fontId="14" fillId="0" borderId="11" xfId="0" applyFont="1" applyFill="1" applyBorder="1" applyAlignment="1" applyProtection="1">
      <alignment horizontal="left" vertical="center" shrinkToFit="1"/>
      <protection hidden="1"/>
    </xf>
    <xf numFmtId="0" fontId="6" fillId="0" borderId="0"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textRotation="45"/>
      <protection hidden="1"/>
    </xf>
    <xf numFmtId="0" fontId="5" fillId="0" borderId="43" xfId="0" applyFont="1" applyFill="1" applyBorder="1" applyAlignment="1" applyProtection="1">
      <alignment horizontal="center" vertical="center" textRotation="45"/>
      <protection hidden="1"/>
    </xf>
    <xf numFmtId="0" fontId="6" fillId="0" borderId="34"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2" fontId="14" fillId="3" borderId="18" xfId="4" applyNumberFormat="1" applyFont="1" applyFill="1" applyBorder="1" applyAlignment="1" applyProtection="1">
      <alignment horizontal="right"/>
      <protection hidden="1"/>
    </xf>
    <xf numFmtId="2" fontId="14" fillId="3" borderId="11" xfId="4" applyNumberFormat="1" applyFont="1" applyFill="1" applyBorder="1" applyAlignment="1" applyProtection="1">
      <alignment horizontal="right"/>
      <protection hidden="1"/>
    </xf>
    <xf numFmtId="0" fontId="14" fillId="0" borderId="18" xfId="0" applyFont="1" applyFill="1" applyBorder="1" applyAlignment="1" applyProtection="1">
      <alignment horizontal="left" vertical="center" wrapText="1"/>
      <protection hidden="1"/>
    </xf>
    <xf numFmtId="0" fontId="14" fillId="0" borderId="38"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10" fontId="5" fillId="4" borderId="4" xfId="4" applyNumberFormat="1" applyFont="1" applyFill="1" applyBorder="1" applyAlignment="1" applyProtection="1">
      <alignment horizontal="right"/>
      <protection hidden="1"/>
    </xf>
    <xf numFmtId="4" fontId="5" fillId="0" borderId="18" xfId="0" applyNumberFormat="1" applyFont="1" applyFill="1" applyBorder="1" applyAlignment="1" applyProtection="1">
      <alignment horizontal="right"/>
      <protection locked="0" hidden="1"/>
    </xf>
    <xf numFmtId="4" fontId="5" fillId="0" borderId="11" xfId="0" applyNumberFormat="1" applyFont="1" applyFill="1" applyBorder="1" applyAlignment="1" applyProtection="1">
      <alignment horizontal="right"/>
      <protection locked="0" hidden="1"/>
    </xf>
    <xf numFmtId="10" fontId="5" fillId="4" borderId="18" xfId="4" applyNumberFormat="1" applyFont="1" applyFill="1" applyBorder="1" applyAlignment="1" applyProtection="1">
      <alignment horizontal="center"/>
      <protection hidden="1"/>
    </xf>
    <xf numFmtId="10" fontId="5" fillId="4" borderId="11" xfId="4" applyNumberFormat="1" applyFont="1" applyFill="1" applyBorder="1" applyAlignment="1" applyProtection="1">
      <alignment horizontal="center"/>
      <protection hidden="1"/>
    </xf>
    <xf numFmtId="0" fontId="5" fillId="0" borderId="18" xfId="0" applyFont="1" applyFill="1" applyBorder="1" applyAlignment="1" applyProtection="1">
      <alignment horizontal="left" vertical="center"/>
      <protection hidden="1"/>
    </xf>
    <xf numFmtId="0" fontId="5" fillId="0" borderId="38" xfId="0" applyFont="1" applyFill="1" applyBorder="1" applyAlignment="1" applyProtection="1">
      <alignment horizontal="left" vertical="center"/>
      <protection hidden="1"/>
    </xf>
    <xf numFmtId="0" fontId="5" fillId="0" borderId="11" xfId="0" applyFont="1" applyFill="1" applyBorder="1" applyAlignment="1" applyProtection="1">
      <alignment horizontal="left" vertical="center"/>
      <protection hidden="1"/>
    </xf>
    <xf numFmtId="0" fontId="5" fillId="6" borderId="18" xfId="0" applyNumberFormat="1" applyFont="1" applyFill="1" applyBorder="1" applyAlignment="1" applyProtection="1">
      <alignment horizontal="right"/>
      <protection locked="0" hidden="1"/>
    </xf>
    <xf numFmtId="0" fontId="5" fillId="6" borderId="11" xfId="0" applyNumberFormat="1" applyFont="1" applyFill="1" applyBorder="1" applyAlignment="1" applyProtection="1">
      <alignment horizontal="right"/>
      <protection locked="0" hidden="1"/>
    </xf>
    <xf numFmtId="4" fontId="5" fillId="7" borderId="41" xfId="0" applyNumberFormat="1" applyFont="1" applyFill="1" applyBorder="1" applyAlignment="1" applyProtection="1">
      <alignment horizontal="right"/>
      <protection locked="0" hidden="1"/>
    </xf>
    <xf numFmtId="4" fontId="5" fillId="7" borderId="3" xfId="0" applyNumberFormat="1" applyFont="1" applyFill="1" applyBorder="1" applyAlignment="1" applyProtection="1">
      <alignment horizontal="right"/>
      <protection locked="0" hidden="1"/>
    </xf>
    <xf numFmtId="0" fontId="5" fillId="0" borderId="18" xfId="0" applyFont="1" applyFill="1" applyBorder="1" applyAlignment="1" applyProtection="1">
      <alignment horizontal="right" vertical="center" wrapText="1"/>
      <protection hidden="1"/>
    </xf>
    <xf numFmtId="0" fontId="0" fillId="0" borderId="38" xfId="0" applyBorder="1" applyAlignment="1">
      <alignment horizontal="right" vertical="center" wrapText="1"/>
    </xf>
    <xf numFmtId="0" fontId="0" fillId="0" borderId="11" xfId="0" applyBorder="1" applyAlignment="1">
      <alignment horizontal="right" vertical="center" wrapText="1"/>
    </xf>
    <xf numFmtId="1" fontId="5" fillId="3" borderId="11" xfId="0" quotePrefix="1" applyNumberFormat="1" applyFont="1" applyFill="1" applyBorder="1" applyAlignment="1" applyProtection="1">
      <alignment horizontal="right"/>
      <protection locked="0"/>
    </xf>
    <xf numFmtId="0" fontId="5" fillId="0" borderId="18" xfId="0" applyFont="1" applyFill="1" applyBorder="1" applyAlignment="1" applyProtection="1">
      <alignment horizontal="right" vertical="center"/>
      <protection hidden="1"/>
    </xf>
    <xf numFmtId="0" fontId="0" fillId="0" borderId="38" xfId="0" applyBorder="1" applyAlignment="1">
      <alignment horizontal="right" vertical="center"/>
    </xf>
    <xf numFmtId="0" fontId="0" fillId="0" borderId="11" xfId="0" applyBorder="1" applyAlignment="1">
      <alignment horizontal="right" vertical="center"/>
    </xf>
    <xf numFmtId="0" fontId="14" fillId="0" borderId="18" xfId="0" applyFont="1" applyFill="1" applyBorder="1" applyAlignment="1" applyProtection="1">
      <alignment horizontal="left"/>
      <protection hidden="1"/>
    </xf>
    <xf numFmtId="0" fontId="14" fillId="0" borderId="38" xfId="0" applyFont="1" applyFill="1" applyBorder="1" applyAlignment="1" applyProtection="1">
      <alignment horizontal="left"/>
      <protection hidden="1"/>
    </xf>
    <xf numFmtId="0" fontId="14" fillId="0" borderId="11" xfId="0" applyFont="1" applyFill="1" applyBorder="1" applyAlignment="1" applyProtection="1">
      <alignment horizontal="left"/>
      <protection hidden="1"/>
    </xf>
    <xf numFmtId="0" fontId="5" fillId="0" borderId="18" xfId="0" applyFont="1" applyFill="1" applyBorder="1" applyAlignment="1" applyProtection="1">
      <alignment horizontal="left" vertical="top"/>
      <protection hidden="1"/>
    </xf>
    <xf numFmtId="0" fontId="5" fillId="0" borderId="38" xfId="0" applyFont="1" applyFill="1" applyBorder="1" applyAlignment="1" applyProtection="1">
      <alignment horizontal="left" vertical="top"/>
      <protection hidden="1"/>
    </xf>
    <xf numFmtId="0" fontId="5" fillId="0" borderId="11" xfId="0" applyFont="1" applyFill="1" applyBorder="1" applyAlignment="1" applyProtection="1">
      <alignment horizontal="left" vertical="top"/>
      <protection hidden="1"/>
    </xf>
    <xf numFmtId="0" fontId="5" fillId="0" borderId="0" xfId="0" applyFont="1" applyFill="1" applyAlignment="1" applyProtection="1">
      <alignment horizontal="left" vertical="center"/>
      <protection hidden="1"/>
    </xf>
    <xf numFmtId="0" fontId="20"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22" fillId="0" borderId="0" xfId="0" applyFont="1" applyAlignment="1" applyProtection="1">
      <alignment horizontal="center"/>
      <protection hidden="1"/>
    </xf>
    <xf numFmtId="0" fontId="21" fillId="0" borderId="18" xfId="1" applyFont="1" applyFill="1" applyBorder="1" applyAlignment="1" applyProtection="1">
      <alignment horizontal="center" vertical="center" wrapText="1"/>
      <protection hidden="1"/>
    </xf>
    <xf numFmtId="0" fontId="21" fillId="0" borderId="38"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 fontId="5" fillId="0" borderId="4" xfId="0" applyNumberFormat="1" applyFont="1" applyFill="1" applyBorder="1" applyAlignment="1" applyProtection="1">
      <alignment horizontal="right"/>
      <protection hidden="1"/>
    </xf>
    <xf numFmtId="10" fontId="5" fillId="0" borderId="4" xfId="4" applyNumberFormat="1" applyFont="1" applyFill="1" applyBorder="1" applyAlignment="1" applyProtection="1">
      <alignment horizontal="right"/>
      <protection hidden="1"/>
    </xf>
    <xf numFmtId="0" fontId="15" fillId="4" borderId="4" xfId="2" applyFont="1" applyFill="1" applyBorder="1" applyAlignment="1" applyProtection="1">
      <alignment horizontal="left" vertical="center" wrapText="1"/>
      <protection hidden="1"/>
    </xf>
    <xf numFmtId="0" fontId="15" fillId="0" borderId="4" xfId="2" applyFont="1" applyBorder="1" applyAlignment="1" applyProtection="1">
      <alignment horizontal="center" vertical="center" wrapText="1"/>
      <protection hidden="1"/>
    </xf>
    <xf numFmtId="2" fontId="5" fillId="3" borderId="18" xfId="4" applyNumberFormat="1" applyFont="1" applyFill="1" applyBorder="1" applyAlignment="1" applyProtection="1">
      <alignment horizontal="right"/>
      <protection locked="0"/>
    </xf>
    <xf numFmtId="2" fontId="5" fillId="3" borderId="11" xfId="4" applyNumberFormat="1" applyFont="1" applyFill="1" applyBorder="1" applyAlignment="1" applyProtection="1">
      <alignment horizontal="right"/>
      <protection locked="0"/>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40" dropStyle="combo" dx="22" fmlaLink="$H$14" fmlaRange="$AA$10:$AA$11" sel="1" val="0"/>
</file>

<file path=xl/ctrlProps/ctrlProp2.xml><?xml version="1.0" encoding="utf-8"?>
<formControlPr xmlns="http://schemas.microsoft.com/office/spreadsheetml/2009/9/main" objectType="Drop" dropLines="40" dropStyle="combo" dx="22" fmlaLink="$J$15" fmlaRange="$AG$7:$AG$8" sel="1" val="0"/>
</file>

<file path=xl/ctrlProps/ctrlProp3.xml><?xml version="1.0" encoding="utf-8"?>
<formControlPr xmlns="http://schemas.microsoft.com/office/spreadsheetml/2009/9/main" objectType="Drop" dropLines="40" dropStyle="combo" dx="22" fmlaLink="$H$14" fmlaRange="$AA$10:$AA$11" sel="1" val="0"/>
</file>

<file path=xl/ctrlProps/ctrlProp4.xml><?xml version="1.0" encoding="utf-8"?>
<formControlPr xmlns="http://schemas.microsoft.com/office/spreadsheetml/2009/9/main" objectType="Drop" dropLines="40" dropStyle="combo" dx="22" fmlaLink="$H$14" fmlaRange="$AA$10:$AA$1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2</xdr:row>
      <xdr:rowOff>57150</xdr:rowOff>
    </xdr:from>
    <xdr:to>
      <xdr:col>1</xdr:col>
      <xdr:colOff>3971925</xdr:colOff>
      <xdr:row>2</xdr:row>
      <xdr:rowOff>476250</xdr:rowOff>
    </xdr:to>
    <xdr:pic>
      <xdr:nvPicPr>
        <xdr:cNvPr id="5404"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57150"/>
          <a:ext cx="3752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3619500</xdr:colOff>
      <xdr:row>23</xdr:row>
      <xdr:rowOff>0</xdr:rowOff>
    </xdr:from>
    <xdr:to>
      <xdr:col>2</xdr:col>
      <xdr:colOff>9525</xdr:colOff>
      <xdr:row>24</xdr:row>
      <xdr:rowOff>9525</xdr:rowOff>
    </xdr:to>
    <xdr:pic>
      <xdr:nvPicPr>
        <xdr:cNvPr id="5405" name="Рисунок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9391650"/>
          <a:ext cx="48482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0</xdr:colOff>
          <xdr:row>13</xdr:row>
          <xdr:rowOff>0</xdr:rowOff>
        </xdr:from>
        <xdr:to>
          <xdr:col>29</xdr:col>
          <xdr:colOff>28575</xdr:colOff>
          <xdr:row>14</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47625</xdr:colOff>
      <xdr:row>2</xdr:row>
      <xdr:rowOff>171450</xdr:rowOff>
    </xdr:from>
    <xdr:to>
      <xdr:col>36</xdr:col>
      <xdr:colOff>266700</xdr:colOff>
      <xdr:row>7</xdr:row>
      <xdr:rowOff>19050</xdr:rowOff>
    </xdr:to>
    <xdr:pic>
      <xdr:nvPicPr>
        <xdr:cNvPr id="7335"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8763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9525</xdr:rowOff>
        </xdr:from>
        <xdr:to>
          <xdr:col>10</xdr:col>
          <xdr:colOff>1714500</xdr:colOff>
          <xdr:row>14</xdr:row>
          <xdr:rowOff>209550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5</xdr:col>
      <xdr:colOff>571500</xdr:colOff>
      <xdr:row>35</xdr:row>
      <xdr:rowOff>114300</xdr:rowOff>
    </xdr:from>
    <xdr:to>
      <xdr:col>14</xdr:col>
      <xdr:colOff>9525</xdr:colOff>
      <xdr:row>40</xdr:row>
      <xdr:rowOff>161925</xdr:rowOff>
    </xdr:to>
    <xdr:pic>
      <xdr:nvPicPr>
        <xdr:cNvPr id="928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6089" y="3689437"/>
          <a:ext cx="7749566" cy="1026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13</xdr:row>
          <xdr:rowOff>19050</xdr:rowOff>
        </xdr:from>
        <xdr:to>
          <xdr:col>22</xdr:col>
          <xdr:colOff>19050</xdr:colOff>
          <xdr:row>14</xdr:row>
          <xdr:rowOff>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47625</xdr:colOff>
      <xdr:row>2</xdr:row>
      <xdr:rowOff>171450</xdr:rowOff>
    </xdr:from>
    <xdr:to>
      <xdr:col>31</xdr:col>
      <xdr:colOff>161925</xdr:colOff>
      <xdr:row>10</xdr:row>
      <xdr:rowOff>19050</xdr:rowOff>
    </xdr:to>
    <xdr:pic>
      <xdr:nvPicPr>
        <xdr:cNvPr id="8361"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2925" y="8763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13</xdr:row>
          <xdr:rowOff>9525</xdr:rowOff>
        </xdr:from>
        <xdr:to>
          <xdr:col>22</xdr:col>
          <xdr:colOff>19050</xdr:colOff>
          <xdr:row>13</xdr:row>
          <xdr:rowOff>209550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22</xdr:col>
      <xdr:colOff>504825</xdr:colOff>
      <xdr:row>14</xdr:row>
      <xdr:rowOff>95250</xdr:rowOff>
    </xdr:from>
    <xdr:to>
      <xdr:col>32</xdr:col>
      <xdr:colOff>57150</xdr:colOff>
      <xdr:row>17</xdr:row>
      <xdr:rowOff>219075</xdr:rowOff>
    </xdr:to>
    <xdr:pic>
      <xdr:nvPicPr>
        <xdr:cNvPr id="10306"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0" y="1219200"/>
          <a:ext cx="4533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krgasbank.com/" TargetMode="External"/><Relationship Id="rId1" Type="http://schemas.openxmlformats.org/officeDocument/2006/relationships/hyperlink" Target="mailto:contactcentre@ukrgasbank.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18" zoomScale="92" zoomScaleNormal="92" workbookViewId="0">
      <selection activeCell="D23" sqref="D23"/>
    </sheetView>
  </sheetViews>
  <sheetFormatPr defaultRowHeight="15" x14ac:dyDescent="0.2"/>
  <cols>
    <col min="1" max="1" width="54.5703125" style="1" customWidth="1"/>
    <col min="2" max="2" width="72.28515625" style="36" customWidth="1"/>
    <col min="3" max="3" width="34.5703125" style="36" customWidth="1"/>
    <col min="4" max="5" width="10.42578125" style="36" customWidth="1"/>
    <col min="6" max="6" width="9.140625" style="36"/>
    <col min="7" max="7" width="10" style="36" customWidth="1"/>
    <col min="8" max="8" width="10.85546875" style="36" customWidth="1"/>
    <col min="9" max="16384" width="9.140625" style="36"/>
  </cols>
  <sheetData>
    <row r="1" spans="1:2" hidden="1" x14ac:dyDescent="0.2">
      <c r="A1" s="150" t="s">
        <v>141</v>
      </c>
      <c r="B1" s="150"/>
    </row>
    <row r="2" spans="1:2" ht="18.75" hidden="1" customHeight="1" x14ac:dyDescent="0.2">
      <c r="A2" s="151" t="s">
        <v>3</v>
      </c>
      <c r="B2" s="151"/>
    </row>
    <row r="3" spans="1:2" ht="38.25" customHeight="1" thickBot="1" x14ac:dyDescent="0.25"/>
    <row r="4" spans="1:2" ht="27" customHeight="1" thickBot="1" x14ac:dyDescent="0.25">
      <c r="A4" s="152" t="s">
        <v>4</v>
      </c>
      <c r="B4" s="153"/>
    </row>
    <row r="5" spans="1:2" ht="31.5" customHeight="1" thickBot="1" x14ac:dyDescent="0.25">
      <c r="A5" s="154" t="s">
        <v>191</v>
      </c>
      <c r="B5" s="155"/>
    </row>
    <row r="6" spans="1:2" ht="20.25" customHeight="1" x14ac:dyDescent="0.2">
      <c r="A6" s="146" t="s">
        <v>5</v>
      </c>
      <c r="B6" s="147"/>
    </row>
    <row r="7" spans="1:2" ht="29.25" customHeight="1" x14ac:dyDescent="0.2">
      <c r="A7" s="133" t="s">
        <v>6</v>
      </c>
      <c r="B7" s="134" t="s">
        <v>7</v>
      </c>
    </row>
    <row r="8" spans="1:2" ht="18.75" customHeight="1" x14ac:dyDescent="0.2">
      <c r="A8" s="133" t="s">
        <v>8</v>
      </c>
      <c r="B8" s="134" t="s">
        <v>9</v>
      </c>
    </row>
    <row r="9" spans="1:2" ht="19.5" customHeight="1" x14ac:dyDescent="0.2">
      <c r="A9" s="133" t="s">
        <v>10</v>
      </c>
      <c r="B9" s="134" t="s">
        <v>11</v>
      </c>
    </row>
    <row r="10" spans="1:2" ht="33.75" customHeight="1" x14ac:dyDescent="0.2">
      <c r="A10" s="133" t="s">
        <v>12</v>
      </c>
      <c r="B10" s="39" t="s">
        <v>13</v>
      </c>
    </row>
    <row r="11" spans="1:2" ht="36.75" customHeight="1" x14ac:dyDescent="0.2">
      <c r="A11" s="133" t="s">
        <v>14</v>
      </c>
      <c r="B11" s="39" t="s">
        <v>15</v>
      </c>
    </row>
    <row r="12" spans="1:2" ht="19.5" customHeight="1" x14ac:dyDescent="0.2">
      <c r="A12" s="133" t="s">
        <v>16</v>
      </c>
      <c r="B12" s="72" t="s">
        <v>97</v>
      </c>
    </row>
    <row r="13" spans="1:2" ht="27" customHeight="1" x14ac:dyDescent="0.2">
      <c r="A13" s="133" t="s">
        <v>17</v>
      </c>
      <c r="B13" s="132" t="s">
        <v>98</v>
      </c>
    </row>
    <row r="14" spans="1:2" ht="18.75" customHeight="1" x14ac:dyDescent="0.2">
      <c r="A14" s="133" t="s">
        <v>18</v>
      </c>
      <c r="B14" s="37" t="s">
        <v>99</v>
      </c>
    </row>
    <row r="15" spans="1:2" ht="17.25" customHeight="1" thickBot="1" x14ac:dyDescent="0.25">
      <c r="A15" s="73" t="s">
        <v>19</v>
      </c>
      <c r="B15" s="38" t="s">
        <v>100</v>
      </c>
    </row>
    <row r="16" spans="1:2" ht="24.75" customHeight="1" x14ac:dyDescent="0.2">
      <c r="A16" s="146" t="s">
        <v>20</v>
      </c>
      <c r="B16" s="147"/>
    </row>
    <row r="17" spans="1:3" ht="64.5" customHeight="1" x14ac:dyDescent="0.2">
      <c r="A17" s="133" t="s">
        <v>21</v>
      </c>
      <c r="B17" s="134" t="s">
        <v>199</v>
      </c>
    </row>
    <row r="18" spans="1:3" ht="34.5" customHeight="1" x14ac:dyDescent="0.2">
      <c r="A18" s="133" t="s">
        <v>23</v>
      </c>
      <c r="B18" s="134" t="s">
        <v>109</v>
      </c>
    </row>
    <row r="19" spans="1:3" ht="41.45" customHeight="1" x14ac:dyDescent="0.2">
      <c r="A19" s="133" t="s">
        <v>24</v>
      </c>
      <c r="B19" s="132" t="s">
        <v>182</v>
      </c>
    </row>
    <row r="20" spans="1:3" ht="147.75" customHeight="1" x14ac:dyDescent="0.2">
      <c r="A20" s="133" t="s">
        <v>25</v>
      </c>
      <c r="B20" s="134" t="s">
        <v>197</v>
      </c>
    </row>
    <row r="21" spans="1:3" ht="29.1" customHeight="1" x14ac:dyDescent="0.2">
      <c r="A21" s="133" t="s">
        <v>26</v>
      </c>
      <c r="B21" s="132" t="s">
        <v>195</v>
      </c>
    </row>
    <row r="22" spans="1:3" ht="30" customHeight="1" thickBot="1" x14ac:dyDescent="0.25">
      <c r="A22" s="74" t="s">
        <v>27</v>
      </c>
      <c r="B22" s="75" t="s">
        <v>110</v>
      </c>
    </row>
    <row r="23" spans="1:3" ht="30.75" customHeight="1" x14ac:dyDescent="0.2">
      <c r="A23" s="146" t="s">
        <v>28</v>
      </c>
      <c r="B23" s="147"/>
    </row>
    <row r="24" spans="1:3" ht="104.25" customHeight="1" x14ac:dyDescent="0.2">
      <c r="A24" s="76" t="s">
        <v>29</v>
      </c>
      <c r="B24" s="138" t="s">
        <v>198</v>
      </c>
      <c r="C24" s="86" t="s">
        <v>133</v>
      </c>
    </row>
    <row r="25" spans="1:3" ht="20.25" customHeight="1" x14ac:dyDescent="0.2">
      <c r="A25" s="133" t="s">
        <v>30</v>
      </c>
      <c r="B25" s="134" t="s">
        <v>101</v>
      </c>
    </row>
    <row r="26" spans="1:3" ht="36" customHeight="1" x14ac:dyDescent="0.2">
      <c r="A26" s="131" t="s">
        <v>31</v>
      </c>
      <c r="B26" s="132"/>
    </row>
    <row r="27" spans="1:3" s="41" customFormat="1" ht="18" customHeight="1" x14ac:dyDescent="0.2">
      <c r="A27" s="131" t="s">
        <v>107</v>
      </c>
      <c r="B27" s="78" t="s">
        <v>111</v>
      </c>
    </row>
    <row r="28" spans="1:3" s="87" customFormat="1" ht="31.5" customHeight="1" x14ac:dyDescent="0.2">
      <c r="A28" s="131" t="s">
        <v>120</v>
      </c>
      <c r="B28" s="78" t="s">
        <v>181</v>
      </c>
    </row>
    <row r="29" spans="1:3" s="87" customFormat="1" ht="69" customHeight="1" x14ac:dyDescent="0.2">
      <c r="A29" s="76" t="s">
        <v>123</v>
      </c>
      <c r="B29" s="77" t="s">
        <v>180</v>
      </c>
    </row>
    <row r="30" spans="1:3" s="88" customFormat="1" ht="45" x14ac:dyDescent="0.2">
      <c r="A30" s="76" t="s">
        <v>135</v>
      </c>
      <c r="B30" s="77" t="s">
        <v>140</v>
      </c>
    </row>
    <row r="31" spans="1:3" s="91" customFormat="1" ht="60" x14ac:dyDescent="0.2">
      <c r="A31" s="131" t="s">
        <v>137</v>
      </c>
      <c r="B31" s="128" t="s">
        <v>136</v>
      </c>
    </row>
    <row r="32" spans="1:3" s="94" customFormat="1" ht="45" x14ac:dyDescent="0.2">
      <c r="A32" s="97" t="s">
        <v>142</v>
      </c>
      <c r="B32" s="98"/>
    </row>
    <row r="33" spans="1:11" s="94" customFormat="1" ht="42" customHeight="1" x14ac:dyDescent="0.2">
      <c r="A33" s="97" t="s">
        <v>38</v>
      </c>
      <c r="B33" s="99" t="s">
        <v>122</v>
      </c>
    </row>
    <row r="34" spans="1:11" s="94" customFormat="1" ht="30.75" customHeight="1" x14ac:dyDescent="0.2">
      <c r="A34" s="97" t="s">
        <v>143</v>
      </c>
      <c r="B34" s="98" t="s">
        <v>144</v>
      </c>
    </row>
    <row r="35" spans="1:11" ht="27" customHeight="1" x14ac:dyDescent="0.2">
      <c r="A35" s="148" t="s">
        <v>32</v>
      </c>
      <c r="B35" s="149"/>
    </row>
    <row r="36" spans="1:11" ht="34.5" customHeight="1" thickBot="1" x14ac:dyDescent="0.25">
      <c r="A36" s="79" t="s">
        <v>37</v>
      </c>
      <c r="B36" s="42" t="s">
        <v>102</v>
      </c>
    </row>
    <row r="37" spans="1:11" ht="21.75" customHeight="1" x14ac:dyDescent="0.2">
      <c r="A37" s="146" t="s">
        <v>103</v>
      </c>
      <c r="B37" s="147"/>
      <c r="E37" s="156"/>
      <c r="F37" s="156"/>
      <c r="G37" s="156"/>
      <c r="H37" s="156"/>
      <c r="I37" s="156"/>
      <c r="J37" s="156"/>
      <c r="K37" s="156"/>
    </row>
    <row r="38" spans="1:11" x14ac:dyDescent="0.2">
      <c r="A38" s="133" t="s">
        <v>39</v>
      </c>
      <c r="B38" s="132" t="s">
        <v>104</v>
      </c>
    </row>
    <row r="39" spans="1:11" x14ac:dyDescent="0.2">
      <c r="A39" s="133" t="s">
        <v>40</v>
      </c>
      <c r="B39" s="132" t="s">
        <v>104</v>
      </c>
    </row>
    <row r="40" spans="1:11" ht="43.5" customHeight="1" x14ac:dyDescent="0.2">
      <c r="A40" s="133" t="s">
        <v>41</v>
      </c>
      <c r="B40" s="135" t="s">
        <v>192</v>
      </c>
    </row>
    <row r="41" spans="1:11" ht="330" customHeight="1" x14ac:dyDescent="0.2">
      <c r="A41" s="135" t="s">
        <v>196</v>
      </c>
      <c r="B41" s="137" t="s">
        <v>194</v>
      </c>
      <c r="C41" s="136"/>
    </row>
    <row r="42" spans="1:11" ht="41.45" customHeight="1" thickBot="1" x14ac:dyDescent="0.25">
      <c r="A42" s="79" t="s">
        <v>105</v>
      </c>
      <c r="B42" s="80" t="s">
        <v>111</v>
      </c>
    </row>
    <row r="43" spans="1:11" ht="43.5" customHeight="1" x14ac:dyDescent="0.2">
      <c r="A43" s="146" t="s">
        <v>42</v>
      </c>
      <c r="B43" s="147"/>
    </row>
    <row r="44" spans="1:11" ht="33" customHeight="1" x14ac:dyDescent="0.2">
      <c r="A44" s="157" t="s">
        <v>43</v>
      </c>
      <c r="B44" s="161"/>
    </row>
    <row r="45" spans="1:11" ht="20.25" customHeight="1" x14ac:dyDescent="0.2">
      <c r="A45" s="159" t="s">
        <v>91</v>
      </c>
      <c r="B45" s="160"/>
    </row>
    <row r="46" spans="1:11" ht="59.25" customHeight="1" x14ac:dyDescent="0.2">
      <c r="A46" s="133" t="s">
        <v>44</v>
      </c>
      <c r="B46" s="77" t="s">
        <v>112</v>
      </c>
    </row>
    <row r="47" spans="1:11" ht="50.25" customHeight="1" x14ac:dyDescent="0.2">
      <c r="A47" s="159" t="s">
        <v>45</v>
      </c>
      <c r="B47" s="160"/>
    </row>
    <row r="48" spans="1:11" ht="41.1" customHeight="1" x14ac:dyDescent="0.2">
      <c r="A48" s="159" t="s">
        <v>46</v>
      </c>
      <c r="B48" s="160"/>
    </row>
    <row r="49" spans="1:2" ht="19.5" customHeight="1" x14ac:dyDescent="0.2">
      <c r="A49" s="81" t="s">
        <v>47</v>
      </c>
      <c r="B49" s="78" t="s">
        <v>48</v>
      </c>
    </row>
    <row r="50" spans="1:2" ht="31.5" customHeight="1" x14ac:dyDescent="0.2">
      <c r="A50" s="82">
        <f ca="1">TODAY()</f>
        <v>44512</v>
      </c>
      <c r="B50" s="83">
        <f ca="1">TODAY()</f>
        <v>44512</v>
      </c>
    </row>
    <row r="51" spans="1:2" ht="17.25" customHeight="1" x14ac:dyDescent="0.2">
      <c r="A51" s="157" t="s">
        <v>49</v>
      </c>
      <c r="B51" s="40"/>
    </row>
    <row r="52" spans="1:2" ht="38.25" customHeight="1" x14ac:dyDescent="0.2">
      <c r="A52" s="157"/>
      <c r="B52" s="78" t="s">
        <v>50</v>
      </c>
    </row>
    <row r="53" spans="1:2" ht="54.75" customHeight="1" x14ac:dyDescent="0.2">
      <c r="A53" s="159" t="s">
        <v>51</v>
      </c>
      <c r="B53" s="160"/>
    </row>
    <row r="54" spans="1:2" ht="51.95" customHeight="1" x14ac:dyDescent="0.2">
      <c r="A54" s="159" t="s">
        <v>52</v>
      </c>
      <c r="B54" s="160"/>
    </row>
    <row r="55" spans="1:2" ht="30.75" customHeight="1" x14ac:dyDescent="0.2">
      <c r="A55" s="81" t="s">
        <v>94</v>
      </c>
      <c r="B55" s="84">
        <f ca="1">TODAY()</f>
        <v>44512</v>
      </c>
    </row>
    <row r="56" spans="1:2" ht="17.25" customHeight="1" x14ac:dyDescent="0.2">
      <c r="A56" s="157" t="s">
        <v>53</v>
      </c>
      <c r="B56" s="40"/>
    </row>
    <row r="57" spans="1:2" ht="15.75" thickBot="1" x14ac:dyDescent="0.25">
      <c r="A57" s="158"/>
      <c r="B57" s="85" t="s">
        <v>93</v>
      </c>
    </row>
  </sheetData>
  <sheetProtection password="CA9C" sheet="1" formatCells="0" formatColumns="0" formatRows="0" insertColumns="0" insertRows="0" insertHyperlinks="0" deleteColumns="0" deleteRows="0" sort="0" autoFilter="0" pivotTables="0"/>
  <mergeCells count="19">
    <mergeCell ref="E37:K37"/>
    <mergeCell ref="A43:B43"/>
    <mergeCell ref="A56:A57"/>
    <mergeCell ref="A45:B45"/>
    <mergeCell ref="A47:B47"/>
    <mergeCell ref="A48:B48"/>
    <mergeCell ref="A51:A52"/>
    <mergeCell ref="A53:B53"/>
    <mergeCell ref="A54:B54"/>
    <mergeCell ref="A44:B44"/>
    <mergeCell ref="A16:B16"/>
    <mergeCell ref="A23:B23"/>
    <mergeCell ref="A35:B35"/>
    <mergeCell ref="A37:B37"/>
    <mergeCell ref="A1:B1"/>
    <mergeCell ref="A2:B2"/>
    <mergeCell ref="A4:B4"/>
    <mergeCell ref="A5:B5"/>
    <mergeCell ref="A6:B6"/>
  </mergeCells>
  <hyperlinks>
    <hyperlink ref="B14" r:id="rId1"/>
    <hyperlink ref="B15" r:id="rId2"/>
    <hyperlink ref="B36" location="'Додаток до Паспорту (класика)'!avans2" display="Наведено у Додатку до цього Паспорту"/>
  </hyperlinks>
  <pageMargins left="0.51181102362204722" right="0.51181102362204722" top="0.55118110236220474" bottom="0.55118110236220474" header="0.31496062992125984" footer="0.31496062992125984"/>
  <pageSetup paperSize="9" scale="63" orientation="portrait" r:id="rId3"/>
  <rowBreaks count="1" manualBreakCount="1">
    <brk id="34" max="1"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AJ321"/>
  <sheetViews>
    <sheetView showGridLines="0" topLeftCell="A20" zoomScaleNormal="100" workbookViewId="0">
      <selection activeCell="F24" sqref="F24"/>
    </sheetView>
  </sheetViews>
  <sheetFormatPr defaultRowHeight="15" customHeight="1" x14ac:dyDescent="0.25"/>
  <cols>
    <col min="1" max="1" width="10.7109375" style="3" customWidth="1"/>
    <col min="2" max="2" width="12.140625" style="3" customWidth="1"/>
    <col min="3" max="3" width="13.28515625" style="3" customWidth="1"/>
    <col min="4" max="4" width="13.8554687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hidden="1" customWidth="1"/>
    <col min="24" max="29" width="9.140625" style="3" hidden="1" customWidth="1"/>
    <col min="30" max="31" width="9.140625" style="3" customWidth="1"/>
    <col min="32" max="240" width="9.140625" style="3"/>
    <col min="241" max="241" width="13.7109375" style="3" customWidth="1"/>
    <col min="242" max="16384" width="9.140625" style="3"/>
  </cols>
  <sheetData>
    <row r="1" spans="1:28" ht="27.75" customHeight="1" x14ac:dyDescent="0.25">
      <c r="A1" s="169" t="s">
        <v>106</v>
      </c>
      <c r="B1" s="169"/>
      <c r="C1" s="169"/>
      <c r="D1" s="169"/>
      <c r="E1" s="169"/>
      <c r="F1" s="169"/>
      <c r="G1" s="169"/>
      <c r="H1" s="169"/>
      <c r="I1" s="169"/>
      <c r="O1" s="3"/>
    </row>
    <row r="2" spans="1:28" ht="27.75" customHeight="1" x14ac:dyDescent="0.25">
      <c r="A2" s="170" t="s">
        <v>3</v>
      </c>
      <c r="B2" s="170"/>
      <c r="C2" s="170"/>
      <c r="D2" s="170"/>
      <c r="E2" s="170"/>
      <c r="F2" s="170"/>
      <c r="G2" s="170"/>
      <c r="H2" s="170"/>
      <c r="I2" s="170"/>
    </row>
    <row r="3" spans="1:28" ht="24.75" customHeight="1" x14ac:dyDescent="0.25">
      <c r="A3" s="171" t="s">
        <v>54</v>
      </c>
      <c r="B3" s="171"/>
      <c r="C3" s="171"/>
      <c r="D3" s="171"/>
      <c r="E3" s="171"/>
      <c r="F3" s="171"/>
      <c r="G3" s="171"/>
      <c r="H3" s="171"/>
      <c r="I3" s="171"/>
    </row>
    <row r="4" spans="1:28" ht="34.5" customHeight="1" x14ac:dyDescent="0.25">
      <c r="A4" s="172" t="s">
        <v>108</v>
      </c>
      <c r="B4" s="172"/>
      <c r="C4" s="172"/>
      <c r="D4" s="172"/>
      <c r="E4" s="172"/>
      <c r="F4" s="172"/>
      <c r="G4" s="172"/>
      <c r="H4" s="172"/>
      <c r="I4" s="172"/>
    </row>
    <row r="5" spans="1:28" hidden="1" x14ac:dyDescent="0.25"/>
    <row r="6" spans="1:28" hidden="1" x14ac:dyDescent="0.25"/>
    <row r="7" spans="1:28" hidden="1" x14ac:dyDescent="0.25"/>
    <row r="8" spans="1:28" x14ac:dyDescent="0.25">
      <c r="A8" s="173" t="s">
        <v>61</v>
      </c>
      <c r="B8" s="173"/>
      <c r="C8" s="173"/>
      <c r="D8" s="173"/>
      <c r="E8" s="173"/>
      <c r="F8" s="173"/>
      <c r="G8" s="173"/>
      <c r="H8" s="173"/>
      <c r="I8" s="173"/>
      <c r="J8" s="43"/>
      <c r="K8" s="8"/>
      <c r="L8" s="8"/>
      <c r="M8" s="8"/>
      <c r="N8" s="8"/>
      <c r="R8" s="2"/>
      <c r="S8" s="2"/>
      <c r="T8" s="2"/>
      <c r="U8" s="2"/>
      <c r="V8" s="2"/>
      <c r="W8" s="2"/>
    </row>
    <row r="9" spans="1:28" ht="45.75" hidden="1" customHeight="1" x14ac:dyDescent="0.25">
      <c r="A9" s="162" t="s">
        <v>95</v>
      </c>
      <c r="B9" s="163"/>
      <c r="C9" s="163"/>
      <c r="D9" s="163"/>
      <c r="E9" s="163"/>
      <c r="F9" s="163"/>
      <c r="G9" s="164"/>
      <c r="H9" s="162" t="s">
        <v>96</v>
      </c>
      <c r="I9" s="165"/>
      <c r="J9" s="29"/>
      <c r="K9" s="29"/>
      <c r="L9" s="27"/>
      <c r="M9" s="27"/>
      <c r="N9" s="27"/>
      <c r="R9" s="2"/>
      <c r="S9" s="2"/>
      <c r="T9" s="2"/>
      <c r="U9" s="2"/>
      <c r="V9" s="2"/>
      <c r="W9" s="2"/>
    </row>
    <row r="10" spans="1:28" hidden="1" x14ac:dyDescent="0.25">
      <c r="A10" s="166" t="s">
        <v>58</v>
      </c>
      <c r="B10" s="166"/>
      <c r="C10" s="166"/>
      <c r="D10" s="166"/>
      <c r="E10" s="166"/>
      <c r="F10" s="166"/>
      <c r="G10" s="166"/>
      <c r="H10" s="167">
        <v>0.1</v>
      </c>
      <c r="I10" s="167"/>
      <c r="J10" s="55"/>
      <c r="K10" s="23"/>
      <c r="L10" s="23"/>
      <c r="M10" s="23"/>
      <c r="N10" s="23"/>
      <c r="O10" s="23"/>
      <c r="P10" s="3"/>
      <c r="Q10" s="3"/>
      <c r="S10" s="9"/>
      <c r="T10" s="9"/>
      <c r="U10" s="9"/>
      <c r="V10" s="9"/>
      <c r="W10" s="10"/>
      <c r="X10" s="2"/>
      <c r="Y10" s="2"/>
      <c r="AA10" s="2" t="s">
        <v>2</v>
      </c>
      <c r="AB10" s="19" t="s">
        <v>0</v>
      </c>
    </row>
    <row r="11" spans="1:28" x14ac:dyDescent="0.25">
      <c r="A11" s="166" t="s">
        <v>22</v>
      </c>
      <c r="B11" s="166"/>
      <c r="C11" s="166"/>
      <c r="D11" s="166"/>
      <c r="E11" s="166"/>
      <c r="F11" s="166"/>
      <c r="G11" s="166"/>
      <c r="H11" s="168">
        <v>4000000</v>
      </c>
      <c r="I11" s="168"/>
      <c r="J11" s="55"/>
      <c r="K11" s="23"/>
      <c r="L11" s="23"/>
      <c r="M11" s="23"/>
      <c r="N11" s="23"/>
      <c r="O11" s="23"/>
      <c r="P11" s="3"/>
      <c r="Q11" s="3"/>
      <c r="W11" s="11"/>
      <c r="X11" s="2"/>
      <c r="Y11" s="2"/>
      <c r="AA11" s="3" t="s">
        <v>57</v>
      </c>
      <c r="AB11" s="19" t="s">
        <v>1</v>
      </c>
    </row>
    <row r="12" spans="1:28" x14ac:dyDescent="0.25">
      <c r="A12" s="185" t="s">
        <v>55</v>
      </c>
      <c r="B12" s="185"/>
      <c r="C12" s="185"/>
      <c r="D12" s="185"/>
      <c r="E12" s="185"/>
      <c r="F12" s="185"/>
      <c r="G12" s="185"/>
      <c r="H12" s="174">
        <v>12</v>
      </c>
      <c r="I12" s="174"/>
      <c r="J12" s="55"/>
      <c r="K12" s="23"/>
      <c r="L12" s="23"/>
      <c r="M12" s="23"/>
      <c r="N12" s="23"/>
      <c r="O12" s="23"/>
      <c r="P12" s="3"/>
      <c r="Q12" s="3"/>
      <c r="S12" s="12"/>
      <c r="T12" s="12"/>
      <c r="U12" s="12"/>
      <c r="V12" s="12"/>
      <c r="W12" s="11"/>
      <c r="X12" s="2"/>
      <c r="Y12" s="2"/>
    </row>
    <row r="13" spans="1:28" x14ac:dyDescent="0.25">
      <c r="A13" s="175" t="s">
        <v>60</v>
      </c>
      <c r="B13" s="176"/>
      <c r="C13" s="176"/>
      <c r="D13" s="176"/>
      <c r="E13" s="176"/>
      <c r="F13" s="176"/>
      <c r="G13" s="177"/>
      <c r="H13" s="184">
        <v>22.63</v>
      </c>
      <c r="I13" s="184"/>
      <c r="J13" s="55"/>
      <c r="K13" s="23"/>
      <c r="L13" s="23"/>
      <c r="M13" s="23"/>
      <c r="N13" s="23"/>
      <c r="O13" s="23"/>
      <c r="P13" s="3"/>
      <c r="Q13" s="3"/>
      <c r="S13" s="12"/>
      <c r="T13" s="12"/>
      <c r="U13" s="12"/>
      <c r="V13" s="12"/>
      <c r="W13" s="18"/>
      <c r="X13" s="2"/>
      <c r="Y13" s="2"/>
    </row>
    <row r="14" spans="1:28" ht="24" customHeight="1" x14ac:dyDescent="0.25">
      <c r="A14" s="175" t="s">
        <v>56</v>
      </c>
      <c r="B14" s="176"/>
      <c r="C14" s="176"/>
      <c r="D14" s="176"/>
      <c r="E14" s="176"/>
      <c r="F14" s="176"/>
      <c r="G14" s="177"/>
      <c r="H14" s="178">
        <v>1</v>
      </c>
      <c r="I14" s="179"/>
      <c r="J14" s="180"/>
      <c r="K14" s="181"/>
      <c r="L14" s="181"/>
      <c r="M14" s="181"/>
      <c r="N14" s="181"/>
      <c r="O14" s="181"/>
      <c r="R14" s="2"/>
      <c r="S14" s="2"/>
      <c r="T14" s="2"/>
      <c r="U14" s="2"/>
      <c r="V14" s="2"/>
      <c r="W14" s="13"/>
      <c r="X14" s="2"/>
      <c r="Y14" s="2"/>
      <c r="AB14" s="56">
        <v>7.0000000000000001E-3</v>
      </c>
    </row>
    <row r="15" spans="1:28" hidden="1" x14ac:dyDescent="0.25">
      <c r="A15" s="175" t="str">
        <f>CONCATENATE("Месячный платеж по кредиту, ",L22)</f>
        <v xml:space="preserve">Месячный платеж по кредиту, </v>
      </c>
      <c r="B15" s="176"/>
      <c r="C15" s="176"/>
      <c r="D15" s="176"/>
      <c r="E15" s="176"/>
      <c r="F15" s="176"/>
      <c r="G15" s="33"/>
      <c r="H15" s="182">
        <f>IF(data=1,sumkred/strok,sumkred*PROC/100/((1-POWER(1+PROC/1200,-strok))*12))</f>
        <v>333333.33333333331</v>
      </c>
      <c r="I15" s="183"/>
      <c r="J15" s="25"/>
      <c r="K15" s="20"/>
      <c r="L15" s="169"/>
      <c r="M15" s="169"/>
      <c r="N15" s="169"/>
      <c r="O15" s="26"/>
      <c r="P15" s="21"/>
      <c r="Q15" s="21"/>
      <c r="R15" s="2"/>
      <c r="S15" s="2"/>
      <c r="T15" s="2"/>
      <c r="U15" s="2"/>
      <c r="V15" s="2"/>
      <c r="W15" s="13"/>
      <c r="X15" s="2"/>
      <c r="Y15" s="2"/>
    </row>
    <row r="16" spans="1:28" x14ac:dyDescent="0.25">
      <c r="A16" s="186" t="s">
        <v>113</v>
      </c>
      <c r="B16" s="187"/>
      <c r="C16" s="187"/>
      <c r="D16" s="187"/>
      <c r="E16" s="187"/>
      <c r="F16" s="187"/>
      <c r="G16" s="188"/>
      <c r="H16" s="189">
        <v>0</v>
      </c>
      <c r="I16" s="189"/>
      <c r="J16" s="180"/>
      <c r="K16" s="181"/>
      <c r="L16" s="181"/>
      <c r="M16" s="181"/>
      <c r="N16" s="181"/>
      <c r="O16" s="181"/>
      <c r="P16" s="21"/>
      <c r="Q16" s="21"/>
      <c r="R16" s="2"/>
      <c r="S16" s="2"/>
      <c r="T16" s="2"/>
      <c r="U16" s="2"/>
      <c r="V16" s="2"/>
      <c r="W16" s="18"/>
      <c r="X16" s="2"/>
      <c r="Y16" s="2"/>
      <c r="AB16" s="56">
        <v>0.01</v>
      </c>
    </row>
    <row r="17" spans="1:25" ht="15" customHeight="1" x14ac:dyDescent="0.25">
      <c r="A17" s="186" t="s">
        <v>114</v>
      </c>
      <c r="B17" s="187"/>
      <c r="C17" s="187"/>
      <c r="D17" s="187"/>
      <c r="E17" s="187"/>
      <c r="F17" s="187"/>
      <c r="G17" s="188"/>
      <c r="H17" s="190">
        <v>100</v>
      </c>
      <c r="I17" s="190"/>
      <c r="J17" s="180"/>
      <c r="K17" s="181"/>
      <c r="L17" s="181"/>
      <c r="M17" s="181"/>
      <c r="N17" s="181"/>
      <c r="O17" s="181"/>
      <c r="P17" s="21"/>
      <c r="Q17" s="21"/>
      <c r="R17" s="2"/>
      <c r="S17" s="2"/>
      <c r="T17" s="2"/>
      <c r="U17" s="2"/>
      <c r="V17" s="2"/>
      <c r="W17" s="18"/>
      <c r="X17" s="2"/>
      <c r="Y17" s="2"/>
    </row>
    <row r="18" spans="1:25" ht="34.5" customHeight="1" x14ac:dyDescent="0.25">
      <c r="A18" s="191" t="s">
        <v>124</v>
      </c>
      <c r="B18" s="191"/>
      <c r="C18" s="191"/>
      <c r="D18" s="191"/>
      <c r="E18" s="191"/>
      <c r="F18" s="191"/>
      <c r="G18" s="191"/>
      <c r="H18" s="192">
        <v>7.0000000000000001E-3</v>
      </c>
      <c r="I18" s="192"/>
      <c r="J18" s="180"/>
      <c r="K18" s="181"/>
      <c r="L18" s="181"/>
      <c r="M18" s="181"/>
      <c r="N18" s="181"/>
      <c r="O18" s="181"/>
      <c r="P18" s="21"/>
      <c r="Q18" s="21"/>
      <c r="R18" s="2"/>
      <c r="S18" s="2"/>
      <c r="T18" s="2"/>
      <c r="U18" s="2"/>
      <c r="V18" s="2"/>
      <c r="W18" s="18"/>
      <c r="X18" s="2"/>
      <c r="Y18" s="2"/>
    </row>
    <row r="19" spans="1:25" hidden="1" x14ac:dyDescent="0.25">
      <c r="A19" s="175" t="s">
        <v>115</v>
      </c>
      <c r="B19" s="176"/>
      <c r="C19" s="176"/>
      <c r="D19" s="176"/>
      <c r="E19" s="176"/>
      <c r="F19" s="176"/>
      <c r="G19" s="176"/>
      <c r="H19" s="193"/>
      <c r="I19" s="193"/>
      <c r="J19" s="180"/>
      <c r="K19" s="181"/>
      <c r="L19" s="181"/>
      <c r="M19" s="181"/>
      <c r="N19" s="181"/>
      <c r="O19" s="181"/>
      <c r="P19" s="21"/>
      <c r="Q19" s="21"/>
      <c r="R19" s="2"/>
      <c r="S19" s="2"/>
      <c r="T19" s="2"/>
      <c r="U19" s="2"/>
      <c r="V19" s="2"/>
      <c r="W19" s="18"/>
      <c r="X19" s="2"/>
      <c r="Y19" s="2"/>
    </row>
    <row r="20" spans="1:25" x14ac:dyDescent="0.25">
      <c r="A20" s="166" t="s">
        <v>134</v>
      </c>
      <c r="B20" s="166"/>
      <c r="C20" s="166"/>
      <c r="D20" s="166"/>
      <c r="E20" s="166"/>
      <c r="F20" s="166"/>
      <c r="G20" s="166"/>
      <c r="H20" s="206">
        <v>750</v>
      </c>
      <c r="I20" s="206"/>
      <c r="J20" s="89"/>
      <c r="K20" s="90"/>
      <c r="L20" s="90"/>
      <c r="M20" s="90"/>
      <c r="N20" s="90"/>
      <c r="O20" s="90"/>
      <c r="P20" s="21"/>
      <c r="Q20" s="21"/>
      <c r="R20" s="2"/>
      <c r="S20" s="2"/>
      <c r="T20" s="2"/>
      <c r="U20" s="2"/>
      <c r="V20" s="2"/>
      <c r="W20" s="18"/>
      <c r="X20" s="2"/>
      <c r="Y20" s="2"/>
    </row>
    <row r="21" spans="1:25" ht="32.25" customHeight="1" x14ac:dyDescent="0.25">
      <c r="A21" s="212" t="s">
        <v>138</v>
      </c>
      <c r="B21" s="185"/>
      <c r="C21" s="185"/>
      <c r="D21" s="185"/>
      <c r="E21" s="185"/>
      <c r="F21" s="185"/>
      <c r="G21" s="185"/>
      <c r="H21" s="213" t="s">
        <v>139</v>
      </c>
      <c r="I21" s="214"/>
      <c r="J21" s="92"/>
      <c r="K21" s="93"/>
      <c r="L21" s="93"/>
      <c r="M21" s="93"/>
      <c r="N21" s="93"/>
      <c r="O21" s="93"/>
      <c r="P21" s="21"/>
      <c r="Q21" s="21"/>
      <c r="R21" s="2"/>
      <c r="S21" s="2"/>
      <c r="T21" s="2"/>
      <c r="U21" s="2"/>
      <c r="V21" s="2"/>
      <c r="W21" s="18"/>
      <c r="X21" s="2"/>
      <c r="Y21" s="2"/>
    </row>
    <row r="22" spans="1:25" x14ac:dyDescent="0.25">
      <c r="A22" s="14">
        <v>2</v>
      </c>
      <c r="B22" s="2"/>
      <c r="C22" s="2"/>
      <c r="D22" s="2"/>
      <c r="E22" s="2"/>
      <c r="F22" s="2"/>
      <c r="G22" s="2"/>
      <c r="I22" s="24"/>
      <c r="J22" s="24"/>
      <c r="K22" s="24"/>
      <c r="L22" s="211"/>
      <c r="M22" s="211"/>
      <c r="N22" s="211"/>
      <c r="O22" s="211"/>
      <c r="P22" s="24"/>
      <c r="Q22" s="24"/>
      <c r="R22" s="2"/>
      <c r="S22" s="2"/>
      <c r="T22" s="2"/>
      <c r="U22" s="2"/>
      <c r="V22" s="28" t="s">
        <v>59</v>
      </c>
      <c r="W22" s="15"/>
    </row>
    <row r="23" spans="1:25" ht="12.75" customHeight="1" x14ac:dyDescent="0.25">
      <c r="A23" s="195" t="s">
        <v>65</v>
      </c>
      <c r="B23" s="194" t="s">
        <v>67</v>
      </c>
      <c r="C23" s="194"/>
      <c r="D23" s="194"/>
      <c r="E23" s="198" t="s">
        <v>68</v>
      </c>
      <c r="F23" s="198"/>
      <c r="G23" s="198"/>
      <c r="H23" s="198" t="s">
        <v>69</v>
      </c>
      <c r="I23" s="198"/>
      <c r="J23" s="198"/>
      <c r="K23" s="199" t="s">
        <v>70</v>
      </c>
      <c r="L23" s="194"/>
      <c r="M23" s="194"/>
      <c r="N23" s="194" t="s">
        <v>71</v>
      </c>
      <c r="O23" s="194"/>
      <c r="P23" s="194"/>
      <c r="Q23" s="194" t="s">
        <v>72</v>
      </c>
      <c r="R23" s="194"/>
      <c r="S23" s="194"/>
      <c r="T23" s="194" t="s">
        <v>73</v>
      </c>
      <c r="U23" s="194"/>
      <c r="V23" s="194"/>
    </row>
    <row r="24" spans="1:25" ht="30.75" thickBot="1" x14ac:dyDescent="0.3">
      <c r="A24" s="196"/>
      <c r="B24" s="67" t="s">
        <v>88</v>
      </c>
      <c r="C24" s="67" t="s">
        <v>89</v>
      </c>
      <c r="D24" s="67" t="s">
        <v>90</v>
      </c>
      <c r="E24" s="62" t="s">
        <v>88</v>
      </c>
      <c r="F24" s="62" t="s">
        <v>89</v>
      </c>
      <c r="G24" s="62" t="s">
        <v>90</v>
      </c>
      <c r="H24" s="62" t="s">
        <v>88</v>
      </c>
      <c r="I24" s="62" t="s">
        <v>89</v>
      </c>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45" t="s">
        <v>62</v>
      </c>
      <c r="B25" s="48">
        <f>sumkred</f>
        <v>4000000</v>
      </c>
      <c r="C25" s="48">
        <f t="shared" ref="C25:C36" si="0">IF(data=1,B25*(PROC/36500)*30.42,B25*(PROC/36000)*30)</f>
        <v>75441.600000000006</v>
      </c>
      <c r="D25" s="48">
        <f>IF(data=2,C25,IF(data=1,IF(C25&gt;0,C25+sumproplat,0),IF(B25&gt;sumproplat*2,sumproplat,B25+C25)))</f>
        <v>408774.93333333335</v>
      </c>
      <c r="E25" s="63">
        <f>IF(data=1,IF((B36-sumproplat)&gt;0,B36-sumproplat,0),IF(B36-(sumproplat-C36)&gt;0,B36-(D36-C36),0))</f>
        <v>0</v>
      </c>
      <c r="F25" s="64">
        <f t="shared" ref="F25:F36" si="1">IF(data=1,E25*(PROC/36500)*30.42,E25*(PROC/36000)*30)</f>
        <v>0</v>
      </c>
      <c r="G25" s="63">
        <f t="shared" ref="G25:G36" si="2">IF(data=1,IF(F25&gt;0.0001,F25+sumproplat,0),IF(E25&gt;sumproplat*2,sumproplat,E25+F25))</f>
        <v>0</v>
      </c>
      <c r="H25" s="63">
        <f>IF(data=1,IF((E36-sumproplat)&gt;0,E36-sumproplat,0),IF(E36-(sumproplat-F36)&gt;0,E36-(G36-F36),0))</f>
        <v>0</v>
      </c>
      <c r="I25" s="63">
        <f t="shared" ref="I25:I36" si="3">IF(data=1,H25*(PROC/36500)*30.42,H25*(PROC/36000)*30)</f>
        <v>0</v>
      </c>
      <c r="J25" s="63">
        <f t="shared" ref="J25:J36" si="4">IF(data=1,IF(I25&gt;0.0001,I25+sumproplat,0),IF(H25&gt;sumproplat*2,sumproplat,H25+I25))</f>
        <v>0</v>
      </c>
      <c r="K25" s="58">
        <f>IF(data=1,IF((H36-sumproplat)&gt;0,H36-sumproplat,0),IF(H36-(sumproplat-I36)&gt;0,H36-(J36-I36),0))</f>
        <v>0</v>
      </c>
      <c r="L25" s="46">
        <f t="shared" ref="L25:L36" si="5">IF(data=1,K25*(PROC/36500)*30.42,K25*(PROC/36000)*30)</f>
        <v>0</v>
      </c>
      <c r="M25" s="46">
        <f t="shared" ref="M25:M36" si="6">IF(data=1,IF(L25&gt;0.0001,L25+sumproplat,0),IF(K25&gt;sumproplat*2,sumproplat,K25+L25))</f>
        <v>0</v>
      </c>
      <c r="N25" s="46">
        <f>IF(data=1,IF((K36-sumproplat)&gt;0,K36-sumproplat,0),IF(K36-(sumproplat-L36)&gt;0,K36-(M36-L36),0))</f>
        <v>0</v>
      </c>
      <c r="O25" s="46">
        <f t="shared" ref="O25:O36" si="7">IF(data=1,N25*(PROC/36500)*30.42,N25*(PROC/36000)*30)</f>
        <v>0</v>
      </c>
      <c r="P25" s="46">
        <f t="shared" ref="P25:P36" si="8">IF(data=1,IF(O25&gt;0.0001,O25+sumproplat,0),IF(N25&gt;sumproplat*2,sumproplat,N25+O25))</f>
        <v>0</v>
      </c>
      <c r="Q25" s="46">
        <f>IF(data=1,IF((N36-sumproplat)&gt;0,N36-sumproplat,0),IF(N36-(sumproplat-O36)&gt;0,N36-(P36-O36),0))</f>
        <v>0</v>
      </c>
      <c r="R25" s="46">
        <f t="shared" ref="R25:R36" si="9">IF(data=1,Q25*(PROC/36500)*30.42,Q25*(PROC/36000)*30)</f>
        <v>0</v>
      </c>
      <c r="S25" s="46">
        <f t="shared" ref="S25:S36" si="10">IF(data=1,IF(R25&gt;0.0001,R25+sumproplat,0),IF(Q25&gt;sumproplat*2,sumproplat,Q25+R25))</f>
        <v>0</v>
      </c>
      <c r="T25" s="46">
        <f>IF(data=1,IF((Q36-sumproplat)&gt;0,Q36-sumproplat,0),IF(Q36-(sumproplat-R36)&gt;0,Q36-(S36-R36),0))</f>
        <v>0</v>
      </c>
      <c r="U25" s="46">
        <f t="shared" ref="U25:U36" si="11">IF(data=1,T25*(PROC/36500)*30.42,T25*(PROC/36000)*30)</f>
        <v>0</v>
      </c>
      <c r="V25" s="46">
        <f t="shared" ref="V25:V36" si="12">IF(data=1,IF(U25&gt;0.0001,U25+sumproplat,0),IF(T25&gt;sumproplat*2,sumproplat,T25+U25))</f>
        <v>0</v>
      </c>
    </row>
    <row r="26" spans="1:25" x14ac:dyDescent="0.25">
      <c r="A26" s="47" t="s">
        <v>63</v>
      </c>
      <c r="B26" s="48">
        <f>IF(data=1,IF((B25-sumproplat)&gt;0,B25-sumproplat,0),IF(B25-(sumproplat-C25)&gt;0,B25-(D25-C25),0))</f>
        <v>3666666.6666666665</v>
      </c>
      <c r="C26" s="48">
        <f t="shared" si="0"/>
        <v>69154.799999999988</v>
      </c>
      <c r="D26" s="48">
        <f t="shared" ref="D26:D36" si="13">IF(data=1,IF(C26&gt;0.001,C26+sumproplat,0),IF(B26&gt;sumproplat*2,sumproplat,B26+C26))</f>
        <v>402488.1333333333</v>
      </c>
      <c r="E26" s="63">
        <f>IF(data=1,IF((E25-sumproplat)&gt;0,E25-sumproplat,0),IF(E25-(sumproplat-F25)&gt;0,E25-(G25-F25),0))</f>
        <v>0</v>
      </c>
      <c r="F26" s="64">
        <f t="shared" si="1"/>
        <v>0</v>
      </c>
      <c r="G26" s="63">
        <f t="shared" si="2"/>
        <v>0</v>
      </c>
      <c r="H26" s="63">
        <f>IF(data=1,IF((H25-sumproplat)&gt;0,H25-sumproplat,0),IF(H25-(sumproplat-I25)&gt;0,H25-(J25-I25),0))</f>
        <v>0</v>
      </c>
      <c r="I26" s="63">
        <f t="shared" si="3"/>
        <v>0</v>
      </c>
      <c r="J26" s="63">
        <f t="shared" si="4"/>
        <v>0</v>
      </c>
      <c r="K26" s="59">
        <f>IF(data=1,IF((K25-sumproplat)&gt;0,K25-sumproplat,0),IF(K25-(sumproplat-L25)&gt;0,K25-(M25-L25),0))</f>
        <v>0</v>
      </c>
      <c r="L26" s="48">
        <f t="shared" si="5"/>
        <v>0</v>
      </c>
      <c r="M26" s="48">
        <f t="shared" si="6"/>
        <v>0</v>
      </c>
      <c r="N26" s="48">
        <f>IF(data=1,IF((N25-sumproplat)&gt;0,N25-sumproplat,0),IF(N25-(sumproplat-O25)&gt;0,N25-(P25-O25),0))</f>
        <v>0</v>
      </c>
      <c r="O26" s="48">
        <f t="shared" si="7"/>
        <v>0</v>
      </c>
      <c r="P26" s="48">
        <f t="shared" si="8"/>
        <v>0</v>
      </c>
      <c r="Q26" s="48">
        <f>IF(data=1,IF((Q25-sumproplat)&gt;0,Q25-sumproplat,0),IF(Q25-(sumproplat-R25)&gt;0,Q25-(S25-R25),0))</f>
        <v>0</v>
      </c>
      <c r="R26" s="48">
        <f t="shared" si="9"/>
        <v>0</v>
      </c>
      <c r="S26" s="48">
        <f t="shared" si="10"/>
        <v>0</v>
      </c>
      <c r="T26" s="48">
        <f>IF(data=1,IF((T25-sumproplat)&gt;0,T25-sumproplat,0),IF(T25-(sumproplat-U25)&gt;0,T25-(V25-U25),0))</f>
        <v>0</v>
      </c>
      <c r="U26" s="48">
        <f t="shared" si="11"/>
        <v>0</v>
      </c>
      <c r="V26" s="48">
        <f t="shared" si="12"/>
        <v>0</v>
      </c>
    </row>
    <row r="27" spans="1:25" x14ac:dyDescent="0.25">
      <c r="A27" s="47" t="s">
        <v>64</v>
      </c>
      <c r="B27" s="48">
        <f t="shared" ref="B27:B36" si="14">IF(data=1,IF((B26-sumproplat)&gt;0,B26-sumproplat,0),IF(B26-(sumproplat-C26)&gt;0,B26-(D26-C26),0))</f>
        <v>3333333.333333333</v>
      </c>
      <c r="C27" s="48">
        <f t="shared" si="0"/>
        <v>62868</v>
      </c>
      <c r="D27" s="48">
        <f t="shared" si="13"/>
        <v>396201.33333333331</v>
      </c>
      <c r="E27" s="63">
        <f t="shared" ref="E27:E36" si="15">IF(data=1,IF((E26-sumproplat)&gt;0,E26-sumproplat,0),IF(E26-(sumproplat-F26)&gt;0,E26-(G26-F26),0))</f>
        <v>0</v>
      </c>
      <c r="F27" s="64">
        <f t="shared" si="1"/>
        <v>0</v>
      </c>
      <c r="G27" s="63">
        <f t="shared" si="2"/>
        <v>0</v>
      </c>
      <c r="H27" s="63">
        <f t="shared" ref="H27:H36" si="16">IF(data=1,IF((H26-sumproplat)&gt;0,H26-sumproplat,0),IF(H26-(sumproplat-I26)&gt;0,H26-(J26-I26),0))</f>
        <v>0</v>
      </c>
      <c r="I27" s="63">
        <f t="shared" si="3"/>
        <v>0</v>
      </c>
      <c r="J27" s="63">
        <f t="shared" si="4"/>
        <v>0</v>
      </c>
      <c r="K27" s="59">
        <f t="shared" ref="K27:K36" si="17">IF(data=1,IF((K26-sumproplat)&gt;0,K26-sumproplat,0),IF(K26-(sumproplat-L26)&gt;0,K26-(M26-L26),0))</f>
        <v>0</v>
      </c>
      <c r="L27" s="48">
        <f t="shared" si="5"/>
        <v>0</v>
      </c>
      <c r="M27" s="48">
        <f t="shared" si="6"/>
        <v>0</v>
      </c>
      <c r="N27" s="48">
        <f t="shared" ref="N27:N36" si="18">IF(data=1,IF((N26-sumproplat)&gt;0,N26-sumproplat,0),IF(N26-(sumproplat-O26)&gt;0,N26-(P26-O26),0))</f>
        <v>0</v>
      </c>
      <c r="O27" s="48">
        <f t="shared" si="7"/>
        <v>0</v>
      </c>
      <c r="P27" s="48">
        <f t="shared" si="8"/>
        <v>0</v>
      </c>
      <c r="Q27" s="48">
        <f t="shared" ref="Q27:Q36" si="19">IF(data=1,IF((Q26-sumproplat)&gt;0,Q26-sumproplat,0),IF(Q26-(sumproplat-R26)&gt;0,Q26-(S26-R26),0))</f>
        <v>0</v>
      </c>
      <c r="R27" s="48">
        <f t="shared" si="9"/>
        <v>0</v>
      </c>
      <c r="S27" s="48">
        <f t="shared" si="10"/>
        <v>0</v>
      </c>
      <c r="T27" s="48">
        <f t="shared" ref="T27:T36" si="20">IF(data=1,IF((T26-sumproplat)&gt;0,T26-sumproplat,0),IF(T26-(sumproplat-U26)&gt;0,T26-(V26-U26),0))</f>
        <v>0</v>
      </c>
      <c r="U27" s="48">
        <f t="shared" si="11"/>
        <v>0</v>
      </c>
      <c r="V27" s="48">
        <f t="shared" si="12"/>
        <v>0</v>
      </c>
    </row>
    <row r="28" spans="1:25" x14ac:dyDescent="0.25">
      <c r="A28" s="47" t="s">
        <v>117</v>
      </c>
      <c r="B28" s="48">
        <f t="shared" si="14"/>
        <v>2999999.9999999995</v>
      </c>
      <c r="C28" s="48">
        <f t="shared" si="0"/>
        <v>56581.2</v>
      </c>
      <c r="D28" s="48">
        <f t="shared" si="13"/>
        <v>389914.53333333333</v>
      </c>
      <c r="E28" s="63">
        <f t="shared" si="15"/>
        <v>0</v>
      </c>
      <c r="F28" s="64">
        <f t="shared" si="1"/>
        <v>0</v>
      </c>
      <c r="G28" s="63">
        <f t="shared" si="2"/>
        <v>0</v>
      </c>
      <c r="H28" s="63">
        <f t="shared" si="16"/>
        <v>0</v>
      </c>
      <c r="I28" s="63">
        <f t="shared" si="3"/>
        <v>0</v>
      </c>
      <c r="J28" s="63">
        <f t="shared" si="4"/>
        <v>0</v>
      </c>
      <c r="K28" s="59">
        <f t="shared" si="17"/>
        <v>0</v>
      </c>
      <c r="L28" s="48">
        <f t="shared" si="5"/>
        <v>0</v>
      </c>
      <c r="M28" s="48">
        <f t="shared" si="6"/>
        <v>0</v>
      </c>
      <c r="N28" s="48">
        <f t="shared" si="18"/>
        <v>0</v>
      </c>
      <c r="O28" s="48">
        <f t="shared" si="7"/>
        <v>0</v>
      </c>
      <c r="P28" s="48">
        <f t="shared" si="8"/>
        <v>0</v>
      </c>
      <c r="Q28" s="48">
        <f t="shared" si="19"/>
        <v>0</v>
      </c>
      <c r="R28" s="48">
        <f t="shared" si="9"/>
        <v>0</v>
      </c>
      <c r="S28" s="48">
        <f t="shared" si="10"/>
        <v>0</v>
      </c>
      <c r="T28" s="48">
        <f t="shared" si="20"/>
        <v>0</v>
      </c>
      <c r="U28" s="48">
        <f t="shared" si="11"/>
        <v>0</v>
      </c>
      <c r="V28" s="48">
        <f t="shared" si="12"/>
        <v>0</v>
      </c>
    </row>
    <row r="29" spans="1:25" x14ac:dyDescent="0.25">
      <c r="A29" s="47" t="s">
        <v>125</v>
      </c>
      <c r="B29" s="48">
        <f t="shared" si="14"/>
        <v>2666666.666666666</v>
      </c>
      <c r="C29" s="48">
        <f t="shared" si="0"/>
        <v>50294.399999999994</v>
      </c>
      <c r="D29" s="48">
        <f t="shared" si="13"/>
        <v>383627.73333333328</v>
      </c>
      <c r="E29" s="63">
        <f t="shared" si="15"/>
        <v>0</v>
      </c>
      <c r="F29" s="64">
        <f t="shared" si="1"/>
        <v>0</v>
      </c>
      <c r="G29" s="63">
        <f t="shared" si="2"/>
        <v>0</v>
      </c>
      <c r="H29" s="63">
        <f t="shared" si="16"/>
        <v>0</v>
      </c>
      <c r="I29" s="63">
        <f t="shared" si="3"/>
        <v>0</v>
      </c>
      <c r="J29" s="63">
        <f t="shared" si="4"/>
        <v>0</v>
      </c>
      <c r="K29" s="59">
        <f t="shared" si="17"/>
        <v>0</v>
      </c>
      <c r="L29" s="48">
        <f t="shared" si="5"/>
        <v>0</v>
      </c>
      <c r="M29" s="48">
        <f t="shared" si="6"/>
        <v>0</v>
      </c>
      <c r="N29" s="48">
        <f t="shared" si="18"/>
        <v>0</v>
      </c>
      <c r="O29" s="48">
        <f t="shared" si="7"/>
        <v>0</v>
      </c>
      <c r="P29" s="48">
        <f t="shared" si="8"/>
        <v>0</v>
      </c>
      <c r="Q29" s="48">
        <f t="shared" si="19"/>
        <v>0</v>
      </c>
      <c r="R29" s="48">
        <f t="shared" si="9"/>
        <v>0</v>
      </c>
      <c r="S29" s="48">
        <f t="shared" si="10"/>
        <v>0</v>
      </c>
      <c r="T29" s="48">
        <f t="shared" si="20"/>
        <v>0</v>
      </c>
      <c r="U29" s="48">
        <f t="shared" si="11"/>
        <v>0</v>
      </c>
      <c r="V29" s="48">
        <f t="shared" si="12"/>
        <v>0</v>
      </c>
    </row>
    <row r="30" spans="1:25" x14ac:dyDescent="0.25">
      <c r="A30" s="47" t="s">
        <v>119</v>
      </c>
      <c r="B30" s="48">
        <f t="shared" si="14"/>
        <v>2333333.3333333326</v>
      </c>
      <c r="C30" s="48">
        <f t="shared" si="0"/>
        <v>44007.599999999991</v>
      </c>
      <c r="D30" s="48">
        <f t="shared" si="13"/>
        <v>377340.93333333329</v>
      </c>
      <c r="E30" s="63">
        <f t="shared" si="15"/>
        <v>0</v>
      </c>
      <c r="F30" s="64">
        <f t="shared" si="1"/>
        <v>0</v>
      </c>
      <c r="G30" s="63">
        <f t="shared" si="2"/>
        <v>0</v>
      </c>
      <c r="H30" s="63">
        <f t="shared" si="16"/>
        <v>0</v>
      </c>
      <c r="I30" s="63">
        <f t="shared" si="3"/>
        <v>0</v>
      </c>
      <c r="J30" s="63">
        <f t="shared" si="4"/>
        <v>0</v>
      </c>
      <c r="K30" s="59">
        <f t="shared" si="17"/>
        <v>0</v>
      </c>
      <c r="L30" s="48">
        <f t="shared" si="5"/>
        <v>0</v>
      </c>
      <c r="M30" s="48">
        <f t="shared" si="6"/>
        <v>0</v>
      </c>
      <c r="N30" s="48">
        <f t="shared" si="18"/>
        <v>0</v>
      </c>
      <c r="O30" s="48">
        <f t="shared" si="7"/>
        <v>0</v>
      </c>
      <c r="P30" s="48">
        <f t="shared" si="8"/>
        <v>0</v>
      </c>
      <c r="Q30" s="48">
        <f t="shared" si="19"/>
        <v>0</v>
      </c>
      <c r="R30" s="48">
        <f t="shared" si="9"/>
        <v>0</v>
      </c>
      <c r="S30" s="48">
        <f t="shared" si="10"/>
        <v>0</v>
      </c>
      <c r="T30" s="48">
        <f t="shared" si="20"/>
        <v>0</v>
      </c>
      <c r="U30" s="48">
        <f t="shared" si="11"/>
        <v>0</v>
      </c>
      <c r="V30" s="48">
        <f t="shared" si="12"/>
        <v>0</v>
      </c>
    </row>
    <row r="31" spans="1:25" ht="14.25" customHeight="1" x14ac:dyDescent="0.25">
      <c r="A31" s="47" t="s">
        <v>126</v>
      </c>
      <c r="B31" s="48">
        <f t="shared" si="14"/>
        <v>1999999.9999999993</v>
      </c>
      <c r="C31" s="48">
        <f t="shared" si="0"/>
        <v>37720.799999999988</v>
      </c>
      <c r="D31" s="48">
        <f t="shared" si="13"/>
        <v>371054.1333333333</v>
      </c>
      <c r="E31" s="63">
        <f t="shared" si="15"/>
        <v>0</v>
      </c>
      <c r="F31" s="64">
        <f t="shared" si="1"/>
        <v>0</v>
      </c>
      <c r="G31" s="63">
        <f t="shared" si="2"/>
        <v>0</v>
      </c>
      <c r="H31" s="63">
        <f t="shared" si="16"/>
        <v>0</v>
      </c>
      <c r="I31" s="63">
        <f t="shared" si="3"/>
        <v>0</v>
      </c>
      <c r="J31" s="63">
        <f t="shared" si="4"/>
        <v>0</v>
      </c>
      <c r="K31" s="59">
        <f t="shared" si="17"/>
        <v>0</v>
      </c>
      <c r="L31" s="48">
        <f t="shared" si="5"/>
        <v>0</v>
      </c>
      <c r="M31" s="48">
        <f t="shared" si="6"/>
        <v>0</v>
      </c>
      <c r="N31" s="48">
        <f t="shared" si="18"/>
        <v>0</v>
      </c>
      <c r="O31" s="48">
        <f t="shared" si="7"/>
        <v>0</v>
      </c>
      <c r="P31" s="48">
        <f t="shared" si="8"/>
        <v>0</v>
      </c>
      <c r="Q31" s="48">
        <f t="shared" si="19"/>
        <v>0</v>
      </c>
      <c r="R31" s="48">
        <f t="shared" si="9"/>
        <v>0</v>
      </c>
      <c r="S31" s="48">
        <f t="shared" si="10"/>
        <v>0</v>
      </c>
      <c r="T31" s="48">
        <f t="shared" si="20"/>
        <v>0</v>
      </c>
      <c r="U31" s="48">
        <f t="shared" si="11"/>
        <v>0</v>
      </c>
      <c r="V31" s="48">
        <f t="shared" si="12"/>
        <v>0</v>
      </c>
    </row>
    <row r="32" spans="1:25" x14ac:dyDescent="0.25">
      <c r="A32" s="47" t="s">
        <v>127</v>
      </c>
      <c r="B32" s="48">
        <f t="shared" si="14"/>
        <v>1666666.666666666</v>
      </c>
      <c r="C32" s="48">
        <f t="shared" si="0"/>
        <v>31433.999999999993</v>
      </c>
      <c r="D32" s="48">
        <f t="shared" si="13"/>
        <v>364767.33333333331</v>
      </c>
      <c r="E32" s="63">
        <f t="shared" si="15"/>
        <v>0</v>
      </c>
      <c r="F32" s="64">
        <f t="shared" si="1"/>
        <v>0</v>
      </c>
      <c r="G32" s="63">
        <f t="shared" si="2"/>
        <v>0</v>
      </c>
      <c r="H32" s="63">
        <f t="shared" si="16"/>
        <v>0</v>
      </c>
      <c r="I32" s="63">
        <f t="shared" si="3"/>
        <v>0</v>
      </c>
      <c r="J32" s="63">
        <f t="shared" si="4"/>
        <v>0</v>
      </c>
      <c r="K32" s="59">
        <f t="shared" si="17"/>
        <v>0</v>
      </c>
      <c r="L32" s="48">
        <f t="shared" si="5"/>
        <v>0</v>
      </c>
      <c r="M32" s="48">
        <f t="shared" si="6"/>
        <v>0</v>
      </c>
      <c r="N32" s="48">
        <f t="shared" si="18"/>
        <v>0</v>
      </c>
      <c r="O32" s="48">
        <f t="shared" si="7"/>
        <v>0</v>
      </c>
      <c r="P32" s="48">
        <f t="shared" si="8"/>
        <v>0</v>
      </c>
      <c r="Q32" s="48">
        <f t="shared" si="19"/>
        <v>0</v>
      </c>
      <c r="R32" s="48">
        <f t="shared" si="9"/>
        <v>0</v>
      </c>
      <c r="S32" s="48">
        <f t="shared" si="10"/>
        <v>0</v>
      </c>
      <c r="T32" s="48">
        <f t="shared" si="20"/>
        <v>0</v>
      </c>
      <c r="U32" s="48">
        <f t="shared" si="11"/>
        <v>0</v>
      </c>
      <c r="V32" s="48">
        <f t="shared" si="12"/>
        <v>0</v>
      </c>
    </row>
    <row r="33" spans="1:22" x14ac:dyDescent="0.25">
      <c r="A33" s="47" t="s">
        <v>128</v>
      </c>
      <c r="B33" s="48">
        <f t="shared" si="14"/>
        <v>1333333.3333333328</v>
      </c>
      <c r="C33" s="48">
        <f t="shared" si="0"/>
        <v>25147.19999999999</v>
      </c>
      <c r="D33" s="48">
        <f t="shared" si="13"/>
        <v>358480.53333333333</v>
      </c>
      <c r="E33" s="63">
        <f t="shared" si="15"/>
        <v>0</v>
      </c>
      <c r="F33" s="64">
        <f t="shared" si="1"/>
        <v>0</v>
      </c>
      <c r="G33" s="63">
        <f t="shared" si="2"/>
        <v>0</v>
      </c>
      <c r="H33" s="63">
        <f t="shared" si="16"/>
        <v>0</v>
      </c>
      <c r="I33" s="63">
        <f t="shared" si="3"/>
        <v>0</v>
      </c>
      <c r="J33" s="63">
        <f t="shared" si="4"/>
        <v>0</v>
      </c>
      <c r="K33" s="59">
        <f t="shared" si="17"/>
        <v>0</v>
      </c>
      <c r="L33" s="48">
        <f t="shared" si="5"/>
        <v>0</v>
      </c>
      <c r="M33" s="48">
        <f t="shared" si="6"/>
        <v>0</v>
      </c>
      <c r="N33" s="48">
        <f t="shared" si="18"/>
        <v>0</v>
      </c>
      <c r="O33" s="48">
        <f t="shared" si="7"/>
        <v>0</v>
      </c>
      <c r="P33" s="48">
        <f t="shared" si="8"/>
        <v>0</v>
      </c>
      <c r="Q33" s="48">
        <f t="shared" si="19"/>
        <v>0</v>
      </c>
      <c r="R33" s="48">
        <f t="shared" si="9"/>
        <v>0</v>
      </c>
      <c r="S33" s="48">
        <f t="shared" si="10"/>
        <v>0</v>
      </c>
      <c r="T33" s="48">
        <f t="shared" si="20"/>
        <v>0</v>
      </c>
      <c r="U33" s="48">
        <f t="shared" si="11"/>
        <v>0</v>
      </c>
      <c r="V33" s="48">
        <f t="shared" si="12"/>
        <v>0</v>
      </c>
    </row>
    <row r="34" spans="1:22" x14ac:dyDescent="0.25">
      <c r="A34" s="47" t="s">
        <v>129</v>
      </c>
      <c r="B34" s="48">
        <f t="shared" si="14"/>
        <v>999999.99999999953</v>
      </c>
      <c r="C34" s="48">
        <f t="shared" si="0"/>
        <v>18860.399999999991</v>
      </c>
      <c r="D34" s="48">
        <f t="shared" si="13"/>
        <v>352193.73333333328</v>
      </c>
      <c r="E34" s="63">
        <f t="shared" si="15"/>
        <v>0</v>
      </c>
      <c r="F34" s="64">
        <f t="shared" si="1"/>
        <v>0</v>
      </c>
      <c r="G34" s="63">
        <f t="shared" si="2"/>
        <v>0</v>
      </c>
      <c r="H34" s="63">
        <f t="shared" si="16"/>
        <v>0</v>
      </c>
      <c r="I34" s="63">
        <f t="shared" si="3"/>
        <v>0</v>
      </c>
      <c r="J34" s="63">
        <f t="shared" si="4"/>
        <v>0</v>
      </c>
      <c r="K34" s="59">
        <f t="shared" si="17"/>
        <v>0</v>
      </c>
      <c r="L34" s="48">
        <f t="shared" si="5"/>
        <v>0</v>
      </c>
      <c r="M34" s="48">
        <f t="shared" si="6"/>
        <v>0</v>
      </c>
      <c r="N34" s="48">
        <f t="shared" si="18"/>
        <v>0</v>
      </c>
      <c r="O34" s="48">
        <f t="shared" si="7"/>
        <v>0</v>
      </c>
      <c r="P34" s="48">
        <f t="shared" si="8"/>
        <v>0</v>
      </c>
      <c r="Q34" s="48">
        <f t="shared" si="19"/>
        <v>0</v>
      </c>
      <c r="R34" s="48">
        <f t="shared" si="9"/>
        <v>0</v>
      </c>
      <c r="S34" s="48">
        <f t="shared" si="10"/>
        <v>0</v>
      </c>
      <c r="T34" s="48">
        <f t="shared" si="20"/>
        <v>0</v>
      </c>
      <c r="U34" s="48">
        <f t="shared" si="11"/>
        <v>0</v>
      </c>
      <c r="V34" s="48">
        <f t="shared" si="12"/>
        <v>0</v>
      </c>
    </row>
    <row r="35" spans="1:22" x14ac:dyDescent="0.25">
      <c r="A35" s="47" t="s">
        <v>130</v>
      </c>
      <c r="B35" s="48">
        <f t="shared" si="14"/>
        <v>666666.66666666628</v>
      </c>
      <c r="C35" s="48">
        <f t="shared" si="0"/>
        <v>12573.599999999993</v>
      </c>
      <c r="D35" s="48">
        <f t="shared" si="13"/>
        <v>345906.93333333329</v>
      </c>
      <c r="E35" s="63">
        <f t="shared" si="15"/>
        <v>0</v>
      </c>
      <c r="F35" s="64">
        <f t="shared" si="1"/>
        <v>0</v>
      </c>
      <c r="G35" s="63">
        <f t="shared" si="2"/>
        <v>0</v>
      </c>
      <c r="H35" s="63">
        <f t="shared" si="16"/>
        <v>0</v>
      </c>
      <c r="I35" s="63">
        <f t="shared" si="3"/>
        <v>0</v>
      </c>
      <c r="J35" s="63">
        <f t="shared" si="4"/>
        <v>0</v>
      </c>
      <c r="K35" s="59">
        <f t="shared" si="17"/>
        <v>0</v>
      </c>
      <c r="L35" s="48">
        <f t="shared" si="5"/>
        <v>0</v>
      </c>
      <c r="M35" s="48">
        <f t="shared" si="6"/>
        <v>0</v>
      </c>
      <c r="N35" s="48">
        <f t="shared" si="18"/>
        <v>0</v>
      </c>
      <c r="O35" s="48">
        <f t="shared" si="7"/>
        <v>0</v>
      </c>
      <c r="P35" s="48">
        <f t="shared" si="8"/>
        <v>0</v>
      </c>
      <c r="Q35" s="48">
        <f t="shared" si="19"/>
        <v>0</v>
      </c>
      <c r="R35" s="48">
        <f t="shared" si="9"/>
        <v>0</v>
      </c>
      <c r="S35" s="48">
        <f t="shared" si="10"/>
        <v>0</v>
      </c>
      <c r="T35" s="48">
        <f t="shared" si="20"/>
        <v>0</v>
      </c>
      <c r="U35" s="48">
        <f t="shared" si="11"/>
        <v>0</v>
      </c>
      <c r="V35" s="48">
        <f t="shared" si="12"/>
        <v>0</v>
      </c>
    </row>
    <row r="36" spans="1:22" ht="15.75" thickBot="1" x14ac:dyDescent="0.3">
      <c r="A36" s="49" t="s">
        <v>131</v>
      </c>
      <c r="B36" s="48">
        <f t="shared" si="14"/>
        <v>333333.33333333296</v>
      </c>
      <c r="C36" s="48">
        <f t="shared" si="0"/>
        <v>6286.7999999999929</v>
      </c>
      <c r="D36" s="48">
        <f t="shared" si="13"/>
        <v>339620.1333333333</v>
      </c>
      <c r="E36" s="63">
        <f t="shared" si="15"/>
        <v>0</v>
      </c>
      <c r="F36" s="64">
        <f t="shared" si="1"/>
        <v>0</v>
      </c>
      <c r="G36" s="63">
        <f t="shared" si="2"/>
        <v>0</v>
      </c>
      <c r="H36" s="63">
        <f t="shared" si="16"/>
        <v>0</v>
      </c>
      <c r="I36" s="63">
        <f t="shared" si="3"/>
        <v>0</v>
      </c>
      <c r="J36" s="63">
        <f t="shared" si="4"/>
        <v>0</v>
      </c>
      <c r="K36" s="60">
        <f t="shared" si="17"/>
        <v>0</v>
      </c>
      <c r="L36" s="50">
        <f t="shared" si="5"/>
        <v>0</v>
      </c>
      <c r="M36" s="50">
        <f t="shared" si="6"/>
        <v>0</v>
      </c>
      <c r="N36" s="50">
        <f t="shared" si="18"/>
        <v>0</v>
      </c>
      <c r="O36" s="50">
        <f t="shared" si="7"/>
        <v>0</v>
      </c>
      <c r="P36" s="50">
        <f t="shared" si="8"/>
        <v>0</v>
      </c>
      <c r="Q36" s="50">
        <f t="shared" si="19"/>
        <v>0</v>
      </c>
      <c r="R36" s="50">
        <f t="shared" si="9"/>
        <v>0</v>
      </c>
      <c r="S36" s="50">
        <f t="shared" si="10"/>
        <v>0</v>
      </c>
      <c r="T36" s="50">
        <f t="shared" si="20"/>
        <v>0</v>
      </c>
      <c r="U36" s="50">
        <f t="shared" si="11"/>
        <v>0</v>
      </c>
      <c r="V36" s="50">
        <f t="shared" si="12"/>
        <v>0</v>
      </c>
    </row>
    <row r="37" spans="1:22" ht="15.75" thickTop="1" x14ac:dyDescent="0.25">
      <c r="A37" s="51" t="s">
        <v>66</v>
      </c>
      <c r="B37" s="68"/>
      <c r="C37" s="68">
        <f>SUM(C25:C36)</f>
        <v>490370.39999999991</v>
      </c>
      <c r="D37" s="69">
        <f>SUM(D25:D36)</f>
        <v>4490370.3999999994</v>
      </c>
      <c r="E37" s="65"/>
      <c r="F37" s="65">
        <f>SUM(F25:F36)</f>
        <v>0</v>
      </c>
      <c r="G37" s="66">
        <f>SUM(G25:G36)</f>
        <v>0</v>
      </c>
      <c r="H37" s="65"/>
      <c r="I37" s="65">
        <f>SUM(I25:I36)</f>
        <v>0</v>
      </c>
      <c r="J37" s="66">
        <f>SUM(J25:J36)</f>
        <v>0</v>
      </c>
      <c r="K37" s="61"/>
      <c r="L37" s="52">
        <f>SUM(L25:L36)</f>
        <v>0</v>
      </c>
      <c r="M37" s="53">
        <f>SUM(M25:M36)</f>
        <v>0</v>
      </c>
      <c r="N37" s="52"/>
      <c r="O37" s="52">
        <f>SUM(O25:O36)</f>
        <v>0</v>
      </c>
      <c r="P37" s="53">
        <f>SUM(P25:P36)</f>
        <v>0</v>
      </c>
      <c r="Q37" s="52"/>
      <c r="R37" s="52">
        <f>SUM(R25:R36)</f>
        <v>0</v>
      </c>
      <c r="S37" s="53">
        <f>SUM(S25:S36)</f>
        <v>0</v>
      </c>
      <c r="T37" s="52"/>
      <c r="U37" s="52">
        <f>SUM(U25:U36)</f>
        <v>0</v>
      </c>
      <c r="V37" s="53">
        <f>SUM(V25:V36)</f>
        <v>0</v>
      </c>
    </row>
    <row r="38" spans="1:22" ht="12.75" hidden="1" customHeight="1" x14ac:dyDescent="0.25">
      <c r="A38" s="195" t="s">
        <v>65</v>
      </c>
      <c r="B38" s="194" t="s">
        <v>74</v>
      </c>
      <c r="C38" s="194"/>
      <c r="D38" s="194"/>
      <c r="E38" s="197" t="s">
        <v>75</v>
      </c>
      <c r="F38" s="197"/>
      <c r="G38" s="197"/>
      <c r="H38" s="197" t="s">
        <v>76</v>
      </c>
      <c r="I38" s="197"/>
      <c r="J38" s="197"/>
      <c r="K38" s="194" t="s">
        <v>77</v>
      </c>
      <c r="L38" s="194"/>
      <c r="M38" s="194"/>
      <c r="N38" s="194" t="s">
        <v>78</v>
      </c>
      <c r="O38" s="194"/>
      <c r="P38" s="194"/>
      <c r="Q38" s="194" t="s">
        <v>79</v>
      </c>
      <c r="R38" s="194"/>
      <c r="S38" s="194"/>
      <c r="T38" s="194" t="s">
        <v>80</v>
      </c>
      <c r="U38" s="194"/>
      <c r="V38" s="194"/>
    </row>
    <row r="39" spans="1:22" ht="30.75" hidden="1" thickBot="1" x14ac:dyDescent="0.3">
      <c r="A39" s="196"/>
      <c r="B39" s="44" t="s">
        <v>88</v>
      </c>
      <c r="C39" s="44" t="s">
        <v>89</v>
      </c>
      <c r="D39" s="44" t="s">
        <v>90</v>
      </c>
      <c r="E39" s="44" t="s">
        <v>88</v>
      </c>
      <c r="F39" s="44" t="s">
        <v>89</v>
      </c>
      <c r="G39" s="44" t="s">
        <v>90</v>
      </c>
      <c r="H39" s="44" t="s">
        <v>88</v>
      </c>
      <c r="I39" s="44" t="s">
        <v>89</v>
      </c>
      <c r="J39" s="44" t="s">
        <v>90</v>
      </c>
      <c r="K39" s="44" t="s">
        <v>88</v>
      </c>
      <c r="L39" s="44" t="s">
        <v>89</v>
      </c>
      <c r="M39" s="44" t="s">
        <v>90</v>
      </c>
      <c r="N39" s="44" t="s">
        <v>88</v>
      </c>
      <c r="O39" s="44" t="s">
        <v>89</v>
      </c>
      <c r="P39" s="44" t="s">
        <v>90</v>
      </c>
      <c r="Q39" s="44" t="s">
        <v>88</v>
      </c>
      <c r="R39" s="44" t="s">
        <v>89</v>
      </c>
      <c r="S39" s="44" t="s">
        <v>90</v>
      </c>
      <c r="T39" s="44" t="s">
        <v>88</v>
      </c>
      <c r="U39" s="44" t="s">
        <v>89</v>
      </c>
      <c r="V39" s="44" t="s">
        <v>90</v>
      </c>
    </row>
    <row r="40" spans="1:22" hidden="1" x14ac:dyDescent="0.25">
      <c r="A40" s="45" t="s">
        <v>62</v>
      </c>
      <c r="B40" s="46">
        <f>IF(data=1,IF((T36-sumproplat)&gt;0,T36-sumproplat,0),IF(T36-(sumproplat-U36)&gt;0,T36-(V36-U36),0))</f>
        <v>0</v>
      </c>
      <c r="C40" s="46">
        <f t="shared" ref="C40:C51" si="21">IF(data=1,B40*(PROC/36500)*30.42,B40*(PROC/36000)*30)</f>
        <v>0</v>
      </c>
      <c r="D40" s="46">
        <f t="shared" ref="D40:D51" si="22">IF(data=1,IF(C40&gt;0.0001,C40+sumproplat,0),IF(B40&gt;sumproplat*2,sumproplat,B40+C40))</f>
        <v>0</v>
      </c>
      <c r="E40" s="46">
        <f>IF(data=1,IF((B51-sumproplat)&gt;0,B51-sumproplat,0),IF(B51-(sumproplat-C51)&gt;0,B51-(D51-C51),0))</f>
        <v>0</v>
      </c>
      <c r="F40" s="46">
        <f t="shared" ref="F40:F51" si="23">IF(data=1,E40*(PROC/36500)*30.42,E40*(PROC/36000)*30)</f>
        <v>0</v>
      </c>
      <c r="G40" s="46">
        <f t="shared" ref="G40:G51" si="24">IF(data=1,IF(F40&gt;0.0001,F40+sumproplat,0),IF(E40&gt;sumproplat*2,sumproplat,E40+F40))</f>
        <v>0</v>
      </c>
      <c r="H40" s="46">
        <f>IF(data=1,IF((E51-sumproplat)&gt;0,E51-sumproplat,0),IF(E51-(sumproplat-F51)&gt;0,E51-(G51-F51),0))</f>
        <v>0</v>
      </c>
      <c r="I40" s="46">
        <f t="shared" ref="I40:I51" si="25">IF(data=1,H40*(PROC/36500)*30.42,H40*(PROC/36000)*30)</f>
        <v>0</v>
      </c>
      <c r="J40" s="46">
        <f t="shared" ref="J40:J51" si="26">IF(data=1,IF(I40&gt;0.0001,I40+sumproplat,0),IF(H40&gt;sumproplat*2,sumproplat,H40+I40))</f>
        <v>0</v>
      </c>
      <c r="K40" s="46">
        <f>IF(data=1,IF((H51-sumproplat)&gt;0,H51-sumproplat,0),IF(H51-(sumproplat-I51)&gt;0,H51-(J51-I51),0))</f>
        <v>0</v>
      </c>
      <c r="L40" s="46">
        <f t="shared" ref="L40:L51" si="27">IF(data=1,K40*(PROC/36500)*30.42,K40*(PROC/36000)*30)</f>
        <v>0</v>
      </c>
      <c r="M40" s="46">
        <f t="shared" ref="M40:M51" si="28">IF(data=1,IF(L40&gt;0.0001,L40+sumproplat,0),IF(K40&gt;sumproplat*2,sumproplat,K40+L40))</f>
        <v>0</v>
      </c>
      <c r="N40" s="46">
        <f>IF(data=1,IF((K51-sumproplat)&gt;0,K51-sumproplat,0),IF(K51-(sumproplat-L51)&gt;0,K51-(M51-L51),0))</f>
        <v>0</v>
      </c>
      <c r="O40" s="46">
        <f t="shared" ref="O40:O51" si="29">IF(data=1,N40*(PROC/36500)*30.42,N40*(PROC/36000)*30)</f>
        <v>0</v>
      </c>
      <c r="P40" s="46">
        <f t="shared" ref="P40:P51" si="30">IF(data=1,IF(O40&gt;0.0001,O40+sumproplat,0),IF(N40&gt;sumproplat*2,sumproplat,N40+O40))</f>
        <v>0</v>
      </c>
      <c r="Q40" s="46">
        <f>IF(data=1,IF((N51-sumproplat)&gt;0,N51-sumproplat,0),IF(N51-(sumproplat-O51)&gt;0,N51-(P51-O51),0))</f>
        <v>0</v>
      </c>
      <c r="R40" s="46">
        <f t="shared" ref="R40:R51" si="31">IF(data=1,Q40*(PROC/36500)*30.42,Q40*(PROC/36000)*30)</f>
        <v>0</v>
      </c>
      <c r="S40" s="46">
        <f t="shared" ref="S40:S51" si="32">IF(data=1,IF(R40&gt;0.0001,R40+sumproplat,0),IF(Q40&gt;sumproplat*2,sumproplat,Q40+R40))</f>
        <v>0</v>
      </c>
      <c r="T40" s="46">
        <f>IF(data=1,IF((Q51-sumproplat)&gt;0,Q51-sumproplat,0),IF(Q51-(sumproplat-R51)&gt;0,Q51-(S51-R51),0))</f>
        <v>0</v>
      </c>
      <c r="U40" s="46">
        <f t="shared" ref="U40:U51" si="33">IF(data=1,T40*(PROC/36500)*30.42,T40*(PROC/36000)*30)</f>
        <v>0</v>
      </c>
      <c r="V40" s="46">
        <f t="shared" ref="V40:V51" si="34">IF(data=1,IF(U40&gt;0.0001,U40+sumproplat,0),IF(T40&gt;sumproplat*2,sumproplat,T40+U40))</f>
        <v>0</v>
      </c>
    </row>
    <row r="41" spans="1:22" hidden="1" x14ac:dyDescent="0.25">
      <c r="A41" s="47" t="s">
        <v>63</v>
      </c>
      <c r="B41" s="48">
        <f>IF(data=1,IF((B40-sumproplat)&gt;0,B40-sumproplat,0),IF(B40-(sumproplat-C40)&gt;0,B40-(D40-C40),0))</f>
        <v>0</v>
      </c>
      <c r="C41" s="48">
        <f t="shared" si="21"/>
        <v>0</v>
      </c>
      <c r="D41" s="48">
        <f t="shared" si="22"/>
        <v>0</v>
      </c>
      <c r="E41" s="48">
        <f>IF(data=1,IF((E40-sumproplat)&gt;0,E40-sumproplat,0),IF(E40-(sumproplat-F40)&gt;0,E40-(G40-F40),0))</f>
        <v>0</v>
      </c>
      <c r="F41" s="48">
        <f t="shared" si="23"/>
        <v>0</v>
      </c>
      <c r="G41" s="48">
        <f t="shared" si="24"/>
        <v>0</v>
      </c>
      <c r="H41" s="48">
        <f>IF(data=1,IF((H40-sumproplat)&gt;0,H40-sumproplat,0),IF(H40-(sumproplat-I40)&gt;0,H40-(J40-I40),0))</f>
        <v>0</v>
      </c>
      <c r="I41" s="48">
        <f t="shared" si="25"/>
        <v>0</v>
      </c>
      <c r="J41" s="48">
        <f t="shared" si="26"/>
        <v>0</v>
      </c>
      <c r="K41" s="48">
        <f>IF(data=1,IF((K40-sumproplat)&gt;0,K40-sumproplat,0),IF(K40-(sumproplat-L40)&gt;0,K40-(M40-L40),0))</f>
        <v>0</v>
      </c>
      <c r="L41" s="48">
        <f t="shared" si="27"/>
        <v>0</v>
      </c>
      <c r="M41" s="48">
        <f t="shared" si="28"/>
        <v>0</v>
      </c>
      <c r="N41" s="48">
        <f>IF(data=1,IF((N40-sumproplat)&gt;0,N40-sumproplat,0),IF(N40-(sumproplat-O40)&gt;0,N40-(P40-O40),0))</f>
        <v>0</v>
      </c>
      <c r="O41" s="48">
        <f t="shared" si="29"/>
        <v>0</v>
      </c>
      <c r="P41" s="48">
        <f t="shared" si="30"/>
        <v>0</v>
      </c>
      <c r="Q41" s="48">
        <f>IF(data=1,IF((Q40-sumproplat)&gt;0,Q40-sumproplat,0),IF(Q40-(sumproplat-R40)&gt;0,Q40-(S40-R40),0))</f>
        <v>0</v>
      </c>
      <c r="R41" s="48">
        <f t="shared" si="31"/>
        <v>0</v>
      </c>
      <c r="S41" s="48">
        <f t="shared" si="32"/>
        <v>0</v>
      </c>
      <c r="T41" s="48">
        <f>IF(data=1,IF((T40-sumproplat)&gt;0,T40-sumproplat,0),IF(T40-(sumproplat-U40)&gt;0,T40-(V40-U40),0))</f>
        <v>0</v>
      </c>
      <c r="U41" s="48">
        <f t="shared" si="33"/>
        <v>0</v>
      </c>
      <c r="V41" s="48">
        <f t="shared" si="34"/>
        <v>0</v>
      </c>
    </row>
    <row r="42" spans="1:22" hidden="1" x14ac:dyDescent="0.25">
      <c r="A42" s="47" t="s">
        <v>64</v>
      </c>
      <c r="B42" s="48">
        <f t="shared" ref="B42:B51" si="35">IF(data=1,IF((B41-sumproplat)&gt;0,B41-sumproplat,0),IF(B41-(sumproplat-C41)&gt;0,B41-(D41-C41),0))</f>
        <v>0</v>
      </c>
      <c r="C42" s="48">
        <f t="shared" si="21"/>
        <v>0</v>
      </c>
      <c r="D42" s="48">
        <f t="shared" si="22"/>
        <v>0</v>
      </c>
      <c r="E42" s="48">
        <f t="shared" ref="E42:E51" si="36">IF(data=1,IF((E41-sumproplat)&gt;0,E41-sumproplat,0),IF(E41-(sumproplat-F41)&gt;0,E41-(G41-F41),0))</f>
        <v>0</v>
      </c>
      <c r="F42" s="48">
        <f t="shared" si="23"/>
        <v>0</v>
      </c>
      <c r="G42" s="48">
        <f t="shared" si="24"/>
        <v>0</v>
      </c>
      <c r="H42" s="48">
        <f t="shared" ref="H42:H51" si="37">IF(data=1,IF((H41-sumproplat)&gt;0,H41-sumproplat,0),IF(H41-(sumproplat-I41)&gt;0,H41-(J41-I41),0))</f>
        <v>0</v>
      </c>
      <c r="I42" s="48">
        <f t="shared" si="25"/>
        <v>0</v>
      </c>
      <c r="J42" s="48">
        <f t="shared" si="26"/>
        <v>0</v>
      </c>
      <c r="K42" s="48">
        <f t="shared" ref="K42:K51" si="38">IF(data=1,IF((K41-sumproplat)&gt;0,K41-sumproplat,0),IF(K41-(sumproplat-L41)&gt;0,K41-(M41-L41),0))</f>
        <v>0</v>
      </c>
      <c r="L42" s="48">
        <f t="shared" si="27"/>
        <v>0</v>
      </c>
      <c r="M42" s="48">
        <f t="shared" si="28"/>
        <v>0</v>
      </c>
      <c r="N42" s="48">
        <f t="shared" ref="N42:N51" si="39">IF(data=1,IF((N41-sumproplat)&gt;0,N41-sumproplat,0),IF(N41-(sumproplat-O41)&gt;0,N41-(P41-O41),0))</f>
        <v>0</v>
      </c>
      <c r="O42" s="48">
        <f t="shared" si="29"/>
        <v>0</v>
      </c>
      <c r="P42" s="48">
        <f t="shared" si="30"/>
        <v>0</v>
      </c>
      <c r="Q42" s="48">
        <f t="shared" ref="Q42:Q51" si="40">IF(data=1,IF((Q41-sumproplat)&gt;0,Q41-sumproplat,0),IF(Q41-(sumproplat-R41)&gt;0,Q41-(S41-R41),0))</f>
        <v>0</v>
      </c>
      <c r="R42" s="48">
        <f t="shared" si="31"/>
        <v>0</v>
      </c>
      <c r="S42" s="48">
        <f t="shared" si="32"/>
        <v>0</v>
      </c>
      <c r="T42" s="48">
        <f t="shared" ref="T42:T51" si="41">IF(data=1,IF((T41-sumproplat)&gt;0,T41-sumproplat,0),IF(T41-(sumproplat-U41)&gt;0,T41-(V41-U41),0))</f>
        <v>0</v>
      </c>
      <c r="U42" s="48">
        <f t="shared" si="33"/>
        <v>0</v>
      </c>
      <c r="V42" s="48">
        <f t="shared" si="34"/>
        <v>0</v>
      </c>
    </row>
    <row r="43" spans="1:22" hidden="1" x14ac:dyDescent="0.25">
      <c r="A43" s="47" t="s">
        <v>116</v>
      </c>
      <c r="B43" s="48">
        <f t="shared" si="35"/>
        <v>0</v>
      </c>
      <c r="C43" s="48">
        <f t="shared" si="21"/>
        <v>0</v>
      </c>
      <c r="D43" s="48">
        <f t="shared" si="22"/>
        <v>0</v>
      </c>
      <c r="E43" s="48">
        <f t="shared" si="36"/>
        <v>0</v>
      </c>
      <c r="F43" s="48">
        <f t="shared" si="23"/>
        <v>0</v>
      </c>
      <c r="G43" s="48">
        <f t="shared" si="24"/>
        <v>0</v>
      </c>
      <c r="H43" s="48">
        <f t="shared" si="37"/>
        <v>0</v>
      </c>
      <c r="I43" s="48">
        <f t="shared" si="25"/>
        <v>0</v>
      </c>
      <c r="J43" s="48">
        <f t="shared" si="26"/>
        <v>0</v>
      </c>
      <c r="K43" s="48">
        <f t="shared" si="38"/>
        <v>0</v>
      </c>
      <c r="L43" s="48">
        <f t="shared" si="27"/>
        <v>0</v>
      </c>
      <c r="M43" s="48">
        <f t="shared" si="28"/>
        <v>0</v>
      </c>
      <c r="N43" s="48">
        <f t="shared" si="39"/>
        <v>0</v>
      </c>
      <c r="O43" s="48">
        <f t="shared" si="29"/>
        <v>0</v>
      </c>
      <c r="P43" s="48">
        <f t="shared" si="30"/>
        <v>0</v>
      </c>
      <c r="Q43" s="48">
        <f t="shared" si="40"/>
        <v>0</v>
      </c>
      <c r="R43" s="48">
        <f t="shared" si="31"/>
        <v>0</v>
      </c>
      <c r="S43" s="48">
        <f t="shared" si="32"/>
        <v>0</v>
      </c>
      <c r="T43" s="48">
        <f t="shared" si="41"/>
        <v>0</v>
      </c>
      <c r="U43" s="48">
        <f t="shared" si="33"/>
        <v>0</v>
      </c>
      <c r="V43" s="48">
        <f t="shared" si="34"/>
        <v>0</v>
      </c>
    </row>
    <row r="44" spans="1:22" hidden="1" x14ac:dyDescent="0.25">
      <c r="A44" s="47" t="s">
        <v>63</v>
      </c>
      <c r="B44" s="48">
        <f t="shared" si="35"/>
        <v>0</v>
      </c>
      <c r="C44" s="48">
        <f t="shared" si="21"/>
        <v>0</v>
      </c>
      <c r="D44" s="48">
        <f t="shared" si="22"/>
        <v>0</v>
      </c>
      <c r="E44" s="48">
        <f t="shared" si="36"/>
        <v>0</v>
      </c>
      <c r="F44" s="48">
        <f t="shared" si="23"/>
        <v>0</v>
      </c>
      <c r="G44" s="48">
        <f t="shared" si="24"/>
        <v>0</v>
      </c>
      <c r="H44" s="48">
        <f t="shared" si="37"/>
        <v>0</v>
      </c>
      <c r="I44" s="48">
        <f t="shared" si="25"/>
        <v>0</v>
      </c>
      <c r="J44" s="48">
        <f t="shared" si="26"/>
        <v>0</v>
      </c>
      <c r="K44" s="48">
        <f t="shared" si="38"/>
        <v>0</v>
      </c>
      <c r="L44" s="48">
        <f t="shared" si="27"/>
        <v>0</v>
      </c>
      <c r="M44" s="48">
        <f t="shared" si="28"/>
        <v>0</v>
      </c>
      <c r="N44" s="48">
        <f t="shared" si="39"/>
        <v>0</v>
      </c>
      <c r="O44" s="48">
        <f t="shared" si="29"/>
        <v>0</v>
      </c>
      <c r="P44" s="48">
        <f t="shared" si="30"/>
        <v>0</v>
      </c>
      <c r="Q44" s="48">
        <f t="shared" si="40"/>
        <v>0</v>
      </c>
      <c r="R44" s="48">
        <f t="shared" si="31"/>
        <v>0</v>
      </c>
      <c r="S44" s="48">
        <f t="shared" si="32"/>
        <v>0</v>
      </c>
      <c r="T44" s="48">
        <f t="shared" si="41"/>
        <v>0</v>
      </c>
      <c r="U44" s="48">
        <f t="shared" si="33"/>
        <v>0</v>
      </c>
      <c r="V44" s="48">
        <f t="shared" si="34"/>
        <v>0</v>
      </c>
    </row>
    <row r="45" spans="1:22" hidden="1" x14ac:dyDescent="0.25">
      <c r="A45" s="47" t="s">
        <v>117</v>
      </c>
      <c r="B45" s="48">
        <f t="shared" si="35"/>
        <v>0</v>
      </c>
      <c r="C45" s="48">
        <f t="shared" si="21"/>
        <v>0</v>
      </c>
      <c r="D45" s="48">
        <f t="shared" si="22"/>
        <v>0</v>
      </c>
      <c r="E45" s="48">
        <f t="shared" si="36"/>
        <v>0</v>
      </c>
      <c r="F45" s="48">
        <f t="shared" si="23"/>
        <v>0</v>
      </c>
      <c r="G45" s="48">
        <f t="shared" si="24"/>
        <v>0</v>
      </c>
      <c r="H45" s="48">
        <f t="shared" si="37"/>
        <v>0</v>
      </c>
      <c r="I45" s="48">
        <f t="shared" si="25"/>
        <v>0</v>
      </c>
      <c r="J45" s="48">
        <f t="shared" si="26"/>
        <v>0</v>
      </c>
      <c r="K45" s="48">
        <f t="shared" si="38"/>
        <v>0</v>
      </c>
      <c r="L45" s="48">
        <f t="shared" si="27"/>
        <v>0</v>
      </c>
      <c r="M45" s="48">
        <f t="shared" si="28"/>
        <v>0</v>
      </c>
      <c r="N45" s="48">
        <f t="shared" si="39"/>
        <v>0</v>
      </c>
      <c r="O45" s="48">
        <f t="shared" si="29"/>
        <v>0</v>
      </c>
      <c r="P45" s="48">
        <f t="shared" si="30"/>
        <v>0</v>
      </c>
      <c r="Q45" s="48">
        <f t="shared" si="40"/>
        <v>0</v>
      </c>
      <c r="R45" s="48">
        <f t="shared" si="31"/>
        <v>0</v>
      </c>
      <c r="S45" s="48">
        <f t="shared" si="32"/>
        <v>0</v>
      </c>
      <c r="T45" s="48">
        <f t="shared" si="41"/>
        <v>0</v>
      </c>
      <c r="U45" s="48">
        <f t="shared" si="33"/>
        <v>0</v>
      </c>
      <c r="V45" s="48">
        <f t="shared" si="34"/>
        <v>0</v>
      </c>
    </row>
    <row r="46" spans="1:22" hidden="1" x14ac:dyDescent="0.25">
      <c r="A46" s="47" t="s">
        <v>64</v>
      </c>
      <c r="B46" s="48">
        <f t="shared" si="35"/>
        <v>0</v>
      </c>
      <c r="C46" s="48">
        <f t="shared" si="21"/>
        <v>0</v>
      </c>
      <c r="D46" s="48">
        <f t="shared" si="22"/>
        <v>0</v>
      </c>
      <c r="E46" s="48">
        <f t="shared" si="36"/>
        <v>0</v>
      </c>
      <c r="F46" s="48">
        <f t="shared" si="23"/>
        <v>0</v>
      </c>
      <c r="G46" s="48">
        <f t="shared" si="24"/>
        <v>0</v>
      </c>
      <c r="H46" s="48">
        <f t="shared" si="37"/>
        <v>0</v>
      </c>
      <c r="I46" s="48">
        <f t="shared" si="25"/>
        <v>0</v>
      </c>
      <c r="J46" s="48">
        <f t="shared" si="26"/>
        <v>0</v>
      </c>
      <c r="K46" s="48">
        <f t="shared" si="38"/>
        <v>0</v>
      </c>
      <c r="L46" s="48">
        <f t="shared" si="27"/>
        <v>0</v>
      </c>
      <c r="M46" s="48">
        <f t="shared" si="28"/>
        <v>0</v>
      </c>
      <c r="N46" s="48">
        <f t="shared" si="39"/>
        <v>0</v>
      </c>
      <c r="O46" s="48">
        <f t="shared" si="29"/>
        <v>0</v>
      </c>
      <c r="P46" s="48">
        <f t="shared" si="30"/>
        <v>0</v>
      </c>
      <c r="Q46" s="48">
        <f t="shared" si="40"/>
        <v>0</v>
      </c>
      <c r="R46" s="48">
        <f t="shared" si="31"/>
        <v>0</v>
      </c>
      <c r="S46" s="48">
        <f t="shared" si="32"/>
        <v>0</v>
      </c>
      <c r="T46" s="48">
        <f t="shared" si="41"/>
        <v>0</v>
      </c>
      <c r="U46" s="48">
        <f t="shared" si="33"/>
        <v>0</v>
      </c>
      <c r="V46" s="48">
        <f t="shared" si="34"/>
        <v>0</v>
      </c>
    </row>
    <row r="47" spans="1:22" hidden="1" x14ac:dyDescent="0.25">
      <c r="A47" s="47" t="s">
        <v>63</v>
      </c>
      <c r="B47" s="48">
        <f t="shared" si="35"/>
        <v>0</v>
      </c>
      <c r="C47" s="48">
        <f t="shared" si="21"/>
        <v>0</v>
      </c>
      <c r="D47" s="48">
        <f t="shared" si="22"/>
        <v>0</v>
      </c>
      <c r="E47" s="48">
        <f t="shared" si="36"/>
        <v>0</v>
      </c>
      <c r="F47" s="48">
        <f t="shared" si="23"/>
        <v>0</v>
      </c>
      <c r="G47" s="48">
        <f t="shared" si="24"/>
        <v>0</v>
      </c>
      <c r="H47" s="48">
        <f t="shared" si="37"/>
        <v>0</v>
      </c>
      <c r="I47" s="48">
        <f t="shared" si="25"/>
        <v>0</v>
      </c>
      <c r="J47" s="48">
        <f t="shared" si="26"/>
        <v>0</v>
      </c>
      <c r="K47" s="48">
        <f t="shared" si="38"/>
        <v>0</v>
      </c>
      <c r="L47" s="48">
        <f t="shared" si="27"/>
        <v>0</v>
      </c>
      <c r="M47" s="48">
        <f t="shared" si="28"/>
        <v>0</v>
      </c>
      <c r="N47" s="48">
        <f t="shared" si="39"/>
        <v>0</v>
      </c>
      <c r="O47" s="48">
        <f t="shared" si="29"/>
        <v>0</v>
      </c>
      <c r="P47" s="48">
        <f t="shared" si="30"/>
        <v>0</v>
      </c>
      <c r="Q47" s="48">
        <f t="shared" si="40"/>
        <v>0</v>
      </c>
      <c r="R47" s="48">
        <f t="shared" si="31"/>
        <v>0</v>
      </c>
      <c r="S47" s="48">
        <f t="shared" si="32"/>
        <v>0</v>
      </c>
      <c r="T47" s="48">
        <f t="shared" si="41"/>
        <v>0</v>
      </c>
      <c r="U47" s="48">
        <f t="shared" si="33"/>
        <v>0</v>
      </c>
      <c r="V47" s="48">
        <f t="shared" si="34"/>
        <v>0</v>
      </c>
    </row>
    <row r="48" spans="1:22" hidden="1" x14ac:dyDescent="0.25">
      <c r="A48" s="47" t="s">
        <v>118</v>
      </c>
      <c r="B48" s="48">
        <f t="shared" si="35"/>
        <v>0</v>
      </c>
      <c r="C48" s="48">
        <f t="shared" si="21"/>
        <v>0</v>
      </c>
      <c r="D48" s="48">
        <f t="shared" si="22"/>
        <v>0</v>
      </c>
      <c r="E48" s="48">
        <f t="shared" si="36"/>
        <v>0</v>
      </c>
      <c r="F48" s="48">
        <f t="shared" si="23"/>
        <v>0</v>
      </c>
      <c r="G48" s="48">
        <f t="shared" si="24"/>
        <v>0</v>
      </c>
      <c r="H48" s="48">
        <f t="shared" si="37"/>
        <v>0</v>
      </c>
      <c r="I48" s="48">
        <f t="shared" si="25"/>
        <v>0</v>
      </c>
      <c r="J48" s="48">
        <f t="shared" si="26"/>
        <v>0</v>
      </c>
      <c r="K48" s="48">
        <f t="shared" si="38"/>
        <v>0</v>
      </c>
      <c r="L48" s="48">
        <f t="shared" si="27"/>
        <v>0</v>
      </c>
      <c r="M48" s="48">
        <f t="shared" si="28"/>
        <v>0</v>
      </c>
      <c r="N48" s="48">
        <f t="shared" si="39"/>
        <v>0</v>
      </c>
      <c r="O48" s="48">
        <f t="shared" si="29"/>
        <v>0</v>
      </c>
      <c r="P48" s="48">
        <f t="shared" si="30"/>
        <v>0</v>
      </c>
      <c r="Q48" s="48">
        <f t="shared" si="40"/>
        <v>0</v>
      </c>
      <c r="R48" s="48">
        <f t="shared" si="31"/>
        <v>0</v>
      </c>
      <c r="S48" s="48">
        <f t="shared" si="32"/>
        <v>0</v>
      </c>
      <c r="T48" s="48">
        <f t="shared" si="41"/>
        <v>0</v>
      </c>
      <c r="U48" s="48">
        <f t="shared" si="33"/>
        <v>0</v>
      </c>
      <c r="V48" s="48">
        <f t="shared" si="34"/>
        <v>0</v>
      </c>
    </row>
    <row r="49" spans="1:36" hidden="1" x14ac:dyDescent="0.25">
      <c r="A49" s="47" t="s">
        <v>117</v>
      </c>
      <c r="B49" s="48">
        <f t="shared" si="35"/>
        <v>0</v>
      </c>
      <c r="C49" s="48">
        <f t="shared" si="21"/>
        <v>0</v>
      </c>
      <c r="D49" s="48">
        <f t="shared" si="22"/>
        <v>0</v>
      </c>
      <c r="E49" s="48">
        <f t="shared" si="36"/>
        <v>0</v>
      </c>
      <c r="F49" s="48">
        <f t="shared" si="23"/>
        <v>0</v>
      </c>
      <c r="G49" s="48">
        <f t="shared" si="24"/>
        <v>0</v>
      </c>
      <c r="H49" s="48">
        <f t="shared" si="37"/>
        <v>0</v>
      </c>
      <c r="I49" s="48">
        <f t="shared" si="25"/>
        <v>0</v>
      </c>
      <c r="J49" s="48">
        <f t="shared" si="26"/>
        <v>0</v>
      </c>
      <c r="K49" s="48">
        <f t="shared" si="38"/>
        <v>0</v>
      </c>
      <c r="L49" s="48">
        <f t="shared" si="27"/>
        <v>0</v>
      </c>
      <c r="M49" s="48">
        <f t="shared" si="28"/>
        <v>0</v>
      </c>
      <c r="N49" s="48">
        <f t="shared" si="39"/>
        <v>0</v>
      </c>
      <c r="O49" s="48">
        <f t="shared" si="29"/>
        <v>0</v>
      </c>
      <c r="P49" s="48">
        <f t="shared" si="30"/>
        <v>0</v>
      </c>
      <c r="Q49" s="48">
        <f t="shared" si="40"/>
        <v>0</v>
      </c>
      <c r="R49" s="48">
        <f t="shared" si="31"/>
        <v>0</v>
      </c>
      <c r="S49" s="48">
        <f t="shared" si="32"/>
        <v>0</v>
      </c>
      <c r="T49" s="48">
        <f t="shared" si="41"/>
        <v>0</v>
      </c>
      <c r="U49" s="48">
        <f t="shared" si="33"/>
        <v>0</v>
      </c>
      <c r="V49" s="48">
        <f t="shared" si="34"/>
        <v>0</v>
      </c>
    </row>
    <row r="50" spans="1:36" hidden="1" x14ac:dyDescent="0.25">
      <c r="A50" s="47" t="s">
        <v>63</v>
      </c>
      <c r="B50" s="48">
        <f t="shared" si="35"/>
        <v>0</v>
      </c>
      <c r="C50" s="48">
        <f t="shared" si="21"/>
        <v>0</v>
      </c>
      <c r="D50" s="48">
        <f t="shared" si="22"/>
        <v>0</v>
      </c>
      <c r="E50" s="48">
        <f t="shared" si="36"/>
        <v>0</v>
      </c>
      <c r="F50" s="48">
        <f t="shared" si="23"/>
        <v>0</v>
      </c>
      <c r="G50" s="48">
        <f t="shared" si="24"/>
        <v>0</v>
      </c>
      <c r="H50" s="48">
        <f t="shared" si="37"/>
        <v>0</v>
      </c>
      <c r="I50" s="48">
        <f t="shared" si="25"/>
        <v>0</v>
      </c>
      <c r="J50" s="48">
        <f t="shared" si="26"/>
        <v>0</v>
      </c>
      <c r="K50" s="48">
        <f t="shared" si="38"/>
        <v>0</v>
      </c>
      <c r="L50" s="48">
        <f t="shared" si="27"/>
        <v>0</v>
      </c>
      <c r="M50" s="48">
        <f t="shared" si="28"/>
        <v>0</v>
      </c>
      <c r="N50" s="48">
        <f t="shared" si="39"/>
        <v>0</v>
      </c>
      <c r="O50" s="48">
        <f t="shared" si="29"/>
        <v>0</v>
      </c>
      <c r="P50" s="48">
        <f t="shared" si="30"/>
        <v>0</v>
      </c>
      <c r="Q50" s="48">
        <f t="shared" si="40"/>
        <v>0</v>
      </c>
      <c r="R50" s="48">
        <f t="shared" si="31"/>
        <v>0</v>
      </c>
      <c r="S50" s="48">
        <f t="shared" si="32"/>
        <v>0</v>
      </c>
      <c r="T50" s="48">
        <f t="shared" si="41"/>
        <v>0</v>
      </c>
      <c r="U50" s="48">
        <f t="shared" si="33"/>
        <v>0</v>
      </c>
      <c r="V50" s="48">
        <f t="shared" si="34"/>
        <v>0</v>
      </c>
    </row>
    <row r="51" spans="1:36" ht="15.75" hidden="1" thickBot="1" x14ac:dyDescent="0.3">
      <c r="A51" s="49" t="s">
        <v>119</v>
      </c>
      <c r="B51" s="50">
        <f t="shared" si="35"/>
        <v>0</v>
      </c>
      <c r="C51" s="50">
        <f t="shared" si="21"/>
        <v>0</v>
      </c>
      <c r="D51" s="50">
        <f t="shared" si="22"/>
        <v>0</v>
      </c>
      <c r="E51" s="50">
        <f t="shared" si="36"/>
        <v>0</v>
      </c>
      <c r="F51" s="50">
        <f t="shared" si="23"/>
        <v>0</v>
      </c>
      <c r="G51" s="50">
        <f t="shared" si="24"/>
        <v>0</v>
      </c>
      <c r="H51" s="50">
        <f t="shared" si="37"/>
        <v>0</v>
      </c>
      <c r="I51" s="50">
        <f t="shared" si="25"/>
        <v>0</v>
      </c>
      <c r="J51" s="50">
        <f t="shared" si="26"/>
        <v>0</v>
      </c>
      <c r="K51" s="50">
        <f t="shared" si="38"/>
        <v>0</v>
      </c>
      <c r="L51" s="50">
        <f t="shared" si="27"/>
        <v>0</v>
      </c>
      <c r="M51" s="50">
        <f t="shared" si="28"/>
        <v>0</v>
      </c>
      <c r="N51" s="50">
        <f t="shared" si="39"/>
        <v>0</v>
      </c>
      <c r="O51" s="50">
        <f t="shared" si="29"/>
        <v>0</v>
      </c>
      <c r="P51" s="50">
        <f t="shared" si="30"/>
        <v>0</v>
      </c>
      <c r="Q51" s="50">
        <f t="shared" si="40"/>
        <v>0</v>
      </c>
      <c r="R51" s="50">
        <f t="shared" si="31"/>
        <v>0</v>
      </c>
      <c r="S51" s="50">
        <f t="shared" si="32"/>
        <v>0</v>
      </c>
      <c r="T51" s="50">
        <f t="shared" si="41"/>
        <v>0</v>
      </c>
      <c r="U51" s="50">
        <f t="shared" si="33"/>
        <v>0</v>
      </c>
      <c r="V51" s="50">
        <f t="shared" si="34"/>
        <v>0</v>
      </c>
    </row>
    <row r="52" spans="1:36" hidden="1" x14ac:dyDescent="0.25">
      <c r="A52" s="51" t="s">
        <v>66</v>
      </c>
      <c r="B52" s="52"/>
      <c r="C52" s="52">
        <f>SUM(C40:C51)</f>
        <v>0</v>
      </c>
      <c r="D52" s="53">
        <f>SUM(D40:D51)</f>
        <v>0</v>
      </c>
      <c r="E52" s="52"/>
      <c r="F52" s="52">
        <f>SUM(F40:F51)</f>
        <v>0</v>
      </c>
      <c r="G52" s="53">
        <f>SUM(G40:G51)</f>
        <v>0</v>
      </c>
      <c r="H52" s="52"/>
      <c r="I52" s="52">
        <f>SUM(I40:I51)</f>
        <v>0</v>
      </c>
      <c r="J52" s="53">
        <f>SUM(J40:J51)</f>
        <v>0</v>
      </c>
      <c r="K52" s="52"/>
      <c r="L52" s="52">
        <f>SUM(L40:L51)</f>
        <v>0</v>
      </c>
      <c r="M52" s="53">
        <f>SUM(M40:M51)</f>
        <v>0</v>
      </c>
      <c r="N52" s="52"/>
      <c r="O52" s="52">
        <f>SUM(O40:O51)</f>
        <v>0</v>
      </c>
      <c r="P52" s="53">
        <f>SUM(P40:P51)</f>
        <v>0</v>
      </c>
      <c r="Q52" s="52"/>
      <c r="R52" s="52">
        <f>SUM(R40:R51)</f>
        <v>0</v>
      </c>
      <c r="S52" s="53">
        <f>SUM(S40:S51)</f>
        <v>0</v>
      </c>
      <c r="T52" s="52"/>
      <c r="U52" s="52">
        <f>SUM(U40:U51)</f>
        <v>0</v>
      </c>
      <c r="V52" s="53">
        <f>SUM(V40:V51)</f>
        <v>0</v>
      </c>
    </row>
    <row r="53" spans="1:36" ht="12.75" hidden="1" customHeight="1" x14ac:dyDescent="0.25">
      <c r="A53" s="195" t="s">
        <v>65</v>
      </c>
      <c r="B53" s="194" t="s">
        <v>81</v>
      </c>
      <c r="C53" s="194"/>
      <c r="D53" s="194"/>
      <c r="E53" s="194" t="s">
        <v>82</v>
      </c>
      <c r="F53" s="194"/>
      <c r="G53" s="194"/>
      <c r="H53" s="194" t="s">
        <v>83</v>
      </c>
      <c r="I53" s="194"/>
      <c r="J53" s="194"/>
      <c r="K53" s="194" t="s">
        <v>84</v>
      </c>
      <c r="L53" s="194"/>
      <c r="M53" s="194"/>
      <c r="N53" s="194" t="s">
        <v>85</v>
      </c>
      <c r="O53" s="194"/>
      <c r="P53" s="194"/>
      <c r="Q53" s="194" t="s">
        <v>86</v>
      </c>
      <c r="R53" s="194"/>
      <c r="S53" s="194"/>
      <c r="T53" s="194" t="s">
        <v>87</v>
      </c>
      <c r="U53" s="194"/>
      <c r="V53" s="194"/>
      <c r="X53" s="6"/>
      <c r="Y53" s="6"/>
      <c r="Z53" s="6"/>
      <c r="AA53" s="6"/>
      <c r="AB53" s="6"/>
      <c r="AC53" s="6"/>
      <c r="AD53" s="6"/>
      <c r="AE53" s="6"/>
      <c r="AF53" s="6"/>
      <c r="AG53" s="6"/>
      <c r="AH53" s="6"/>
      <c r="AI53" s="6"/>
      <c r="AJ53" s="6"/>
    </row>
    <row r="54" spans="1:36" ht="30.75" hidden="1" thickBot="1" x14ac:dyDescent="0.3">
      <c r="A54" s="196"/>
      <c r="B54" s="44" t="s">
        <v>88</v>
      </c>
      <c r="C54" s="44" t="s">
        <v>89</v>
      </c>
      <c r="D54" s="44" t="s">
        <v>90</v>
      </c>
      <c r="E54" s="44" t="s">
        <v>88</v>
      </c>
      <c r="F54" s="44" t="s">
        <v>89</v>
      </c>
      <c r="G54" s="44" t="s">
        <v>90</v>
      </c>
      <c r="H54" s="44" t="s">
        <v>88</v>
      </c>
      <c r="I54" s="44" t="s">
        <v>89</v>
      </c>
      <c r="J54" s="44" t="s">
        <v>90</v>
      </c>
      <c r="K54" s="44" t="s">
        <v>88</v>
      </c>
      <c r="L54" s="44" t="s">
        <v>89</v>
      </c>
      <c r="M54" s="44" t="s">
        <v>90</v>
      </c>
      <c r="N54" s="44" t="s">
        <v>88</v>
      </c>
      <c r="O54" s="44" t="s">
        <v>89</v>
      </c>
      <c r="P54" s="44" t="s">
        <v>90</v>
      </c>
      <c r="Q54" s="44" t="s">
        <v>88</v>
      </c>
      <c r="R54" s="44" t="s">
        <v>89</v>
      </c>
      <c r="S54" s="44" t="s">
        <v>90</v>
      </c>
      <c r="T54" s="44" t="s">
        <v>88</v>
      </c>
      <c r="U54" s="44" t="s">
        <v>89</v>
      </c>
      <c r="V54" s="44" t="s">
        <v>90</v>
      </c>
      <c r="X54" s="6"/>
      <c r="Y54" s="6"/>
      <c r="Z54" s="6"/>
      <c r="AA54" s="6"/>
      <c r="AB54" s="6"/>
      <c r="AC54" s="6"/>
      <c r="AD54" s="6"/>
      <c r="AE54" s="6"/>
      <c r="AF54" s="6"/>
      <c r="AG54" s="6"/>
      <c r="AH54" s="6"/>
      <c r="AI54" s="6"/>
      <c r="AJ54" s="6"/>
    </row>
    <row r="55" spans="1:36" hidden="1" x14ac:dyDescent="0.25">
      <c r="A55" s="45" t="s">
        <v>62</v>
      </c>
      <c r="B55" s="46">
        <f>IF(data=1,IF((T51-sumproplat)&gt;0,T51-sumproplat,0),IF(T51-(sumproplat-U51)&gt;0,T51-(V51-U51),0))</f>
        <v>0</v>
      </c>
      <c r="C55" s="46">
        <f t="shared" ref="C55:C66" si="42">IF(data=1,B55*(PROC/36500)*30.42,B55*(PROC/36000)*30)</f>
        <v>0</v>
      </c>
      <c r="D55" s="46">
        <f t="shared" ref="D55:D66" si="43">IF(data=1,IF(C55&gt;0.0001,C55+sumproplat,0),IF(B55&gt;sumproplat*2,sumproplat,B55+C55))</f>
        <v>0</v>
      </c>
      <c r="E55" s="46">
        <f>IF(data=1,IF((B66-sumproplat)&gt;0,B66-sumproplat,0),IF(B66-(sumproplat-C66)&gt;0,B66-(D66-C66),0))</f>
        <v>0</v>
      </c>
      <c r="F55" s="46">
        <f t="shared" ref="F55:F66" si="44">IF(data=1,E55*(PROC/36500)*30.42,E55*(PROC/36000)*30)</f>
        <v>0</v>
      </c>
      <c r="G55" s="46">
        <f t="shared" ref="G55:G66" si="45">IF(data=1,IF(F55&gt;0.0001,F55+sumproplat,0),IF(E55&gt;sumproplat*2,sumproplat,E55+F55))</f>
        <v>0</v>
      </c>
      <c r="H55" s="46">
        <f>IF(data=1,IF((E66-sumproplat)&gt;0,E66-sumproplat,0),IF(E66-(sumproplat-F66)&gt;0,E66-(G66-F66),0))</f>
        <v>0</v>
      </c>
      <c r="I55" s="46">
        <f t="shared" ref="I55:I66" si="46">IF(data=1,H55*(PROC/36500)*30.42,H55*(PROC/36000)*30)</f>
        <v>0</v>
      </c>
      <c r="J55" s="46">
        <f t="shared" ref="J55:J66" si="47">IF(data=1,IF(I55&gt;0.0001,I55+sumproplat,0),IF(H55&gt;sumproplat*2,sumproplat,H55+I55))</f>
        <v>0</v>
      </c>
      <c r="K55" s="46">
        <f>IF(data=1,IF((H66-sumproplat)&gt;0,H66-sumproplat,0),IF(H66-(sumproplat-I66)&gt;0,H66-(J66-I66),0))</f>
        <v>0</v>
      </c>
      <c r="L55" s="46">
        <f t="shared" ref="L55:L66" si="48">IF(data=1,K55*(PROC/36500)*30.42,K55*(PROC/36000)*30)</f>
        <v>0</v>
      </c>
      <c r="M55" s="46">
        <f t="shared" ref="M55:M66" si="49">IF(data=1,IF(L55&gt;0.0001,L55+sumproplat,0),IF(K55&gt;sumproplat*2,sumproplat,K55+L55))</f>
        <v>0</v>
      </c>
      <c r="N55" s="46">
        <f>IF(data=1,IF((K66-sumproplat)&gt;0,K66-sumproplat,0),IF(K66-(sumproplat-L66)&gt;0,K66-(M66-L66),0))</f>
        <v>0</v>
      </c>
      <c r="O55" s="46">
        <f t="shared" ref="O55:O66" si="50">IF(data=1,N55*(PROC/36500)*30.42,N55*(PROC/36000)*30)</f>
        <v>0</v>
      </c>
      <c r="P55" s="46">
        <f t="shared" ref="P55:P66" si="51">IF(data=1,IF(O55&gt;0.0001,O55+sumproplat,0),IF(N55&gt;sumproplat*2,sumproplat,N55+O55))</f>
        <v>0</v>
      </c>
      <c r="Q55" s="46">
        <f>IF(data=1,IF((N66-sumproplat)&gt;0,N66-sumproplat,0),IF(N66-(sumproplat-O66)&gt;0,N66-(P66-O66),0))</f>
        <v>0</v>
      </c>
      <c r="R55" s="46">
        <f t="shared" ref="R55:R66" si="52">IF(data=1,Q55*(PROC/36500)*30.42,Q55*(PROC/36000)*30)</f>
        <v>0</v>
      </c>
      <c r="S55" s="46">
        <f t="shared" ref="S55:S66" si="53">IF(data=1,IF(R55&gt;0.0001,R55+sumproplat,0),IF(Q55&gt;sumproplat*2,sumproplat,Q55+R55))</f>
        <v>0</v>
      </c>
      <c r="T55" s="46">
        <f>IF(data=1,IF((Q66-sumproplat)&gt;0,Q66-sumproplat,0),IF(Q66-(sumproplat-R66)&gt;0,Q66-(S66-R66),0))</f>
        <v>0</v>
      </c>
      <c r="U55" s="46">
        <f t="shared" ref="U55:U66" si="54">IF(data=1,T55*(PROC/36500)*30.42,T55*(PROC/36000)*30)</f>
        <v>0</v>
      </c>
      <c r="V55" s="46">
        <f t="shared" ref="V55:V66" si="55">IF(data=1,IF(U55&gt;0.0001,U55+sumproplat,0),IF(T55&gt;sumproplat*2,sumproplat,T55+U55))</f>
        <v>0</v>
      </c>
      <c r="W55" s="6"/>
      <c r="X55" s="6"/>
      <c r="Y55" s="6"/>
      <c r="Z55" s="6"/>
      <c r="AA55" s="6"/>
      <c r="AB55" s="6"/>
      <c r="AC55" s="6"/>
      <c r="AD55" s="6"/>
      <c r="AE55" s="6"/>
      <c r="AF55" s="6"/>
      <c r="AG55" s="6"/>
      <c r="AH55" s="6"/>
      <c r="AI55" s="6"/>
      <c r="AJ55" s="6"/>
    </row>
    <row r="56" spans="1:36" hidden="1" x14ac:dyDescent="0.25">
      <c r="A56" s="47" t="s">
        <v>63</v>
      </c>
      <c r="B56" s="48">
        <f>IF(data=1,IF((B55-sumproplat)&gt;0,B55-sumproplat,0),IF(B55-(sumproplat-C55)&gt;0,B55-(D55-C55),0))</f>
        <v>0</v>
      </c>
      <c r="C56" s="48">
        <f t="shared" si="42"/>
        <v>0</v>
      </c>
      <c r="D56" s="48">
        <f t="shared" si="43"/>
        <v>0</v>
      </c>
      <c r="E56" s="48">
        <f>IF(data=1,IF((E55-sumproplat)&gt;0,E55-sumproplat,0),IF(E55-(sumproplat-F55)&gt;0,E55-(G55-F55),0))</f>
        <v>0</v>
      </c>
      <c r="F56" s="48">
        <f t="shared" si="44"/>
        <v>0</v>
      </c>
      <c r="G56" s="48">
        <f t="shared" si="45"/>
        <v>0</v>
      </c>
      <c r="H56" s="48">
        <f>IF(data=1,IF((H55-sumproplat)&gt;0,H55-sumproplat,0),IF(H55-(sumproplat-I55)&gt;0,H55-(J55-I55),0))</f>
        <v>0</v>
      </c>
      <c r="I56" s="48">
        <f t="shared" si="46"/>
        <v>0</v>
      </c>
      <c r="J56" s="48">
        <f t="shared" si="47"/>
        <v>0</v>
      </c>
      <c r="K56" s="48">
        <f>IF(data=1,IF((K55-sumproplat)&gt;0,K55-sumproplat,0),IF(K55-(sumproplat-L55)&gt;0,K55-(M55-L55),0))</f>
        <v>0</v>
      </c>
      <c r="L56" s="48">
        <f t="shared" si="48"/>
        <v>0</v>
      </c>
      <c r="M56" s="48">
        <f t="shared" si="49"/>
        <v>0</v>
      </c>
      <c r="N56" s="48">
        <f>IF(data=1,IF((N55-sumproplat)&gt;0,N55-sumproplat,0),IF(N55-(sumproplat-O55)&gt;0,N55-(P55-O55),0))</f>
        <v>0</v>
      </c>
      <c r="O56" s="48">
        <f t="shared" si="50"/>
        <v>0</v>
      </c>
      <c r="P56" s="48">
        <f t="shared" si="51"/>
        <v>0</v>
      </c>
      <c r="Q56" s="48">
        <f>IF(data=1,IF((Q55-sumproplat)&gt;0,Q55-sumproplat,0),IF(Q55-(sumproplat-R55)&gt;0,Q55-(S55-R55),0))</f>
        <v>0</v>
      </c>
      <c r="R56" s="48">
        <f t="shared" si="52"/>
        <v>0</v>
      </c>
      <c r="S56" s="48">
        <f t="shared" si="53"/>
        <v>0</v>
      </c>
      <c r="T56" s="48">
        <f>IF(data=1,IF((T55-sumproplat)&gt;0,T55-sumproplat,0),IF(T55-(sumproplat-U55)&gt;0,T55-(V55-U55),0))</f>
        <v>0</v>
      </c>
      <c r="U56" s="48">
        <f t="shared" si="54"/>
        <v>0</v>
      </c>
      <c r="V56" s="48">
        <f t="shared" si="55"/>
        <v>0</v>
      </c>
      <c r="W56" s="6"/>
      <c r="X56" s="6"/>
      <c r="Y56" s="6"/>
      <c r="Z56" s="6"/>
      <c r="AA56" s="6"/>
      <c r="AB56" s="6"/>
      <c r="AC56" s="6"/>
      <c r="AD56" s="6"/>
      <c r="AE56" s="6"/>
      <c r="AF56" s="6"/>
      <c r="AG56" s="6"/>
      <c r="AH56" s="6"/>
      <c r="AI56" s="6"/>
      <c r="AJ56" s="6"/>
    </row>
    <row r="57" spans="1:36" hidden="1" x14ac:dyDescent="0.25">
      <c r="A57" s="47" t="s">
        <v>64</v>
      </c>
      <c r="B57" s="48">
        <f t="shared" ref="B57:B66" si="56">IF(data=1,IF((B56-sumproplat)&gt;0,B56-sumproplat,0),IF(B56-(sumproplat-C56)&gt;0,B56-(D56-C56),0))</f>
        <v>0</v>
      </c>
      <c r="C57" s="48">
        <f t="shared" si="42"/>
        <v>0</v>
      </c>
      <c r="D57" s="48">
        <f t="shared" si="43"/>
        <v>0</v>
      </c>
      <c r="E57" s="48">
        <f t="shared" ref="E57:E66" si="57">IF(data=1,IF((E56-sumproplat)&gt;0,E56-sumproplat,0),IF(E56-(sumproplat-F56)&gt;0,E56-(G56-F56),0))</f>
        <v>0</v>
      </c>
      <c r="F57" s="48">
        <f t="shared" si="44"/>
        <v>0</v>
      </c>
      <c r="G57" s="48">
        <f t="shared" si="45"/>
        <v>0</v>
      </c>
      <c r="H57" s="48">
        <f t="shared" ref="H57:H66" si="58">IF(data=1,IF((H56-sumproplat)&gt;0,H56-sumproplat,0),IF(H56-(sumproplat-I56)&gt;0,H56-(J56-I56),0))</f>
        <v>0</v>
      </c>
      <c r="I57" s="48">
        <f t="shared" si="46"/>
        <v>0</v>
      </c>
      <c r="J57" s="48">
        <f t="shared" si="47"/>
        <v>0</v>
      </c>
      <c r="K57" s="48">
        <f t="shared" ref="K57:K66" si="59">IF(data=1,IF((K56-sumproplat)&gt;0,K56-sumproplat,0),IF(K56-(sumproplat-L56)&gt;0,K56-(M56-L56),0))</f>
        <v>0</v>
      </c>
      <c r="L57" s="48">
        <f t="shared" si="48"/>
        <v>0</v>
      </c>
      <c r="M57" s="48">
        <f t="shared" si="49"/>
        <v>0</v>
      </c>
      <c r="N57" s="48">
        <f t="shared" ref="N57:N66" si="60">IF(data=1,IF((N56-sumproplat)&gt;0,N56-sumproplat,0),IF(N56-(sumproplat-O56)&gt;0,N56-(P56-O56),0))</f>
        <v>0</v>
      </c>
      <c r="O57" s="48">
        <f t="shared" si="50"/>
        <v>0</v>
      </c>
      <c r="P57" s="48">
        <f t="shared" si="51"/>
        <v>0</v>
      </c>
      <c r="Q57" s="48">
        <f t="shared" ref="Q57:Q65" si="61">IF(data=1,IF((Q56-sumproplat)&gt;0,Q56-sumproplat,0),IF(Q56-(sumproplat-R56)&gt;0,Q56-(S56-R56),0))</f>
        <v>0</v>
      </c>
      <c r="R57" s="48">
        <f t="shared" si="52"/>
        <v>0</v>
      </c>
      <c r="S57" s="48">
        <f t="shared" si="53"/>
        <v>0</v>
      </c>
      <c r="T57" s="48">
        <f t="shared" ref="T57:T66" si="62">IF(data=1,IF((T56-sumproplat)&gt;0,T56-sumproplat,0),IF(T56-(sumproplat-U56)&gt;0,T56-(V56-U56),0))</f>
        <v>0</v>
      </c>
      <c r="U57" s="48">
        <f t="shared" si="54"/>
        <v>0</v>
      </c>
      <c r="V57" s="48">
        <f t="shared" si="55"/>
        <v>0</v>
      </c>
      <c r="W57" s="6"/>
      <c r="X57" s="6"/>
      <c r="Y57" s="6"/>
      <c r="Z57" s="6"/>
      <c r="AA57" s="6"/>
      <c r="AB57" s="6"/>
      <c r="AC57" s="6"/>
      <c r="AD57" s="6"/>
      <c r="AE57" s="6"/>
      <c r="AF57" s="6"/>
      <c r="AG57" s="6"/>
      <c r="AH57" s="6"/>
      <c r="AI57" s="6"/>
      <c r="AJ57" s="6"/>
    </row>
    <row r="58" spans="1:36" hidden="1" x14ac:dyDescent="0.25">
      <c r="A58" s="47" t="s">
        <v>116</v>
      </c>
      <c r="B58" s="48">
        <f t="shared" si="56"/>
        <v>0</v>
      </c>
      <c r="C58" s="48">
        <f t="shared" si="42"/>
        <v>0</v>
      </c>
      <c r="D58" s="48">
        <f t="shared" si="43"/>
        <v>0</v>
      </c>
      <c r="E58" s="48">
        <f t="shared" si="57"/>
        <v>0</v>
      </c>
      <c r="F58" s="48">
        <f t="shared" si="44"/>
        <v>0</v>
      </c>
      <c r="G58" s="48">
        <f t="shared" si="45"/>
        <v>0</v>
      </c>
      <c r="H58" s="48">
        <f t="shared" si="58"/>
        <v>0</v>
      </c>
      <c r="I58" s="48">
        <f t="shared" si="46"/>
        <v>0</v>
      </c>
      <c r="J58" s="48">
        <f t="shared" si="47"/>
        <v>0</v>
      </c>
      <c r="K58" s="48">
        <f t="shared" si="59"/>
        <v>0</v>
      </c>
      <c r="L58" s="48">
        <f t="shared" si="48"/>
        <v>0</v>
      </c>
      <c r="M58" s="48">
        <f t="shared" si="49"/>
        <v>0</v>
      </c>
      <c r="N58" s="48">
        <f t="shared" si="60"/>
        <v>0</v>
      </c>
      <c r="O58" s="48">
        <f t="shared" si="50"/>
        <v>0</v>
      </c>
      <c r="P58" s="48">
        <f t="shared" si="51"/>
        <v>0</v>
      </c>
      <c r="Q58" s="48">
        <f t="shared" si="61"/>
        <v>0</v>
      </c>
      <c r="R58" s="48">
        <f t="shared" si="52"/>
        <v>0</v>
      </c>
      <c r="S58" s="48">
        <f t="shared" si="53"/>
        <v>0</v>
      </c>
      <c r="T58" s="48">
        <f t="shared" si="62"/>
        <v>0</v>
      </c>
      <c r="U58" s="48">
        <f t="shared" si="54"/>
        <v>0</v>
      </c>
      <c r="V58" s="48">
        <f t="shared" si="55"/>
        <v>0</v>
      </c>
      <c r="W58" s="6"/>
      <c r="X58" s="6"/>
      <c r="Y58" s="6"/>
      <c r="Z58" s="6"/>
      <c r="AA58" s="6"/>
      <c r="AB58" s="6"/>
      <c r="AC58" s="6"/>
      <c r="AD58" s="6"/>
      <c r="AE58" s="6"/>
      <c r="AF58" s="6"/>
      <c r="AG58" s="6"/>
      <c r="AH58" s="6"/>
      <c r="AI58" s="6"/>
      <c r="AJ58" s="6"/>
    </row>
    <row r="59" spans="1:36" hidden="1" x14ac:dyDescent="0.25">
      <c r="A59" s="47" t="s">
        <v>63</v>
      </c>
      <c r="B59" s="48">
        <f t="shared" si="56"/>
        <v>0</v>
      </c>
      <c r="C59" s="48">
        <f t="shared" si="42"/>
        <v>0</v>
      </c>
      <c r="D59" s="48">
        <f t="shared" si="43"/>
        <v>0</v>
      </c>
      <c r="E59" s="48">
        <f t="shared" si="57"/>
        <v>0</v>
      </c>
      <c r="F59" s="48">
        <f t="shared" si="44"/>
        <v>0</v>
      </c>
      <c r="G59" s="48">
        <f t="shared" si="45"/>
        <v>0</v>
      </c>
      <c r="H59" s="48">
        <f t="shared" si="58"/>
        <v>0</v>
      </c>
      <c r="I59" s="48">
        <f t="shared" si="46"/>
        <v>0</v>
      </c>
      <c r="J59" s="48">
        <f t="shared" si="47"/>
        <v>0</v>
      </c>
      <c r="K59" s="48">
        <f t="shared" si="59"/>
        <v>0</v>
      </c>
      <c r="L59" s="48">
        <f t="shared" si="48"/>
        <v>0</v>
      </c>
      <c r="M59" s="48">
        <f t="shared" si="49"/>
        <v>0</v>
      </c>
      <c r="N59" s="48">
        <f t="shared" si="60"/>
        <v>0</v>
      </c>
      <c r="O59" s="48">
        <f t="shared" si="50"/>
        <v>0</v>
      </c>
      <c r="P59" s="48">
        <f t="shared" si="51"/>
        <v>0</v>
      </c>
      <c r="Q59" s="48">
        <f t="shared" si="61"/>
        <v>0</v>
      </c>
      <c r="R59" s="48">
        <f t="shared" si="52"/>
        <v>0</v>
      </c>
      <c r="S59" s="48">
        <f t="shared" si="53"/>
        <v>0</v>
      </c>
      <c r="T59" s="48">
        <f t="shared" si="62"/>
        <v>0</v>
      </c>
      <c r="U59" s="48">
        <f t="shared" si="54"/>
        <v>0</v>
      </c>
      <c r="V59" s="48">
        <f t="shared" si="55"/>
        <v>0</v>
      </c>
      <c r="W59" s="6"/>
      <c r="X59" s="6"/>
      <c r="Y59" s="6"/>
      <c r="Z59" s="6"/>
      <c r="AA59" s="6"/>
      <c r="AB59" s="6"/>
      <c r="AC59" s="6"/>
      <c r="AD59" s="6"/>
      <c r="AE59" s="6"/>
      <c r="AF59" s="6"/>
      <c r="AG59" s="6"/>
      <c r="AH59" s="6"/>
      <c r="AI59" s="6"/>
      <c r="AJ59" s="6"/>
    </row>
    <row r="60" spans="1:36" hidden="1" x14ac:dyDescent="0.25">
      <c r="A60" s="47" t="s">
        <v>117</v>
      </c>
      <c r="B60" s="48">
        <f t="shared" si="56"/>
        <v>0</v>
      </c>
      <c r="C60" s="48">
        <f t="shared" si="42"/>
        <v>0</v>
      </c>
      <c r="D60" s="48">
        <f t="shared" si="43"/>
        <v>0</v>
      </c>
      <c r="E60" s="48">
        <f t="shared" si="57"/>
        <v>0</v>
      </c>
      <c r="F60" s="48">
        <f t="shared" si="44"/>
        <v>0</v>
      </c>
      <c r="G60" s="48">
        <f t="shared" si="45"/>
        <v>0</v>
      </c>
      <c r="H60" s="48">
        <f t="shared" si="58"/>
        <v>0</v>
      </c>
      <c r="I60" s="48">
        <f t="shared" si="46"/>
        <v>0</v>
      </c>
      <c r="J60" s="48">
        <f t="shared" si="47"/>
        <v>0</v>
      </c>
      <c r="K60" s="48">
        <f t="shared" si="59"/>
        <v>0</v>
      </c>
      <c r="L60" s="48">
        <f t="shared" si="48"/>
        <v>0</v>
      </c>
      <c r="M60" s="48">
        <f t="shared" si="49"/>
        <v>0</v>
      </c>
      <c r="N60" s="48">
        <f t="shared" si="60"/>
        <v>0</v>
      </c>
      <c r="O60" s="48">
        <f t="shared" si="50"/>
        <v>0</v>
      </c>
      <c r="P60" s="48">
        <f t="shared" si="51"/>
        <v>0</v>
      </c>
      <c r="Q60" s="48">
        <f t="shared" si="61"/>
        <v>0</v>
      </c>
      <c r="R60" s="48">
        <f t="shared" si="52"/>
        <v>0</v>
      </c>
      <c r="S60" s="48">
        <f t="shared" si="53"/>
        <v>0</v>
      </c>
      <c r="T60" s="48">
        <f t="shared" si="62"/>
        <v>0</v>
      </c>
      <c r="U60" s="48">
        <f t="shared" si="54"/>
        <v>0</v>
      </c>
      <c r="V60" s="48">
        <f t="shared" si="55"/>
        <v>0</v>
      </c>
      <c r="W60" s="6"/>
      <c r="X60" s="6"/>
      <c r="Y60" s="6"/>
      <c r="Z60" s="6"/>
      <c r="AA60" s="6"/>
      <c r="AB60" s="6"/>
      <c r="AC60" s="6"/>
      <c r="AD60" s="6"/>
      <c r="AE60" s="6"/>
      <c r="AF60" s="6"/>
      <c r="AG60" s="6"/>
      <c r="AH60" s="6"/>
      <c r="AI60" s="6"/>
      <c r="AJ60" s="6"/>
    </row>
    <row r="61" spans="1:36" hidden="1" x14ac:dyDescent="0.25">
      <c r="A61" s="47" t="s">
        <v>64</v>
      </c>
      <c r="B61" s="48">
        <f t="shared" si="56"/>
        <v>0</v>
      </c>
      <c r="C61" s="48">
        <f t="shared" si="42"/>
        <v>0</v>
      </c>
      <c r="D61" s="48">
        <f t="shared" si="43"/>
        <v>0</v>
      </c>
      <c r="E61" s="48">
        <f t="shared" si="57"/>
        <v>0</v>
      </c>
      <c r="F61" s="48">
        <f t="shared" si="44"/>
        <v>0</v>
      </c>
      <c r="G61" s="48">
        <f t="shared" si="45"/>
        <v>0</v>
      </c>
      <c r="H61" s="48">
        <f t="shared" si="58"/>
        <v>0</v>
      </c>
      <c r="I61" s="48">
        <f t="shared" si="46"/>
        <v>0</v>
      </c>
      <c r="J61" s="48">
        <f t="shared" si="47"/>
        <v>0</v>
      </c>
      <c r="K61" s="48">
        <f t="shared" si="59"/>
        <v>0</v>
      </c>
      <c r="L61" s="48">
        <f t="shared" si="48"/>
        <v>0</v>
      </c>
      <c r="M61" s="48">
        <f t="shared" si="49"/>
        <v>0</v>
      </c>
      <c r="N61" s="48">
        <f t="shared" si="60"/>
        <v>0</v>
      </c>
      <c r="O61" s="48">
        <f t="shared" si="50"/>
        <v>0</v>
      </c>
      <c r="P61" s="48">
        <f t="shared" si="51"/>
        <v>0</v>
      </c>
      <c r="Q61" s="48">
        <f t="shared" si="61"/>
        <v>0</v>
      </c>
      <c r="R61" s="48">
        <f t="shared" si="52"/>
        <v>0</v>
      </c>
      <c r="S61" s="48">
        <f t="shared" si="53"/>
        <v>0</v>
      </c>
      <c r="T61" s="48">
        <f t="shared" si="62"/>
        <v>0</v>
      </c>
      <c r="U61" s="48">
        <f t="shared" si="54"/>
        <v>0</v>
      </c>
      <c r="V61" s="48">
        <f t="shared" si="55"/>
        <v>0</v>
      </c>
      <c r="W61" s="6"/>
      <c r="X61" s="6"/>
      <c r="Y61" s="6"/>
      <c r="Z61" s="6"/>
      <c r="AA61" s="6"/>
      <c r="AB61" s="6"/>
      <c r="AC61" s="6"/>
      <c r="AD61" s="6"/>
      <c r="AE61" s="6"/>
      <c r="AF61" s="6"/>
      <c r="AG61" s="6"/>
      <c r="AH61" s="6"/>
      <c r="AI61" s="6"/>
      <c r="AJ61" s="6"/>
    </row>
    <row r="62" spans="1:36" hidden="1" x14ac:dyDescent="0.25">
      <c r="A62" s="47" t="s">
        <v>63</v>
      </c>
      <c r="B62" s="48">
        <f t="shared" si="56"/>
        <v>0</v>
      </c>
      <c r="C62" s="48">
        <f t="shared" si="42"/>
        <v>0</v>
      </c>
      <c r="D62" s="48">
        <f t="shared" si="43"/>
        <v>0</v>
      </c>
      <c r="E62" s="48">
        <f t="shared" si="57"/>
        <v>0</v>
      </c>
      <c r="F62" s="48">
        <f t="shared" si="44"/>
        <v>0</v>
      </c>
      <c r="G62" s="48">
        <f t="shared" si="45"/>
        <v>0</v>
      </c>
      <c r="H62" s="48">
        <f t="shared" si="58"/>
        <v>0</v>
      </c>
      <c r="I62" s="48">
        <f t="shared" si="46"/>
        <v>0</v>
      </c>
      <c r="J62" s="48">
        <f t="shared" si="47"/>
        <v>0</v>
      </c>
      <c r="K62" s="48">
        <f t="shared" si="59"/>
        <v>0</v>
      </c>
      <c r="L62" s="48">
        <f t="shared" si="48"/>
        <v>0</v>
      </c>
      <c r="M62" s="48">
        <f t="shared" si="49"/>
        <v>0</v>
      </c>
      <c r="N62" s="48">
        <f t="shared" si="60"/>
        <v>0</v>
      </c>
      <c r="O62" s="48">
        <f t="shared" si="50"/>
        <v>0</v>
      </c>
      <c r="P62" s="48">
        <f t="shared" si="51"/>
        <v>0</v>
      </c>
      <c r="Q62" s="48">
        <f t="shared" si="61"/>
        <v>0</v>
      </c>
      <c r="R62" s="48">
        <f t="shared" si="52"/>
        <v>0</v>
      </c>
      <c r="S62" s="48">
        <f t="shared" si="53"/>
        <v>0</v>
      </c>
      <c r="T62" s="48">
        <f t="shared" si="62"/>
        <v>0</v>
      </c>
      <c r="U62" s="48">
        <f t="shared" si="54"/>
        <v>0</v>
      </c>
      <c r="V62" s="48">
        <f t="shared" si="55"/>
        <v>0</v>
      </c>
      <c r="W62" s="6"/>
      <c r="X62" s="6"/>
      <c r="Y62" s="6"/>
      <c r="Z62" s="6"/>
      <c r="AA62" s="6"/>
      <c r="AB62" s="6"/>
      <c r="AC62" s="6"/>
      <c r="AD62" s="6"/>
      <c r="AE62" s="6"/>
      <c r="AF62" s="6"/>
      <c r="AG62" s="6"/>
      <c r="AH62" s="6"/>
      <c r="AI62" s="6"/>
      <c r="AJ62" s="6"/>
    </row>
    <row r="63" spans="1:36" hidden="1" x14ac:dyDescent="0.25">
      <c r="A63" s="47" t="s">
        <v>118</v>
      </c>
      <c r="B63" s="48">
        <f t="shared" si="56"/>
        <v>0</v>
      </c>
      <c r="C63" s="48">
        <f t="shared" si="42"/>
        <v>0</v>
      </c>
      <c r="D63" s="48">
        <f t="shared" si="43"/>
        <v>0</v>
      </c>
      <c r="E63" s="48">
        <f t="shared" si="57"/>
        <v>0</v>
      </c>
      <c r="F63" s="48">
        <f t="shared" si="44"/>
        <v>0</v>
      </c>
      <c r="G63" s="48">
        <f t="shared" si="45"/>
        <v>0</v>
      </c>
      <c r="H63" s="48">
        <f t="shared" si="58"/>
        <v>0</v>
      </c>
      <c r="I63" s="48">
        <f t="shared" si="46"/>
        <v>0</v>
      </c>
      <c r="J63" s="48">
        <f t="shared" si="47"/>
        <v>0</v>
      </c>
      <c r="K63" s="48">
        <f t="shared" si="59"/>
        <v>0</v>
      </c>
      <c r="L63" s="48">
        <f t="shared" si="48"/>
        <v>0</v>
      </c>
      <c r="M63" s="48">
        <f t="shared" si="49"/>
        <v>0</v>
      </c>
      <c r="N63" s="48">
        <f t="shared" si="60"/>
        <v>0</v>
      </c>
      <c r="O63" s="48">
        <f t="shared" si="50"/>
        <v>0</v>
      </c>
      <c r="P63" s="48">
        <f t="shared" si="51"/>
        <v>0</v>
      </c>
      <c r="Q63" s="48">
        <f t="shared" si="61"/>
        <v>0</v>
      </c>
      <c r="R63" s="48">
        <f t="shared" si="52"/>
        <v>0</v>
      </c>
      <c r="S63" s="48">
        <f t="shared" si="53"/>
        <v>0</v>
      </c>
      <c r="T63" s="48">
        <f t="shared" si="62"/>
        <v>0</v>
      </c>
      <c r="U63" s="48">
        <f t="shared" si="54"/>
        <v>0</v>
      </c>
      <c r="V63" s="48">
        <f t="shared" si="55"/>
        <v>0</v>
      </c>
      <c r="W63" s="6"/>
      <c r="X63" s="6"/>
      <c r="Y63" s="6"/>
      <c r="Z63" s="6"/>
      <c r="AA63" s="6"/>
      <c r="AB63" s="6"/>
      <c r="AC63" s="6"/>
      <c r="AD63" s="6"/>
      <c r="AE63" s="6"/>
      <c r="AF63" s="6"/>
      <c r="AG63" s="6"/>
      <c r="AH63" s="6"/>
      <c r="AI63" s="6"/>
      <c r="AJ63" s="6"/>
    </row>
    <row r="64" spans="1:36" hidden="1" x14ac:dyDescent="0.25">
      <c r="A64" s="47" t="s">
        <v>117</v>
      </c>
      <c r="B64" s="48">
        <f t="shared" si="56"/>
        <v>0</v>
      </c>
      <c r="C64" s="48">
        <f t="shared" si="42"/>
        <v>0</v>
      </c>
      <c r="D64" s="48">
        <f t="shared" si="43"/>
        <v>0</v>
      </c>
      <c r="E64" s="48">
        <f t="shared" si="57"/>
        <v>0</v>
      </c>
      <c r="F64" s="48">
        <f t="shared" si="44"/>
        <v>0</v>
      </c>
      <c r="G64" s="48">
        <f t="shared" si="45"/>
        <v>0</v>
      </c>
      <c r="H64" s="48">
        <f t="shared" si="58"/>
        <v>0</v>
      </c>
      <c r="I64" s="48">
        <f t="shared" si="46"/>
        <v>0</v>
      </c>
      <c r="J64" s="48">
        <f t="shared" si="47"/>
        <v>0</v>
      </c>
      <c r="K64" s="48">
        <f t="shared" si="59"/>
        <v>0</v>
      </c>
      <c r="L64" s="48">
        <f t="shared" si="48"/>
        <v>0</v>
      </c>
      <c r="M64" s="48">
        <f t="shared" si="49"/>
        <v>0</v>
      </c>
      <c r="N64" s="48">
        <f t="shared" si="60"/>
        <v>0</v>
      </c>
      <c r="O64" s="48">
        <f t="shared" si="50"/>
        <v>0</v>
      </c>
      <c r="P64" s="48">
        <f t="shared" si="51"/>
        <v>0</v>
      </c>
      <c r="Q64" s="48">
        <f t="shared" si="61"/>
        <v>0</v>
      </c>
      <c r="R64" s="48">
        <f t="shared" si="52"/>
        <v>0</v>
      </c>
      <c r="S64" s="48">
        <f t="shared" si="53"/>
        <v>0</v>
      </c>
      <c r="T64" s="48">
        <f t="shared" si="62"/>
        <v>0</v>
      </c>
      <c r="U64" s="48">
        <f t="shared" si="54"/>
        <v>0</v>
      </c>
      <c r="V64" s="48">
        <f t="shared" si="55"/>
        <v>0</v>
      </c>
      <c r="W64" s="6"/>
      <c r="X64" s="6"/>
      <c r="Y64" s="6"/>
      <c r="Z64" s="6"/>
      <c r="AA64" s="6"/>
      <c r="AB64" s="6"/>
      <c r="AC64" s="6"/>
      <c r="AD64" s="6"/>
      <c r="AE64" s="6"/>
      <c r="AF64" s="6"/>
      <c r="AG64" s="6"/>
      <c r="AH64" s="6"/>
      <c r="AI64" s="6"/>
      <c r="AJ64" s="6"/>
    </row>
    <row r="65" spans="1:36" hidden="1" x14ac:dyDescent="0.25">
      <c r="A65" s="47" t="s">
        <v>63</v>
      </c>
      <c r="B65" s="48">
        <f t="shared" si="56"/>
        <v>0</v>
      </c>
      <c r="C65" s="48">
        <f t="shared" si="42"/>
        <v>0</v>
      </c>
      <c r="D65" s="48">
        <f t="shared" si="43"/>
        <v>0</v>
      </c>
      <c r="E65" s="48">
        <f t="shared" si="57"/>
        <v>0</v>
      </c>
      <c r="F65" s="48">
        <f t="shared" si="44"/>
        <v>0</v>
      </c>
      <c r="G65" s="48">
        <f t="shared" si="45"/>
        <v>0</v>
      </c>
      <c r="H65" s="48">
        <f t="shared" si="58"/>
        <v>0</v>
      </c>
      <c r="I65" s="48">
        <f t="shared" si="46"/>
        <v>0</v>
      </c>
      <c r="J65" s="48">
        <f t="shared" si="47"/>
        <v>0</v>
      </c>
      <c r="K65" s="48">
        <f t="shared" si="59"/>
        <v>0</v>
      </c>
      <c r="L65" s="48">
        <f t="shared" si="48"/>
        <v>0</v>
      </c>
      <c r="M65" s="48">
        <f t="shared" si="49"/>
        <v>0</v>
      </c>
      <c r="N65" s="48">
        <f t="shared" si="60"/>
        <v>0</v>
      </c>
      <c r="O65" s="48">
        <f t="shared" si="50"/>
        <v>0</v>
      </c>
      <c r="P65" s="48">
        <f t="shared" si="51"/>
        <v>0</v>
      </c>
      <c r="Q65" s="48">
        <f t="shared" si="61"/>
        <v>0</v>
      </c>
      <c r="R65" s="48">
        <f t="shared" si="52"/>
        <v>0</v>
      </c>
      <c r="S65" s="48">
        <f t="shared" si="53"/>
        <v>0</v>
      </c>
      <c r="T65" s="48">
        <f t="shared" si="62"/>
        <v>0</v>
      </c>
      <c r="U65" s="48">
        <f t="shared" si="54"/>
        <v>0</v>
      </c>
      <c r="V65" s="48">
        <f t="shared" si="55"/>
        <v>0</v>
      </c>
      <c r="W65" s="6"/>
      <c r="X65" s="6"/>
      <c r="Y65" s="6"/>
      <c r="Z65" s="6"/>
      <c r="AA65" s="6"/>
      <c r="AB65" s="6"/>
      <c r="AC65" s="6"/>
      <c r="AD65" s="6"/>
      <c r="AE65" s="6"/>
      <c r="AF65" s="6"/>
      <c r="AG65" s="6"/>
      <c r="AH65" s="6"/>
      <c r="AI65" s="6"/>
      <c r="AJ65" s="6"/>
    </row>
    <row r="66" spans="1:36" ht="15.75" hidden="1" thickBot="1" x14ac:dyDescent="0.3">
      <c r="A66" s="49" t="s">
        <v>119</v>
      </c>
      <c r="B66" s="50">
        <f t="shared" si="56"/>
        <v>0</v>
      </c>
      <c r="C66" s="50">
        <f t="shared" si="42"/>
        <v>0</v>
      </c>
      <c r="D66" s="50">
        <f t="shared" si="43"/>
        <v>0</v>
      </c>
      <c r="E66" s="50">
        <f t="shared" si="57"/>
        <v>0</v>
      </c>
      <c r="F66" s="50">
        <f t="shared" si="44"/>
        <v>0</v>
      </c>
      <c r="G66" s="50">
        <f t="shared" si="45"/>
        <v>0</v>
      </c>
      <c r="H66" s="50">
        <f t="shared" si="58"/>
        <v>0</v>
      </c>
      <c r="I66" s="50">
        <f t="shared" si="46"/>
        <v>0</v>
      </c>
      <c r="J66" s="50">
        <f t="shared" si="47"/>
        <v>0</v>
      </c>
      <c r="K66" s="50">
        <f t="shared" si="59"/>
        <v>0</v>
      </c>
      <c r="L66" s="50">
        <f t="shared" si="48"/>
        <v>0</v>
      </c>
      <c r="M66" s="50">
        <f t="shared" si="49"/>
        <v>0</v>
      </c>
      <c r="N66" s="50">
        <f t="shared" si="60"/>
        <v>0</v>
      </c>
      <c r="O66" s="50">
        <f t="shared" si="50"/>
        <v>0</v>
      </c>
      <c r="P66" s="50">
        <f t="shared" si="51"/>
        <v>0</v>
      </c>
      <c r="Q66" s="50">
        <f>IF(data=1,IF((Q65-sumproplat)&gt;0,Q65-sumproplat,0),IF(Q65-(sumproplat-R65)&gt;0,Q65-(S65-R65),0))</f>
        <v>0</v>
      </c>
      <c r="R66" s="50">
        <f t="shared" si="52"/>
        <v>0</v>
      </c>
      <c r="S66" s="50">
        <f t="shared" si="53"/>
        <v>0</v>
      </c>
      <c r="T66" s="50">
        <f t="shared" si="62"/>
        <v>0</v>
      </c>
      <c r="U66" s="50">
        <f t="shared" si="54"/>
        <v>0</v>
      </c>
      <c r="V66" s="50">
        <f t="shared" si="55"/>
        <v>0</v>
      </c>
      <c r="W66" s="6"/>
      <c r="X66" s="6"/>
      <c r="Y66" s="6"/>
      <c r="Z66" s="6"/>
      <c r="AA66" s="6"/>
      <c r="AB66" s="6"/>
      <c r="AC66" s="6"/>
      <c r="AD66" s="6"/>
      <c r="AE66" s="6"/>
      <c r="AF66" s="6"/>
      <c r="AG66" s="6"/>
      <c r="AH66" s="6"/>
      <c r="AI66" s="6"/>
      <c r="AJ66" s="6"/>
    </row>
    <row r="67" spans="1:36" hidden="1" x14ac:dyDescent="0.25">
      <c r="A67" s="51" t="s">
        <v>66</v>
      </c>
      <c r="B67" s="52"/>
      <c r="C67" s="52">
        <f>SUM(C55:C66)</f>
        <v>0</v>
      </c>
      <c r="D67" s="53">
        <f>SUM(D55:D66)</f>
        <v>0</v>
      </c>
      <c r="E67" s="52"/>
      <c r="F67" s="52">
        <f>SUM(F55:F66)</f>
        <v>0</v>
      </c>
      <c r="G67" s="53">
        <f>SUM(G55:G66)</f>
        <v>0</v>
      </c>
      <c r="H67" s="52"/>
      <c r="I67" s="52">
        <f>SUM(I55:I66)</f>
        <v>0</v>
      </c>
      <c r="J67" s="53">
        <f>SUM(J55:J66)</f>
        <v>0</v>
      </c>
      <c r="K67" s="52"/>
      <c r="L67" s="52">
        <f>SUM(L55:L66)</f>
        <v>0</v>
      </c>
      <c r="M67" s="53">
        <f>SUM(M55:M66)</f>
        <v>0</v>
      </c>
      <c r="N67" s="52"/>
      <c r="O67" s="52">
        <f>SUM(O55:O66)</f>
        <v>0</v>
      </c>
      <c r="P67" s="53">
        <f>SUM(P55:P66)</f>
        <v>0</v>
      </c>
      <c r="Q67" s="52"/>
      <c r="R67" s="52">
        <f>SUM(R55:R66)</f>
        <v>0</v>
      </c>
      <c r="S67" s="53">
        <f>SUM(S55:S66)</f>
        <v>0</v>
      </c>
      <c r="T67" s="52"/>
      <c r="U67" s="52">
        <f>SUM(U55:U66)</f>
        <v>0</v>
      </c>
      <c r="V67" s="53">
        <f>SUM(V55:V66)</f>
        <v>0</v>
      </c>
      <c r="W67" s="6"/>
      <c r="X67" s="6"/>
      <c r="Y67" s="6"/>
      <c r="Z67" s="6"/>
      <c r="AA67" s="6"/>
      <c r="AB67" s="6"/>
      <c r="AC67" s="6"/>
      <c r="AD67" s="6"/>
      <c r="AE67" s="6"/>
      <c r="AF67" s="6"/>
      <c r="AG67" s="6"/>
      <c r="AH67" s="6"/>
      <c r="AI67" s="6"/>
      <c r="AJ67" s="6"/>
    </row>
    <row r="68" spans="1:36" x14ac:dyDescent="0.25">
      <c r="A68" s="16"/>
      <c r="B68" s="7"/>
      <c r="C68" s="7"/>
      <c r="D68" s="7"/>
      <c r="E68" s="7"/>
      <c r="F68" s="7"/>
      <c r="G68" s="7"/>
      <c r="H68" s="7"/>
      <c r="I68" s="6"/>
      <c r="J68" s="6"/>
      <c r="K68" s="6"/>
      <c r="L68" s="6"/>
      <c r="M68" s="6"/>
      <c r="N68" s="6"/>
      <c r="O68" s="6"/>
      <c r="P68" s="6"/>
      <c r="Q68" s="6"/>
      <c r="R68" s="6"/>
      <c r="S68" s="6"/>
      <c r="T68" s="6"/>
      <c r="U68" s="6"/>
      <c r="V68" s="6"/>
      <c r="W68" s="6"/>
      <c r="X68" s="6"/>
    </row>
    <row r="69" spans="1:36" ht="30.75" customHeight="1" x14ac:dyDescent="0.25">
      <c r="A69" s="202" t="s">
        <v>121</v>
      </c>
      <c r="B69" s="202"/>
      <c r="C69" s="202"/>
      <c r="D69" s="202"/>
      <c r="E69" s="202"/>
      <c r="F69" s="202"/>
      <c r="G69" s="202"/>
      <c r="H69" s="202"/>
      <c r="I69" s="34">
        <f>sumkred*H16+H17+sumkred*H18+C37+F37+I37+L37+O37+R37+U37+C52+F52+I52+L52+O52+R52+U52+C67+F67+I67+L67+O67+R67+U67+H20</f>
        <v>519220.39999999991</v>
      </c>
      <c r="J69" s="35"/>
      <c r="K69" s="35"/>
    </row>
    <row r="70" spans="1:36" ht="29.25" customHeight="1" x14ac:dyDescent="0.25">
      <c r="A70" s="202" t="s">
        <v>33</v>
      </c>
      <c r="B70" s="202"/>
      <c r="C70" s="202"/>
      <c r="D70" s="202"/>
      <c r="E70" s="202"/>
      <c r="F70" s="202"/>
      <c r="G70" s="202"/>
      <c r="H70" s="202"/>
      <c r="I70" s="34">
        <f>sumkred*H16+H17+sumkred*H18+D37+G37+J37+M37+P37+S37+V37+D52+G52+J52+M52+P52+S52+V52+D67+G67+J67+M67+P67+S67+V67+H20</f>
        <v>4519220.3999999994</v>
      </c>
      <c r="J70" s="35"/>
      <c r="K70" s="35"/>
    </row>
    <row r="71" spans="1:36" ht="25.5" customHeight="1" x14ac:dyDescent="0.25">
      <c r="A71" s="202" t="s">
        <v>92</v>
      </c>
      <c r="B71" s="202"/>
      <c r="C71" s="202"/>
      <c r="D71" s="202"/>
      <c r="E71" s="202"/>
      <c r="F71" s="202"/>
      <c r="G71" s="202"/>
      <c r="H71" s="202"/>
      <c r="I71" s="54">
        <f ca="1">XIRR(C81:C321,B81:B321)</f>
        <v>0.27038938403129587</v>
      </c>
      <c r="J71" s="35"/>
      <c r="K71" s="35"/>
    </row>
    <row r="72" spans="1:36" ht="45.75" customHeight="1" x14ac:dyDescent="0.25">
      <c r="A72" s="203" t="s">
        <v>34</v>
      </c>
      <c r="B72" s="204"/>
      <c r="C72" s="204"/>
      <c r="D72" s="204"/>
      <c r="E72" s="204"/>
      <c r="F72" s="204"/>
      <c r="G72" s="204"/>
      <c r="H72" s="204"/>
      <c r="I72" s="204"/>
      <c r="J72" s="205"/>
      <c r="K72" s="205"/>
    </row>
    <row r="73" spans="1:36" ht="63" customHeight="1" x14ac:dyDescent="0.25">
      <c r="A73" s="207" t="s">
        <v>35</v>
      </c>
      <c r="B73" s="208"/>
      <c r="C73" s="208"/>
      <c r="D73" s="208"/>
      <c r="E73" s="208"/>
      <c r="F73" s="208"/>
      <c r="G73" s="208"/>
      <c r="H73" s="208"/>
      <c r="I73" s="208"/>
      <c r="J73" s="208"/>
      <c r="K73" s="208"/>
    </row>
    <row r="74" spans="1:36" ht="48" customHeight="1" x14ac:dyDescent="0.25">
      <c r="A74" s="203" t="s">
        <v>36</v>
      </c>
      <c r="B74" s="204"/>
      <c r="C74" s="204"/>
      <c r="D74" s="204"/>
      <c r="E74" s="204"/>
      <c r="F74" s="204"/>
      <c r="G74" s="204"/>
      <c r="H74" s="204"/>
      <c r="I74" s="204"/>
      <c r="J74" s="204"/>
      <c r="K74" s="204"/>
    </row>
    <row r="76" spans="1:36" ht="33.75" customHeight="1" x14ac:dyDescent="0.25">
      <c r="A76" s="209" t="s">
        <v>47</v>
      </c>
      <c r="B76" s="209"/>
      <c r="C76" s="210">
        <f ca="1">TODAY()</f>
        <v>44512</v>
      </c>
      <c r="D76" s="209"/>
      <c r="E76" s="209"/>
    </row>
    <row r="78" spans="1:36" ht="30" customHeight="1" x14ac:dyDescent="0.25">
      <c r="A78" s="200" t="s">
        <v>53</v>
      </c>
      <c r="B78" s="200"/>
      <c r="C78" s="201"/>
      <c r="D78" s="201"/>
      <c r="E78" s="201"/>
    </row>
    <row r="79" spans="1:36" ht="15.75" customHeight="1" x14ac:dyDescent="0.25">
      <c r="A79" s="200"/>
      <c r="B79" s="200"/>
      <c r="C79" s="201" t="s">
        <v>93</v>
      </c>
      <c r="D79" s="201"/>
      <c r="E79" s="201"/>
    </row>
    <row r="81" spans="1:4" hidden="1" x14ac:dyDescent="0.25">
      <c r="B81" s="30">
        <f ca="1">TODAY()</f>
        <v>44512</v>
      </c>
      <c r="C81" s="3">
        <f>-sumkred+sumkred*H16+H17+sumkred*H18+H20</f>
        <v>-3971150</v>
      </c>
    </row>
    <row r="82" spans="1:4" hidden="1" x14ac:dyDescent="0.25">
      <c r="A82" s="5">
        <v>1</v>
      </c>
      <c r="B82" s="31">
        <f ca="1">EDATE(B81,1)</f>
        <v>44542</v>
      </c>
      <c r="C82" s="32">
        <f t="shared" ref="C82:C93" si="63">D25</f>
        <v>408774.93333333335</v>
      </c>
      <c r="D82" s="17">
        <f>C82-C83</f>
        <v>6286.8000000000466</v>
      </c>
    </row>
    <row r="83" spans="1:4" hidden="1" x14ac:dyDescent="0.25">
      <c r="A83" s="5">
        <v>2</v>
      </c>
      <c r="B83" s="31">
        <f ca="1">EDATE(B82,1)</f>
        <v>44573</v>
      </c>
      <c r="C83" s="32">
        <f t="shared" si="63"/>
        <v>402488.1333333333</v>
      </c>
      <c r="D83" s="17">
        <f t="shared" ref="D83:D146" si="64">C83-C84</f>
        <v>6286.7999999999884</v>
      </c>
    </row>
    <row r="84" spans="1:4" hidden="1" x14ac:dyDescent="0.25">
      <c r="A84" s="5">
        <v>3</v>
      </c>
      <c r="B84" s="31">
        <f t="shared" ref="B84:B147" ca="1" si="65">EDATE(B83,1)</f>
        <v>44604</v>
      </c>
      <c r="C84" s="32">
        <f t="shared" si="63"/>
        <v>396201.33333333331</v>
      </c>
      <c r="D84" s="17">
        <f t="shared" si="64"/>
        <v>6286.7999999999884</v>
      </c>
    </row>
    <row r="85" spans="1:4" hidden="1" x14ac:dyDescent="0.25">
      <c r="A85" s="5">
        <v>4</v>
      </c>
      <c r="B85" s="31">
        <f t="shared" ca="1" si="65"/>
        <v>44632</v>
      </c>
      <c r="C85" s="32">
        <f t="shared" si="63"/>
        <v>389914.53333333333</v>
      </c>
      <c r="D85" s="17">
        <f t="shared" si="64"/>
        <v>6286.8000000000466</v>
      </c>
    </row>
    <row r="86" spans="1:4" hidden="1" x14ac:dyDescent="0.25">
      <c r="A86" s="5">
        <v>5</v>
      </c>
      <c r="B86" s="31">
        <f t="shared" ca="1" si="65"/>
        <v>44663</v>
      </c>
      <c r="C86" s="32">
        <f t="shared" si="63"/>
        <v>383627.73333333328</v>
      </c>
      <c r="D86" s="17">
        <f t="shared" si="64"/>
        <v>6286.7999999999884</v>
      </c>
    </row>
    <row r="87" spans="1:4" hidden="1" x14ac:dyDescent="0.25">
      <c r="A87" s="5">
        <v>6</v>
      </c>
      <c r="B87" s="31">
        <f t="shared" ca="1" si="65"/>
        <v>44693</v>
      </c>
      <c r="C87" s="32">
        <f t="shared" si="63"/>
        <v>377340.93333333329</v>
      </c>
      <c r="D87" s="17">
        <f t="shared" si="64"/>
        <v>6286.7999999999884</v>
      </c>
    </row>
    <row r="88" spans="1:4" hidden="1" x14ac:dyDescent="0.25">
      <c r="A88" s="5">
        <v>7</v>
      </c>
      <c r="B88" s="31">
        <f t="shared" ca="1" si="65"/>
        <v>44724</v>
      </c>
      <c r="C88" s="32">
        <f t="shared" si="63"/>
        <v>371054.1333333333</v>
      </c>
      <c r="D88" s="17">
        <f t="shared" si="64"/>
        <v>6286.7999999999884</v>
      </c>
    </row>
    <row r="89" spans="1:4" hidden="1" x14ac:dyDescent="0.25">
      <c r="A89" s="5">
        <v>8</v>
      </c>
      <c r="B89" s="31">
        <f t="shared" ca="1" si="65"/>
        <v>44754</v>
      </c>
      <c r="C89" s="32">
        <f t="shared" si="63"/>
        <v>364767.33333333331</v>
      </c>
      <c r="D89" s="17">
        <f t="shared" si="64"/>
        <v>6286.7999999999884</v>
      </c>
    </row>
    <row r="90" spans="1:4" hidden="1" x14ac:dyDescent="0.25">
      <c r="A90" s="5">
        <v>9</v>
      </c>
      <c r="B90" s="31">
        <f t="shared" ca="1" si="65"/>
        <v>44785</v>
      </c>
      <c r="C90" s="32">
        <f t="shared" si="63"/>
        <v>358480.53333333333</v>
      </c>
      <c r="D90" s="17">
        <f t="shared" si="64"/>
        <v>6286.8000000000466</v>
      </c>
    </row>
    <row r="91" spans="1:4" hidden="1" x14ac:dyDescent="0.25">
      <c r="A91" s="5">
        <v>10</v>
      </c>
      <c r="B91" s="31">
        <f t="shared" ca="1" si="65"/>
        <v>44816</v>
      </c>
      <c r="C91" s="32">
        <f t="shared" si="63"/>
        <v>352193.73333333328</v>
      </c>
      <c r="D91" s="17">
        <f t="shared" si="64"/>
        <v>6286.7999999999884</v>
      </c>
    </row>
    <row r="92" spans="1:4" hidden="1" x14ac:dyDescent="0.25">
      <c r="A92" s="5">
        <v>11</v>
      </c>
      <c r="B92" s="31">
        <f t="shared" ca="1" si="65"/>
        <v>44846</v>
      </c>
      <c r="C92" s="32">
        <f t="shared" si="63"/>
        <v>345906.93333333329</v>
      </c>
      <c r="D92" s="17">
        <f t="shared" si="64"/>
        <v>6286.7999999999884</v>
      </c>
    </row>
    <row r="93" spans="1:4" hidden="1" x14ac:dyDescent="0.25">
      <c r="A93" s="5">
        <v>12</v>
      </c>
      <c r="B93" s="31">
        <f t="shared" ca="1" si="65"/>
        <v>44877</v>
      </c>
      <c r="C93" s="32">
        <f t="shared" si="63"/>
        <v>339620.1333333333</v>
      </c>
      <c r="D93" s="17">
        <f t="shared" si="64"/>
        <v>339620.1333333333</v>
      </c>
    </row>
    <row r="94" spans="1:4" hidden="1" x14ac:dyDescent="0.25">
      <c r="A94" s="3">
        <v>13</v>
      </c>
      <c r="B94" s="30">
        <f t="shared" ca="1" si="65"/>
        <v>44907</v>
      </c>
      <c r="C94" s="17">
        <f t="shared" ref="C94:C105" si="66">G25</f>
        <v>0</v>
      </c>
      <c r="D94" s="17">
        <f t="shared" si="64"/>
        <v>0</v>
      </c>
    </row>
    <row r="95" spans="1:4" hidden="1" x14ac:dyDescent="0.25">
      <c r="A95" s="3">
        <v>14</v>
      </c>
      <c r="B95" s="30">
        <f t="shared" ca="1" si="65"/>
        <v>44938</v>
      </c>
      <c r="C95" s="17">
        <f t="shared" si="66"/>
        <v>0</v>
      </c>
      <c r="D95" s="17">
        <f t="shared" si="64"/>
        <v>0</v>
      </c>
    </row>
    <row r="96" spans="1:4" hidden="1" x14ac:dyDescent="0.25">
      <c r="A96" s="3">
        <v>15</v>
      </c>
      <c r="B96" s="30">
        <f t="shared" ca="1" si="65"/>
        <v>44969</v>
      </c>
      <c r="C96" s="17">
        <f t="shared" si="66"/>
        <v>0</v>
      </c>
      <c r="D96" s="17">
        <f t="shared" si="64"/>
        <v>0</v>
      </c>
    </row>
    <row r="97" spans="1:4" hidden="1" x14ac:dyDescent="0.25">
      <c r="A97" s="3">
        <v>16</v>
      </c>
      <c r="B97" s="30">
        <f t="shared" ca="1" si="65"/>
        <v>44997</v>
      </c>
      <c r="C97" s="17">
        <f t="shared" si="66"/>
        <v>0</v>
      </c>
      <c r="D97" s="17">
        <f t="shared" si="64"/>
        <v>0</v>
      </c>
    </row>
    <row r="98" spans="1:4" hidden="1" x14ac:dyDescent="0.25">
      <c r="A98" s="3">
        <v>17</v>
      </c>
      <c r="B98" s="30">
        <f t="shared" ca="1" si="65"/>
        <v>45028</v>
      </c>
      <c r="C98" s="17">
        <f t="shared" si="66"/>
        <v>0</v>
      </c>
      <c r="D98" s="17">
        <f t="shared" si="64"/>
        <v>0</v>
      </c>
    </row>
    <row r="99" spans="1:4" hidden="1" x14ac:dyDescent="0.25">
      <c r="A99" s="3">
        <v>18</v>
      </c>
      <c r="B99" s="30">
        <f t="shared" ca="1" si="65"/>
        <v>45058</v>
      </c>
      <c r="C99" s="17">
        <f t="shared" si="66"/>
        <v>0</v>
      </c>
      <c r="D99" s="17">
        <f t="shared" si="64"/>
        <v>0</v>
      </c>
    </row>
    <row r="100" spans="1:4" hidden="1" x14ac:dyDescent="0.25">
      <c r="A100" s="3">
        <v>19</v>
      </c>
      <c r="B100" s="30">
        <f t="shared" ca="1" si="65"/>
        <v>45089</v>
      </c>
      <c r="C100" s="17">
        <f t="shared" si="66"/>
        <v>0</v>
      </c>
      <c r="D100" s="17">
        <f t="shared" si="64"/>
        <v>0</v>
      </c>
    </row>
    <row r="101" spans="1:4" hidden="1" x14ac:dyDescent="0.25">
      <c r="A101" s="3">
        <v>20</v>
      </c>
      <c r="B101" s="30">
        <f t="shared" ca="1" si="65"/>
        <v>45119</v>
      </c>
      <c r="C101" s="17">
        <f t="shared" si="66"/>
        <v>0</v>
      </c>
      <c r="D101" s="17">
        <f t="shared" si="64"/>
        <v>0</v>
      </c>
    </row>
    <row r="102" spans="1:4" hidden="1" x14ac:dyDescent="0.25">
      <c r="A102" s="3">
        <v>21</v>
      </c>
      <c r="B102" s="30">
        <f t="shared" ca="1" si="65"/>
        <v>45150</v>
      </c>
      <c r="C102" s="17">
        <f t="shared" si="66"/>
        <v>0</v>
      </c>
      <c r="D102" s="17">
        <f t="shared" si="64"/>
        <v>0</v>
      </c>
    </row>
    <row r="103" spans="1:4" hidden="1" x14ac:dyDescent="0.25">
      <c r="A103" s="3">
        <v>22</v>
      </c>
      <c r="B103" s="30">
        <f t="shared" ca="1" si="65"/>
        <v>45181</v>
      </c>
      <c r="C103" s="17">
        <f t="shared" si="66"/>
        <v>0</v>
      </c>
      <c r="D103" s="17">
        <f t="shared" si="64"/>
        <v>0</v>
      </c>
    </row>
    <row r="104" spans="1:4" hidden="1" x14ac:dyDescent="0.25">
      <c r="A104" s="3">
        <v>23</v>
      </c>
      <c r="B104" s="30">
        <f t="shared" ca="1" si="65"/>
        <v>45211</v>
      </c>
      <c r="C104" s="17">
        <f t="shared" si="66"/>
        <v>0</v>
      </c>
      <c r="D104" s="17">
        <f t="shared" si="64"/>
        <v>0</v>
      </c>
    </row>
    <row r="105" spans="1:4" hidden="1" x14ac:dyDescent="0.25">
      <c r="A105" s="3">
        <v>24</v>
      </c>
      <c r="B105" s="30">
        <f t="shared" ca="1" si="65"/>
        <v>45242</v>
      </c>
      <c r="C105" s="17">
        <f t="shared" si="66"/>
        <v>0</v>
      </c>
      <c r="D105" s="17">
        <f t="shared" si="64"/>
        <v>0</v>
      </c>
    </row>
    <row r="106" spans="1:4" hidden="1" x14ac:dyDescent="0.25">
      <c r="A106" s="3">
        <v>25</v>
      </c>
      <c r="B106" s="30">
        <f t="shared" ca="1" si="65"/>
        <v>45272</v>
      </c>
      <c r="C106" s="17">
        <f t="shared" ref="C106:C117" si="67">J25</f>
        <v>0</v>
      </c>
      <c r="D106" s="17">
        <f t="shared" si="64"/>
        <v>0</v>
      </c>
    </row>
    <row r="107" spans="1:4" hidden="1" x14ac:dyDescent="0.25">
      <c r="A107" s="3">
        <v>26</v>
      </c>
      <c r="B107" s="30">
        <f t="shared" ca="1" si="65"/>
        <v>45303</v>
      </c>
      <c r="C107" s="17">
        <f t="shared" si="67"/>
        <v>0</v>
      </c>
      <c r="D107" s="17">
        <f t="shared" si="64"/>
        <v>0</v>
      </c>
    </row>
    <row r="108" spans="1:4" hidden="1" x14ac:dyDescent="0.25">
      <c r="A108" s="3">
        <v>27</v>
      </c>
      <c r="B108" s="30">
        <f t="shared" ca="1" si="65"/>
        <v>45334</v>
      </c>
      <c r="C108" s="17">
        <f t="shared" si="67"/>
        <v>0</v>
      </c>
      <c r="D108" s="17">
        <f t="shared" si="64"/>
        <v>0</v>
      </c>
    </row>
    <row r="109" spans="1:4" hidden="1" x14ac:dyDescent="0.25">
      <c r="A109" s="3">
        <v>28</v>
      </c>
      <c r="B109" s="30">
        <f t="shared" ca="1" si="65"/>
        <v>45363</v>
      </c>
      <c r="C109" s="17">
        <f t="shared" si="67"/>
        <v>0</v>
      </c>
      <c r="D109" s="17">
        <f t="shared" si="64"/>
        <v>0</v>
      </c>
    </row>
    <row r="110" spans="1:4" hidden="1" x14ac:dyDescent="0.25">
      <c r="A110" s="3">
        <v>29</v>
      </c>
      <c r="B110" s="30">
        <f t="shared" ca="1" si="65"/>
        <v>45394</v>
      </c>
      <c r="C110" s="17">
        <f t="shared" si="67"/>
        <v>0</v>
      </c>
      <c r="D110" s="17">
        <f t="shared" si="64"/>
        <v>0</v>
      </c>
    </row>
    <row r="111" spans="1:4" hidden="1" x14ac:dyDescent="0.25">
      <c r="A111" s="3">
        <v>30</v>
      </c>
      <c r="B111" s="30">
        <f t="shared" ca="1" si="65"/>
        <v>45424</v>
      </c>
      <c r="C111" s="17">
        <f t="shared" si="67"/>
        <v>0</v>
      </c>
      <c r="D111" s="17">
        <f t="shared" si="64"/>
        <v>0</v>
      </c>
    </row>
    <row r="112" spans="1:4" hidden="1" x14ac:dyDescent="0.25">
      <c r="A112" s="3">
        <v>31</v>
      </c>
      <c r="B112" s="30">
        <f t="shared" ca="1" si="65"/>
        <v>45455</v>
      </c>
      <c r="C112" s="17">
        <f t="shared" si="67"/>
        <v>0</v>
      </c>
      <c r="D112" s="17">
        <f t="shared" si="64"/>
        <v>0</v>
      </c>
    </row>
    <row r="113" spans="1:4" hidden="1" x14ac:dyDescent="0.25">
      <c r="A113" s="3">
        <v>32</v>
      </c>
      <c r="B113" s="30">
        <f t="shared" ca="1" si="65"/>
        <v>45485</v>
      </c>
      <c r="C113" s="17">
        <f t="shared" si="67"/>
        <v>0</v>
      </c>
      <c r="D113" s="17">
        <f t="shared" si="64"/>
        <v>0</v>
      </c>
    </row>
    <row r="114" spans="1:4" hidden="1" x14ac:dyDescent="0.25">
      <c r="A114" s="3">
        <v>33</v>
      </c>
      <c r="B114" s="30">
        <f t="shared" ca="1" si="65"/>
        <v>45516</v>
      </c>
      <c r="C114" s="17">
        <f t="shared" si="67"/>
        <v>0</v>
      </c>
      <c r="D114" s="17">
        <f t="shared" si="64"/>
        <v>0</v>
      </c>
    </row>
    <row r="115" spans="1:4" hidden="1" x14ac:dyDescent="0.25">
      <c r="A115" s="3">
        <v>34</v>
      </c>
      <c r="B115" s="30">
        <f t="shared" ca="1" si="65"/>
        <v>45547</v>
      </c>
      <c r="C115" s="17">
        <f t="shared" si="67"/>
        <v>0</v>
      </c>
      <c r="D115" s="17">
        <f t="shared" si="64"/>
        <v>0</v>
      </c>
    </row>
    <row r="116" spans="1:4" hidden="1" x14ac:dyDescent="0.25">
      <c r="A116" s="3">
        <v>35</v>
      </c>
      <c r="B116" s="30">
        <f t="shared" ca="1" si="65"/>
        <v>45577</v>
      </c>
      <c r="C116" s="17">
        <f t="shared" si="67"/>
        <v>0</v>
      </c>
      <c r="D116" s="17">
        <f t="shared" si="64"/>
        <v>0</v>
      </c>
    </row>
    <row r="117" spans="1:4" hidden="1" x14ac:dyDescent="0.25">
      <c r="A117" s="3">
        <v>36</v>
      </c>
      <c r="B117" s="30">
        <f t="shared" ca="1" si="65"/>
        <v>45608</v>
      </c>
      <c r="C117" s="17">
        <f t="shared" si="67"/>
        <v>0</v>
      </c>
      <c r="D117" s="17">
        <f t="shared" si="64"/>
        <v>0</v>
      </c>
    </row>
    <row r="118" spans="1:4" hidden="1" x14ac:dyDescent="0.25">
      <c r="A118" s="3">
        <v>37</v>
      </c>
      <c r="B118" s="30">
        <f t="shared" ca="1" si="65"/>
        <v>45638</v>
      </c>
      <c r="C118" s="17">
        <f t="shared" ref="C118:C129" si="68">M25</f>
        <v>0</v>
      </c>
      <c r="D118" s="17">
        <f t="shared" si="64"/>
        <v>0</v>
      </c>
    </row>
    <row r="119" spans="1:4" hidden="1" x14ac:dyDescent="0.25">
      <c r="A119" s="3">
        <v>38</v>
      </c>
      <c r="B119" s="30">
        <f t="shared" ca="1" si="65"/>
        <v>45669</v>
      </c>
      <c r="C119" s="17">
        <f t="shared" si="68"/>
        <v>0</v>
      </c>
      <c r="D119" s="17">
        <f t="shared" si="64"/>
        <v>0</v>
      </c>
    </row>
    <row r="120" spans="1:4" hidden="1" x14ac:dyDescent="0.25">
      <c r="A120" s="3">
        <v>39</v>
      </c>
      <c r="B120" s="30">
        <f t="shared" ca="1" si="65"/>
        <v>45700</v>
      </c>
      <c r="C120" s="17">
        <f t="shared" si="68"/>
        <v>0</v>
      </c>
      <c r="D120" s="17">
        <f t="shared" si="64"/>
        <v>0</v>
      </c>
    </row>
    <row r="121" spans="1:4" hidden="1" x14ac:dyDescent="0.25">
      <c r="A121" s="3">
        <v>40</v>
      </c>
      <c r="B121" s="30">
        <f t="shared" ca="1" si="65"/>
        <v>45728</v>
      </c>
      <c r="C121" s="17">
        <f t="shared" si="68"/>
        <v>0</v>
      </c>
      <c r="D121" s="17">
        <f t="shared" si="64"/>
        <v>0</v>
      </c>
    </row>
    <row r="122" spans="1:4" hidden="1" x14ac:dyDescent="0.25">
      <c r="A122" s="3">
        <v>41</v>
      </c>
      <c r="B122" s="30">
        <f t="shared" ca="1" si="65"/>
        <v>45759</v>
      </c>
      <c r="C122" s="17">
        <f t="shared" si="68"/>
        <v>0</v>
      </c>
      <c r="D122" s="17">
        <f t="shared" si="64"/>
        <v>0</v>
      </c>
    </row>
    <row r="123" spans="1:4" hidden="1" x14ac:dyDescent="0.25">
      <c r="A123" s="3">
        <v>42</v>
      </c>
      <c r="B123" s="30">
        <f t="shared" ca="1" si="65"/>
        <v>45789</v>
      </c>
      <c r="C123" s="17">
        <f t="shared" si="68"/>
        <v>0</v>
      </c>
      <c r="D123" s="17">
        <f t="shared" si="64"/>
        <v>0</v>
      </c>
    </row>
    <row r="124" spans="1:4" hidden="1" x14ac:dyDescent="0.25">
      <c r="A124" s="3">
        <v>43</v>
      </c>
      <c r="B124" s="30">
        <f t="shared" ca="1" si="65"/>
        <v>45820</v>
      </c>
      <c r="C124" s="17">
        <f t="shared" si="68"/>
        <v>0</v>
      </c>
      <c r="D124" s="17">
        <f t="shared" si="64"/>
        <v>0</v>
      </c>
    </row>
    <row r="125" spans="1:4" hidden="1" x14ac:dyDescent="0.25">
      <c r="A125" s="3">
        <v>44</v>
      </c>
      <c r="B125" s="30">
        <f t="shared" ca="1" si="65"/>
        <v>45850</v>
      </c>
      <c r="C125" s="17">
        <f t="shared" si="68"/>
        <v>0</v>
      </c>
      <c r="D125" s="17">
        <f t="shared" si="64"/>
        <v>0</v>
      </c>
    </row>
    <row r="126" spans="1:4" hidden="1" x14ac:dyDescent="0.25">
      <c r="A126" s="3">
        <v>45</v>
      </c>
      <c r="B126" s="30">
        <f t="shared" ca="1" si="65"/>
        <v>45881</v>
      </c>
      <c r="C126" s="17">
        <f t="shared" si="68"/>
        <v>0</v>
      </c>
      <c r="D126" s="17">
        <f t="shared" si="64"/>
        <v>0</v>
      </c>
    </row>
    <row r="127" spans="1:4" hidden="1" x14ac:dyDescent="0.25">
      <c r="A127" s="3">
        <v>46</v>
      </c>
      <c r="B127" s="30">
        <f t="shared" ca="1" si="65"/>
        <v>45912</v>
      </c>
      <c r="C127" s="17">
        <f t="shared" si="68"/>
        <v>0</v>
      </c>
      <c r="D127" s="17">
        <f t="shared" si="64"/>
        <v>0</v>
      </c>
    </row>
    <row r="128" spans="1:4" hidden="1" x14ac:dyDescent="0.25">
      <c r="A128" s="3">
        <v>47</v>
      </c>
      <c r="B128" s="30">
        <f t="shared" ca="1" si="65"/>
        <v>45942</v>
      </c>
      <c r="C128" s="17">
        <f t="shared" si="68"/>
        <v>0</v>
      </c>
      <c r="D128" s="17">
        <f t="shared" si="64"/>
        <v>0</v>
      </c>
    </row>
    <row r="129" spans="1:4" hidden="1" x14ac:dyDescent="0.25">
      <c r="A129" s="3">
        <v>48</v>
      </c>
      <c r="B129" s="30">
        <f t="shared" ca="1" si="65"/>
        <v>45973</v>
      </c>
      <c r="C129" s="17">
        <f t="shared" si="68"/>
        <v>0</v>
      </c>
      <c r="D129" s="17">
        <f t="shared" si="64"/>
        <v>0</v>
      </c>
    </row>
    <row r="130" spans="1:4" hidden="1" x14ac:dyDescent="0.25">
      <c r="A130" s="3">
        <v>49</v>
      </c>
      <c r="B130" s="30">
        <f t="shared" ca="1" si="65"/>
        <v>46003</v>
      </c>
      <c r="C130" s="17">
        <f t="shared" ref="C130:C141" si="69">P25</f>
        <v>0</v>
      </c>
      <c r="D130" s="17">
        <f t="shared" si="64"/>
        <v>0</v>
      </c>
    </row>
    <row r="131" spans="1:4" hidden="1" x14ac:dyDescent="0.25">
      <c r="A131" s="3">
        <v>50</v>
      </c>
      <c r="B131" s="30">
        <f t="shared" ca="1" si="65"/>
        <v>46034</v>
      </c>
      <c r="C131" s="17">
        <f t="shared" si="69"/>
        <v>0</v>
      </c>
      <c r="D131" s="17">
        <f t="shared" si="64"/>
        <v>0</v>
      </c>
    </row>
    <row r="132" spans="1:4" hidden="1" x14ac:dyDescent="0.25">
      <c r="A132" s="3">
        <v>51</v>
      </c>
      <c r="B132" s="30">
        <f t="shared" ca="1" si="65"/>
        <v>46065</v>
      </c>
      <c r="C132" s="17">
        <f t="shared" si="69"/>
        <v>0</v>
      </c>
      <c r="D132" s="17">
        <f t="shared" si="64"/>
        <v>0</v>
      </c>
    </row>
    <row r="133" spans="1:4" hidden="1" x14ac:dyDescent="0.25">
      <c r="A133" s="3">
        <v>52</v>
      </c>
      <c r="B133" s="30">
        <f t="shared" ca="1" si="65"/>
        <v>46093</v>
      </c>
      <c r="C133" s="17">
        <f t="shared" si="69"/>
        <v>0</v>
      </c>
      <c r="D133" s="17">
        <f t="shared" si="64"/>
        <v>0</v>
      </c>
    </row>
    <row r="134" spans="1:4" hidden="1" x14ac:dyDescent="0.25">
      <c r="A134" s="3">
        <v>53</v>
      </c>
      <c r="B134" s="30">
        <f t="shared" ca="1" si="65"/>
        <v>46124</v>
      </c>
      <c r="C134" s="17">
        <f t="shared" si="69"/>
        <v>0</v>
      </c>
      <c r="D134" s="17">
        <f t="shared" si="64"/>
        <v>0</v>
      </c>
    </row>
    <row r="135" spans="1:4" hidden="1" x14ac:dyDescent="0.25">
      <c r="A135" s="3">
        <v>54</v>
      </c>
      <c r="B135" s="30">
        <f t="shared" ca="1" si="65"/>
        <v>46154</v>
      </c>
      <c r="C135" s="17">
        <f t="shared" si="69"/>
        <v>0</v>
      </c>
      <c r="D135" s="17">
        <f t="shared" si="64"/>
        <v>0</v>
      </c>
    </row>
    <row r="136" spans="1:4" hidden="1" x14ac:dyDescent="0.25">
      <c r="A136" s="3">
        <v>55</v>
      </c>
      <c r="B136" s="30">
        <f t="shared" ca="1" si="65"/>
        <v>46185</v>
      </c>
      <c r="C136" s="17">
        <f t="shared" si="69"/>
        <v>0</v>
      </c>
      <c r="D136" s="17">
        <f t="shared" si="64"/>
        <v>0</v>
      </c>
    </row>
    <row r="137" spans="1:4" hidden="1" x14ac:dyDescent="0.25">
      <c r="A137" s="3">
        <v>56</v>
      </c>
      <c r="B137" s="30">
        <f t="shared" ca="1" si="65"/>
        <v>46215</v>
      </c>
      <c r="C137" s="17">
        <f t="shared" si="69"/>
        <v>0</v>
      </c>
      <c r="D137" s="17">
        <f t="shared" si="64"/>
        <v>0</v>
      </c>
    </row>
    <row r="138" spans="1:4" hidden="1" x14ac:dyDescent="0.25">
      <c r="A138" s="3">
        <v>57</v>
      </c>
      <c r="B138" s="30">
        <f t="shared" ca="1" si="65"/>
        <v>46246</v>
      </c>
      <c r="C138" s="17">
        <f t="shared" si="69"/>
        <v>0</v>
      </c>
      <c r="D138" s="17">
        <f t="shared" si="64"/>
        <v>0</v>
      </c>
    </row>
    <row r="139" spans="1:4" hidden="1" x14ac:dyDescent="0.25">
      <c r="A139" s="3">
        <v>58</v>
      </c>
      <c r="B139" s="30">
        <f t="shared" ca="1" si="65"/>
        <v>46277</v>
      </c>
      <c r="C139" s="17">
        <f t="shared" si="69"/>
        <v>0</v>
      </c>
      <c r="D139" s="17">
        <f t="shared" si="64"/>
        <v>0</v>
      </c>
    </row>
    <row r="140" spans="1:4" hidden="1" x14ac:dyDescent="0.25">
      <c r="A140" s="3">
        <v>59</v>
      </c>
      <c r="B140" s="30">
        <f t="shared" ca="1" si="65"/>
        <v>46307</v>
      </c>
      <c r="C140" s="17">
        <f t="shared" si="69"/>
        <v>0</v>
      </c>
      <c r="D140" s="17">
        <f t="shared" si="64"/>
        <v>0</v>
      </c>
    </row>
    <row r="141" spans="1:4" hidden="1" x14ac:dyDescent="0.25">
      <c r="A141" s="3">
        <v>60</v>
      </c>
      <c r="B141" s="30">
        <f t="shared" ca="1" si="65"/>
        <v>46338</v>
      </c>
      <c r="C141" s="17">
        <f t="shared" si="69"/>
        <v>0</v>
      </c>
      <c r="D141" s="17">
        <f t="shared" si="64"/>
        <v>0</v>
      </c>
    </row>
    <row r="142" spans="1:4" hidden="1" x14ac:dyDescent="0.25">
      <c r="A142" s="3">
        <v>61</v>
      </c>
      <c r="B142" s="30">
        <f t="shared" ca="1" si="65"/>
        <v>46368</v>
      </c>
      <c r="C142" s="17">
        <f t="shared" ref="C142:C153" si="70">S25</f>
        <v>0</v>
      </c>
      <c r="D142" s="17">
        <f t="shared" si="64"/>
        <v>0</v>
      </c>
    </row>
    <row r="143" spans="1:4" hidden="1" x14ac:dyDescent="0.25">
      <c r="A143" s="3">
        <v>62</v>
      </c>
      <c r="B143" s="30">
        <f t="shared" ca="1" si="65"/>
        <v>46399</v>
      </c>
      <c r="C143" s="17">
        <f t="shared" si="70"/>
        <v>0</v>
      </c>
      <c r="D143" s="17">
        <f t="shared" si="64"/>
        <v>0</v>
      </c>
    </row>
    <row r="144" spans="1:4" hidden="1" x14ac:dyDescent="0.25">
      <c r="A144" s="3">
        <v>63</v>
      </c>
      <c r="B144" s="30">
        <f t="shared" ca="1" si="65"/>
        <v>46430</v>
      </c>
      <c r="C144" s="17">
        <f t="shared" si="70"/>
        <v>0</v>
      </c>
      <c r="D144" s="17">
        <f t="shared" si="64"/>
        <v>0</v>
      </c>
    </row>
    <row r="145" spans="1:4" hidden="1" x14ac:dyDescent="0.25">
      <c r="A145" s="3">
        <v>64</v>
      </c>
      <c r="B145" s="30">
        <f t="shared" ca="1" si="65"/>
        <v>46458</v>
      </c>
      <c r="C145" s="17">
        <f t="shared" si="70"/>
        <v>0</v>
      </c>
      <c r="D145" s="17">
        <f t="shared" si="64"/>
        <v>0</v>
      </c>
    </row>
    <row r="146" spans="1:4" hidden="1" x14ac:dyDescent="0.25">
      <c r="A146" s="3">
        <v>65</v>
      </c>
      <c r="B146" s="30">
        <f t="shared" ca="1" si="65"/>
        <v>46489</v>
      </c>
      <c r="C146" s="17">
        <f t="shared" si="70"/>
        <v>0</v>
      </c>
      <c r="D146" s="17">
        <f t="shared" si="64"/>
        <v>0</v>
      </c>
    </row>
    <row r="147" spans="1:4" hidden="1" x14ac:dyDescent="0.25">
      <c r="A147" s="3">
        <v>66</v>
      </c>
      <c r="B147" s="30">
        <f t="shared" ca="1" si="65"/>
        <v>46519</v>
      </c>
      <c r="C147" s="17">
        <f t="shared" si="70"/>
        <v>0</v>
      </c>
      <c r="D147" s="17">
        <f t="shared" ref="D147:D210" si="71">C147-C148</f>
        <v>0</v>
      </c>
    </row>
    <row r="148" spans="1:4" hidden="1" x14ac:dyDescent="0.25">
      <c r="A148" s="3">
        <v>67</v>
      </c>
      <c r="B148" s="30">
        <f t="shared" ref="B148:B211" ca="1" si="72">EDATE(B147,1)</f>
        <v>46550</v>
      </c>
      <c r="C148" s="17">
        <f t="shared" si="70"/>
        <v>0</v>
      </c>
      <c r="D148" s="17">
        <f t="shared" si="71"/>
        <v>0</v>
      </c>
    </row>
    <row r="149" spans="1:4" hidden="1" x14ac:dyDescent="0.25">
      <c r="A149" s="3">
        <v>68</v>
      </c>
      <c r="B149" s="30">
        <f t="shared" ca="1" si="72"/>
        <v>46580</v>
      </c>
      <c r="C149" s="17">
        <f t="shared" si="70"/>
        <v>0</v>
      </c>
      <c r="D149" s="17">
        <f t="shared" si="71"/>
        <v>0</v>
      </c>
    </row>
    <row r="150" spans="1:4" hidden="1" x14ac:dyDescent="0.25">
      <c r="A150" s="3">
        <v>69</v>
      </c>
      <c r="B150" s="30">
        <f t="shared" ca="1" si="72"/>
        <v>46611</v>
      </c>
      <c r="C150" s="17">
        <f t="shared" si="70"/>
        <v>0</v>
      </c>
      <c r="D150" s="17">
        <f t="shared" si="71"/>
        <v>0</v>
      </c>
    </row>
    <row r="151" spans="1:4" hidden="1" x14ac:dyDescent="0.25">
      <c r="A151" s="3">
        <v>70</v>
      </c>
      <c r="B151" s="30">
        <f t="shared" ca="1" si="72"/>
        <v>46642</v>
      </c>
      <c r="C151" s="17">
        <f t="shared" si="70"/>
        <v>0</v>
      </c>
      <c r="D151" s="17">
        <f t="shared" si="71"/>
        <v>0</v>
      </c>
    </row>
    <row r="152" spans="1:4" hidden="1" x14ac:dyDescent="0.25">
      <c r="A152" s="3">
        <v>71</v>
      </c>
      <c r="B152" s="30">
        <f t="shared" ca="1" si="72"/>
        <v>46672</v>
      </c>
      <c r="C152" s="17">
        <f t="shared" si="70"/>
        <v>0</v>
      </c>
      <c r="D152" s="17">
        <f t="shared" si="71"/>
        <v>0</v>
      </c>
    </row>
    <row r="153" spans="1:4" hidden="1" x14ac:dyDescent="0.25">
      <c r="A153" s="3">
        <v>72</v>
      </c>
      <c r="B153" s="30">
        <f t="shared" ca="1" si="72"/>
        <v>46703</v>
      </c>
      <c r="C153" s="17">
        <f t="shared" si="70"/>
        <v>0</v>
      </c>
      <c r="D153" s="17">
        <f t="shared" si="71"/>
        <v>0</v>
      </c>
    </row>
    <row r="154" spans="1:4" hidden="1" x14ac:dyDescent="0.25">
      <c r="A154" s="3">
        <v>73</v>
      </c>
      <c r="B154" s="30">
        <f t="shared" ca="1" si="72"/>
        <v>46733</v>
      </c>
      <c r="C154" s="17">
        <f t="shared" ref="C154:C165" si="73">V25</f>
        <v>0</v>
      </c>
      <c r="D154" s="17">
        <f t="shared" si="71"/>
        <v>0</v>
      </c>
    </row>
    <row r="155" spans="1:4" hidden="1" x14ac:dyDescent="0.25">
      <c r="A155" s="3">
        <v>74</v>
      </c>
      <c r="B155" s="30">
        <f t="shared" ca="1" si="72"/>
        <v>46764</v>
      </c>
      <c r="C155" s="17">
        <f t="shared" si="73"/>
        <v>0</v>
      </c>
      <c r="D155" s="17">
        <f t="shared" si="71"/>
        <v>0</v>
      </c>
    </row>
    <row r="156" spans="1:4" hidden="1" x14ac:dyDescent="0.25">
      <c r="A156" s="3">
        <v>75</v>
      </c>
      <c r="B156" s="30">
        <f t="shared" ca="1" si="72"/>
        <v>46795</v>
      </c>
      <c r="C156" s="17">
        <f t="shared" si="73"/>
        <v>0</v>
      </c>
      <c r="D156" s="17">
        <f t="shared" si="71"/>
        <v>0</v>
      </c>
    </row>
    <row r="157" spans="1:4" hidden="1" x14ac:dyDescent="0.25">
      <c r="A157" s="3">
        <v>76</v>
      </c>
      <c r="B157" s="30">
        <f t="shared" ca="1" si="72"/>
        <v>46824</v>
      </c>
      <c r="C157" s="17">
        <f t="shared" si="73"/>
        <v>0</v>
      </c>
      <c r="D157" s="17">
        <f t="shared" si="71"/>
        <v>0</v>
      </c>
    </row>
    <row r="158" spans="1:4" hidden="1" x14ac:dyDescent="0.25">
      <c r="A158" s="3">
        <v>77</v>
      </c>
      <c r="B158" s="30">
        <f t="shared" ca="1" si="72"/>
        <v>46855</v>
      </c>
      <c r="C158" s="17">
        <f t="shared" si="73"/>
        <v>0</v>
      </c>
      <c r="D158" s="17">
        <f t="shared" si="71"/>
        <v>0</v>
      </c>
    </row>
    <row r="159" spans="1:4" hidden="1" x14ac:dyDescent="0.25">
      <c r="A159" s="3">
        <v>78</v>
      </c>
      <c r="B159" s="30">
        <f t="shared" ca="1" si="72"/>
        <v>46885</v>
      </c>
      <c r="C159" s="17">
        <f t="shared" si="73"/>
        <v>0</v>
      </c>
      <c r="D159" s="17">
        <f t="shared" si="71"/>
        <v>0</v>
      </c>
    </row>
    <row r="160" spans="1:4" hidden="1" x14ac:dyDescent="0.25">
      <c r="A160" s="3">
        <v>79</v>
      </c>
      <c r="B160" s="30">
        <f t="shared" ca="1" si="72"/>
        <v>46916</v>
      </c>
      <c r="C160" s="17">
        <f t="shared" si="73"/>
        <v>0</v>
      </c>
      <c r="D160" s="17">
        <f t="shared" si="71"/>
        <v>0</v>
      </c>
    </row>
    <row r="161" spans="1:4" hidden="1" x14ac:dyDescent="0.25">
      <c r="A161" s="3">
        <v>80</v>
      </c>
      <c r="B161" s="30">
        <f t="shared" ca="1" si="72"/>
        <v>46946</v>
      </c>
      <c r="C161" s="17">
        <f t="shared" si="73"/>
        <v>0</v>
      </c>
      <c r="D161" s="17">
        <f t="shared" si="71"/>
        <v>0</v>
      </c>
    </row>
    <row r="162" spans="1:4" hidden="1" x14ac:dyDescent="0.25">
      <c r="A162" s="3">
        <v>81</v>
      </c>
      <c r="B162" s="30">
        <f t="shared" ca="1" si="72"/>
        <v>46977</v>
      </c>
      <c r="C162" s="17">
        <f t="shared" si="73"/>
        <v>0</v>
      </c>
      <c r="D162" s="17">
        <f t="shared" si="71"/>
        <v>0</v>
      </c>
    </row>
    <row r="163" spans="1:4" hidden="1" x14ac:dyDescent="0.25">
      <c r="A163" s="3">
        <v>82</v>
      </c>
      <c r="B163" s="30">
        <f t="shared" ca="1" si="72"/>
        <v>47008</v>
      </c>
      <c r="C163" s="17">
        <f t="shared" si="73"/>
        <v>0</v>
      </c>
      <c r="D163" s="17">
        <f t="shared" si="71"/>
        <v>0</v>
      </c>
    </row>
    <row r="164" spans="1:4" hidden="1" x14ac:dyDescent="0.25">
      <c r="A164" s="3">
        <v>83</v>
      </c>
      <c r="B164" s="30">
        <f t="shared" ca="1" si="72"/>
        <v>47038</v>
      </c>
      <c r="C164" s="17">
        <f t="shared" si="73"/>
        <v>0</v>
      </c>
      <c r="D164" s="17">
        <f t="shared" si="71"/>
        <v>0</v>
      </c>
    </row>
    <row r="165" spans="1:4" hidden="1" x14ac:dyDescent="0.25">
      <c r="A165" s="3">
        <v>84</v>
      </c>
      <c r="B165" s="30">
        <f t="shared" ca="1" si="72"/>
        <v>47069</v>
      </c>
      <c r="C165" s="17">
        <f t="shared" si="73"/>
        <v>0</v>
      </c>
      <c r="D165" s="17">
        <f t="shared" si="71"/>
        <v>0</v>
      </c>
    </row>
    <row r="166" spans="1:4" hidden="1" x14ac:dyDescent="0.25">
      <c r="A166" s="3">
        <v>85</v>
      </c>
      <c r="B166" s="30">
        <f t="shared" ca="1" si="72"/>
        <v>47099</v>
      </c>
      <c r="C166" s="17">
        <f t="shared" ref="C166:C177" si="74">D40</f>
        <v>0</v>
      </c>
      <c r="D166" s="17">
        <f t="shared" si="71"/>
        <v>0</v>
      </c>
    </row>
    <row r="167" spans="1:4" hidden="1" x14ac:dyDescent="0.25">
      <c r="A167" s="3">
        <v>86</v>
      </c>
      <c r="B167" s="30">
        <f t="shared" ca="1" si="72"/>
        <v>47130</v>
      </c>
      <c r="C167" s="17">
        <f t="shared" si="74"/>
        <v>0</v>
      </c>
      <c r="D167" s="17">
        <f t="shared" si="71"/>
        <v>0</v>
      </c>
    </row>
    <row r="168" spans="1:4" hidden="1" x14ac:dyDescent="0.25">
      <c r="A168" s="3">
        <v>87</v>
      </c>
      <c r="B168" s="30">
        <f t="shared" ca="1" si="72"/>
        <v>47161</v>
      </c>
      <c r="C168" s="17">
        <f t="shared" si="74"/>
        <v>0</v>
      </c>
      <c r="D168" s="17">
        <f t="shared" si="71"/>
        <v>0</v>
      </c>
    </row>
    <row r="169" spans="1:4" hidden="1" x14ac:dyDescent="0.25">
      <c r="A169" s="3">
        <v>88</v>
      </c>
      <c r="B169" s="30">
        <f t="shared" ca="1" si="72"/>
        <v>47189</v>
      </c>
      <c r="C169" s="17">
        <f t="shared" si="74"/>
        <v>0</v>
      </c>
      <c r="D169" s="17">
        <f t="shared" si="71"/>
        <v>0</v>
      </c>
    </row>
    <row r="170" spans="1:4" hidden="1" x14ac:dyDescent="0.25">
      <c r="A170" s="3">
        <v>89</v>
      </c>
      <c r="B170" s="30">
        <f t="shared" ca="1" si="72"/>
        <v>47220</v>
      </c>
      <c r="C170" s="17">
        <f t="shared" si="74"/>
        <v>0</v>
      </c>
      <c r="D170" s="17">
        <f t="shared" si="71"/>
        <v>0</v>
      </c>
    </row>
    <row r="171" spans="1:4" hidden="1" x14ac:dyDescent="0.25">
      <c r="A171" s="3">
        <v>90</v>
      </c>
      <c r="B171" s="30">
        <f t="shared" ca="1" si="72"/>
        <v>47250</v>
      </c>
      <c r="C171" s="17">
        <f t="shared" si="74"/>
        <v>0</v>
      </c>
      <c r="D171" s="17">
        <f t="shared" si="71"/>
        <v>0</v>
      </c>
    </row>
    <row r="172" spans="1:4" hidden="1" x14ac:dyDescent="0.25">
      <c r="A172" s="3">
        <v>91</v>
      </c>
      <c r="B172" s="30">
        <f t="shared" ca="1" si="72"/>
        <v>47281</v>
      </c>
      <c r="C172" s="17">
        <f t="shared" si="74"/>
        <v>0</v>
      </c>
      <c r="D172" s="17">
        <f t="shared" si="71"/>
        <v>0</v>
      </c>
    </row>
    <row r="173" spans="1:4" hidden="1" x14ac:dyDescent="0.25">
      <c r="A173" s="3">
        <v>92</v>
      </c>
      <c r="B173" s="30">
        <f t="shared" ca="1" si="72"/>
        <v>47311</v>
      </c>
      <c r="C173" s="17">
        <f t="shared" si="74"/>
        <v>0</v>
      </c>
      <c r="D173" s="17">
        <f t="shared" si="71"/>
        <v>0</v>
      </c>
    </row>
    <row r="174" spans="1:4" hidden="1" x14ac:dyDescent="0.25">
      <c r="A174" s="3">
        <v>93</v>
      </c>
      <c r="B174" s="30">
        <f t="shared" ca="1" si="72"/>
        <v>47342</v>
      </c>
      <c r="C174" s="17">
        <f t="shared" si="74"/>
        <v>0</v>
      </c>
      <c r="D174" s="17">
        <f t="shared" si="71"/>
        <v>0</v>
      </c>
    </row>
    <row r="175" spans="1:4" hidden="1" x14ac:dyDescent="0.25">
      <c r="A175" s="3">
        <v>94</v>
      </c>
      <c r="B175" s="30">
        <f t="shared" ca="1" si="72"/>
        <v>47373</v>
      </c>
      <c r="C175" s="17">
        <f t="shared" si="74"/>
        <v>0</v>
      </c>
      <c r="D175" s="17">
        <f t="shared" si="71"/>
        <v>0</v>
      </c>
    </row>
    <row r="176" spans="1:4" hidden="1" x14ac:dyDescent="0.25">
      <c r="A176" s="3">
        <v>95</v>
      </c>
      <c r="B176" s="30">
        <f t="shared" ca="1" si="72"/>
        <v>47403</v>
      </c>
      <c r="C176" s="17">
        <f t="shared" si="74"/>
        <v>0</v>
      </c>
      <c r="D176" s="17">
        <f t="shared" si="71"/>
        <v>0</v>
      </c>
    </row>
    <row r="177" spans="1:4" hidden="1" x14ac:dyDescent="0.25">
      <c r="A177" s="3">
        <v>96</v>
      </c>
      <c r="B177" s="30">
        <f t="shared" ca="1" si="72"/>
        <v>47434</v>
      </c>
      <c r="C177" s="17">
        <f t="shared" si="74"/>
        <v>0</v>
      </c>
      <c r="D177" s="17">
        <f t="shared" si="71"/>
        <v>0</v>
      </c>
    </row>
    <row r="178" spans="1:4" hidden="1" x14ac:dyDescent="0.25">
      <c r="A178" s="3">
        <v>97</v>
      </c>
      <c r="B178" s="30">
        <f t="shared" ca="1" si="72"/>
        <v>47464</v>
      </c>
      <c r="C178" s="17">
        <f t="shared" ref="C178:C189" si="75">G40</f>
        <v>0</v>
      </c>
      <c r="D178" s="17">
        <f t="shared" si="71"/>
        <v>0</v>
      </c>
    </row>
    <row r="179" spans="1:4" hidden="1" x14ac:dyDescent="0.25">
      <c r="A179" s="3">
        <v>98</v>
      </c>
      <c r="B179" s="30">
        <f t="shared" ca="1" si="72"/>
        <v>47495</v>
      </c>
      <c r="C179" s="17">
        <f t="shared" si="75"/>
        <v>0</v>
      </c>
      <c r="D179" s="17">
        <f t="shared" si="71"/>
        <v>0</v>
      </c>
    </row>
    <row r="180" spans="1:4" hidden="1" x14ac:dyDescent="0.25">
      <c r="A180" s="3">
        <v>99</v>
      </c>
      <c r="B180" s="30">
        <f t="shared" ca="1" si="72"/>
        <v>47526</v>
      </c>
      <c r="C180" s="17">
        <f t="shared" si="75"/>
        <v>0</v>
      </c>
      <c r="D180" s="17">
        <f t="shared" si="71"/>
        <v>0</v>
      </c>
    </row>
    <row r="181" spans="1:4" hidden="1" x14ac:dyDescent="0.25">
      <c r="A181" s="3">
        <v>100</v>
      </c>
      <c r="B181" s="30">
        <f t="shared" ca="1" si="72"/>
        <v>47554</v>
      </c>
      <c r="C181" s="17">
        <f t="shared" si="75"/>
        <v>0</v>
      </c>
      <c r="D181" s="17">
        <f t="shared" si="71"/>
        <v>0</v>
      </c>
    </row>
    <row r="182" spans="1:4" hidden="1" x14ac:dyDescent="0.25">
      <c r="A182" s="3">
        <v>101</v>
      </c>
      <c r="B182" s="30">
        <f t="shared" ca="1" si="72"/>
        <v>47585</v>
      </c>
      <c r="C182" s="17">
        <f t="shared" si="75"/>
        <v>0</v>
      </c>
      <c r="D182" s="17">
        <f t="shared" si="71"/>
        <v>0</v>
      </c>
    </row>
    <row r="183" spans="1:4" hidden="1" x14ac:dyDescent="0.25">
      <c r="A183" s="3">
        <v>102</v>
      </c>
      <c r="B183" s="30">
        <f t="shared" ca="1" si="72"/>
        <v>47615</v>
      </c>
      <c r="C183" s="17">
        <f t="shared" si="75"/>
        <v>0</v>
      </c>
      <c r="D183" s="17">
        <f t="shared" si="71"/>
        <v>0</v>
      </c>
    </row>
    <row r="184" spans="1:4" hidden="1" x14ac:dyDescent="0.25">
      <c r="A184" s="3">
        <v>103</v>
      </c>
      <c r="B184" s="30">
        <f t="shared" ca="1" si="72"/>
        <v>47646</v>
      </c>
      <c r="C184" s="17">
        <f t="shared" si="75"/>
        <v>0</v>
      </c>
      <c r="D184" s="17">
        <f t="shared" si="71"/>
        <v>0</v>
      </c>
    </row>
    <row r="185" spans="1:4" hidden="1" x14ac:dyDescent="0.25">
      <c r="A185" s="3">
        <v>104</v>
      </c>
      <c r="B185" s="30">
        <f t="shared" ca="1" si="72"/>
        <v>47676</v>
      </c>
      <c r="C185" s="17">
        <f t="shared" si="75"/>
        <v>0</v>
      </c>
      <c r="D185" s="17">
        <f t="shared" si="71"/>
        <v>0</v>
      </c>
    </row>
    <row r="186" spans="1:4" hidden="1" x14ac:dyDescent="0.25">
      <c r="A186" s="3">
        <v>105</v>
      </c>
      <c r="B186" s="30">
        <f t="shared" ca="1" si="72"/>
        <v>47707</v>
      </c>
      <c r="C186" s="17">
        <f t="shared" si="75"/>
        <v>0</v>
      </c>
      <c r="D186" s="17">
        <f t="shared" si="71"/>
        <v>0</v>
      </c>
    </row>
    <row r="187" spans="1:4" hidden="1" x14ac:dyDescent="0.25">
      <c r="A187" s="3">
        <v>106</v>
      </c>
      <c r="B187" s="30">
        <f t="shared" ca="1" si="72"/>
        <v>47738</v>
      </c>
      <c r="C187" s="17">
        <f t="shared" si="75"/>
        <v>0</v>
      </c>
      <c r="D187" s="17">
        <f t="shared" si="71"/>
        <v>0</v>
      </c>
    </row>
    <row r="188" spans="1:4" hidden="1" x14ac:dyDescent="0.25">
      <c r="A188" s="3">
        <v>107</v>
      </c>
      <c r="B188" s="30">
        <f t="shared" ca="1" si="72"/>
        <v>47768</v>
      </c>
      <c r="C188" s="17">
        <f t="shared" si="75"/>
        <v>0</v>
      </c>
      <c r="D188" s="17">
        <f t="shared" si="71"/>
        <v>0</v>
      </c>
    </row>
    <row r="189" spans="1:4" hidden="1" x14ac:dyDescent="0.25">
      <c r="A189" s="3">
        <v>108</v>
      </c>
      <c r="B189" s="30">
        <f t="shared" ca="1" si="72"/>
        <v>47799</v>
      </c>
      <c r="C189" s="17">
        <f t="shared" si="75"/>
        <v>0</v>
      </c>
      <c r="D189" s="17">
        <f t="shared" si="71"/>
        <v>0</v>
      </c>
    </row>
    <row r="190" spans="1:4" hidden="1" x14ac:dyDescent="0.25">
      <c r="A190" s="3">
        <v>109</v>
      </c>
      <c r="B190" s="30">
        <f t="shared" ca="1" si="72"/>
        <v>47829</v>
      </c>
      <c r="C190" s="17">
        <f t="shared" ref="C190:C201" si="76">J40</f>
        <v>0</v>
      </c>
      <c r="D190" s="17">
        <f t="shared" si="71"/>
        <v>0</v>
      </c>
    </row>
    <row r="191" spans="1:4" hidden="1" x14ac:dyDescent="0.25">
      <c r="A191" s="3">
        <v>110</v>
      </c>
      <c r="B191" s="30">
        <f t="shared" ca="1" si="72"/>
        <v>47860</v>
      </c>
      <c r="C191" s="17">
        <f t="shared" si="76"/>
        <v>0</v>
      </c>
      <c r="D191" s="17">
        <f t="shared" si="71"/>
        <v>0</v>
      </c>
    </row>
    <row r="192" spans="1:4" hidden="1" x14ac:dyDescent="0.25">
      <c r="A192" s="3">
        <v>111</v>
      </c>
      <c r="B192" s="30">
        <f t="shared" ca="1" si="72"/>
        <v>47891</v>
      </c>
      <c r="C192" s="17">
        <f t="shared" si="76"/>
        <v>0</v>
      </c>
      <c r="D192" s="17">
        <f t="shared" si="71"/>
        <v>0</v>
      </c>
    </row>
    <row r="193" spans="1:4" hidden="1" x14ac:dyDescent="0.25">
      <c r="A193" s="3">
        <v>112</v>
      </c>
      <c r="B193" s="30">
        <f t="shared" ca="1" si="72"/>
        <v>47919</v>
      </c>
      <c r="C193" s="17">
        <f t="shared" si="76"/>
        <v>0</v>
      </c>
      <c r="D193" s="17">
        <f t="shared" si="71"/>
        <v>0</v>
      </c>
    </row>
    <row r="194" spans="1:4" hidden="1" x14ac:dyDescent="0.25">
      <c r="A194" s="3">
        <v>113</v>
      </c>
      <c r="B194" s="30">
        <f t="shared" ca="1" si="72"/>
        <v>47950</v>
      </c>
      <c r="C194" s="17">
        <f t="shared" si="76"/>
        <v>0</v>
      </c>
      <c r="D194" s="17">
        <f t="shared" si="71"/>
        <v>0</v>
      </c>
    </row>
    <row r="195" spans="1:4" hidden="1" x14ac:dyDescent="0.25">
      <c r="A195" s="3">
        <v>114</v>
      </c>
      <c r="B195" s="30">
        <f t="shared" ca="1" si="72"/>
        <v>47980</v>
      </c>
      <c r="C195" s="17">
        <f t="shared" si="76"/>
        <v>0</v>
      </c>
      <c r="D195" s="17">
        <f t="shared" si="71"/>
        <v>0</v>
      </c>
    </row>
    <row r="196" spans="1:4" hidden="1" x14ac:dyDescent="0.25">
      <c r="A196" s="3">
        <v>115</v>
      </c>
      <c r="B196" s="30">
        <f t="shared" ca="1" si="72"/>
        <v>48011</v>
      </c>
      <c r="C196" s="17">
        <f t="shared" si="76"/>
        <v>0</v>
      </c>
      <c r="D196" s="17">
        <f t="shared" si="71"/>
        <v>0</v>
      </c>
    </row>
    <row r="197" spans="1:4" hidden="1" x14ac:dyDescent="0.25">
      <c r="A197" s="3">
        <v>116</v>
      </c>
      <c r="B197" s="30">
        <f t="shared" ca="1" si="72"/>
        <v>48041</v>
      </c>
      <c r="C197" s="17">
        <f t="shared" si="76"/>
        <v>0</v>
      </c>
      <c r="D197" s="17">
        <f t="shared" si="71"/>
        <v>0</v>
      </c>
    </row>
    <row r="198" spans="1:4" hidden="1" x14ac:dyDescent="0.25">
      <c r="A198" s="3">
        <v>117</v>
      </c>
      <c r="B198" s="30">
        <f t="shared" ca="1" si="72"/>
        <v>48072</v>
      </c>
      <c r="C198" s="17">
        <f t="shared" si="76"/>
        <v>0</v>
      </c>
      <c r="D198" s="17">
        <f t="shared" si="71"/>
        <v>0</v>
      </c>
    </row>
    <row r="199" spans="1:4" hidden="1" x14ac:dyDescent="0.25">
      <c r="A199" s="3">
        <v>118</v>
      </c>
      <c r="B199" s="30">
        <f t="shared" ca="1" si="72"/>
        <v>48103</v>
      </c>
      <c r="C199" s="17">
        <f t="shared" si="76"/>
        <v>0</v>
      </c>
      <c r="D199" s="17">
        <f t="shared" si="71"/>
        <v>0</v>
      </c>
    </row>
    <row r="200" spans="1:4" hidden="1" x14ac:dyDescent="0.25">
      <c r="A200" s="3">
        <v>119</v>
      </c>
      <c r="B200" s="30">
        <f t="shared" ca="1" si="72"/>
        <v>48133</v>
      </c>
      <c r="C200" s="17">
        <f t="shared" si="76"/>
        <v>0</v>
      </c>
      <c r="D200" s="17">
        <f t="shared" si="71"/>
        <v>0</v>
      </c>
    </row>
    <row r="201" spans="1:4" hidden="1" x14ac:dyDescent="0.25">
      <c r="A201" s="3">
        <v>120</v>
      </c>
      <c r="B201" s="30">
        <f t="shared" ca="1" si="72"/>
        <v>48164</v>
      </c>
      <c r="C201" s="17">
        <f t="shared" si="76"/>
        <v>0</v>
      </c>
      <c r="D201" s="17">
        <f t="shared" si="71"/>
        <v>0</v>
      </c>
    </row>
    <row r="202" spans="1:4" hidden="1" x14ac:dyDescent="0.25">
      <c r="A202" s="3">
        <v>121</v>
      </c>
      <c r="B202" s="30">
        <f t="shared" ca="1" si="72"/>
        <v>48194</v>
      </c>
      <c r="C202" s="22">
        <f t="shared" ref="C202:C213" si="77">M40</f>
        <v>0</v>
      </c>
      <c r="D202" s="17">
        <f t="shared" si="71"/>
        <v>0</v>
      </c>
    </row>
    <row r="203" spans="1:4" hidden="1" x14ac:dyDescent="0.25">
      <c r="A203" s="3">
        <v>122</v>
      </c>
      <c r="B203" s="30">
        <f t="shared" ca="1" si="72"/>
        <v>48225</v>
      </c>
      <c r="C203" s="22">
        <f t="shared" si="77"/>
        <v>0</v>
      </c>
      <c r="D203" s="17">
        <f t="shared" si="71"/>
        <v>0</v>
      </c>
    </row>
    <row r="204" spans="1:4" hidden="1" x14ac:dyDescent="0.25">
      <c r="A204" s="3">
        <v>123</v>
      </c>
      <c r="B204" s="30">
        <f t="shared" ca="1" si="72"/>
        <v>48256</v>
      </c>
      <c r="C204" s="22">
        <f t="shared" si="77"/>
        <v>0</v>
      </c>
      <c r="D204" s="17">
        <f t="shared" si="71"/>
        <v>0</v>
      </c>
    </row>
    <row r="205" spans="1:4" hidden="1" x14ac:dyDescent="0.25">
      <c r="A205" s="3">
        <v>124</v>
      </c>
      <c r="B205" s="30">
        <f t="shared" ca="1" si="72"/>
        <v>48285</v>
      </c>
      <c r="C205" s="22">
        <f t="shared" si="77"/>
        <v>0</v>
      </c>
      <c r="D205" s="17">
        <f t="shared" si="71"/>
        <v>0</v>
      </c>
    </row>
    <row r="206" spans="1:4" hidden="1" x14ac:dyDescent="0.25">
      <c r="A206" s="3">
        <v>125</v>
      </c>
      <c r="B206" s="30">
        <f t="shared" ca="1" si="72"/>
        <v>48316</v>
      </c>
      <c r="C206" s="22">
        <f t="shared" si="77"/>
        <v>0</v>
      </c>
      <c r="D206" s="17">
        <f t="shared" si="71"/>
        <v>0</v>
      </c>
    </row>
    <row r="207" spans="1:4" hidden="1" x14ac:dyDescent="0.25">
      <c r="A207" s="3">
        <v>126</v>
      </c>
      <c r="B207" s="30">
        <f t="shared" ca="1" si="72"/>
        <v>48346</v>
      </c>
      <c r="C207" s="22">
        <f t="shared" si="77"/>
        <v>0</v>
      </c>
      <c r="D207" s="17">
        <f t="shared" si="71"/>
        <v>0</v>
      </c>
    </row>
    <row r="208" spans="1:4" hidden="1" x14ac:dyDescent="0.25">
      <c r="A208" s="3">
        <v>127</v>
      </c>
      <c r="B208" s="30">
        <f t="shared" ca="1" si="72"/>
        <v>48377</v>
      </c>
      <c r="C208" s="22">
        <f t="shared" si="77"/>
        <v>0</v>
      </c>
      <c r="D208" s="17">
        <f t="shared" si="71"/>
        <v>0</v>
      </c>
    </row>
    <row r="209" spans="1:4" hidden="1" x14ac:dyDescent="0.25">
      <c r="A209" s="3">
        <v>128</v>
      </c>
      <c r="B209" s="30">
        <f t="shared" ca="1" si="72"/>
        <v>48407</v>
      </c>
      <c r="C209" s="22">
        <f t="shared" si="77"/>
        <v>0</v>
      </c>
      <c r="D209" s="17">
        <f t="shared" si="71"/>
        <v>0</v>
      </c>
    </row>
    <row r="210" spans="1:4" hidden="1" x14ac:dyDescent="0.25">
      <c r="A210" s="3">
        <v>129</v>
      </c>
      <c r="B210" s="30">
        <f t="shared" ca="1" si="72"/>
        <v>48438</v>
      </c>
      <c r="C210" s="22">
        <f t="shared" si="77"/>
        <v>0</v>
      </c>
      <c r="D210" s="17">
        <f t="shared" si="71"/>
        <v>0</v>
      </c>
    </row>
    <row r="211" spans="1:4" hidden="1" x14ac:dyDescent="0.25">
      <c r="A211" s="3">
        <v>130</v>
      </c>
      <c r="B211" s="30">
        <f t="shared" ca="1" si="72"/>
        <v>48469</v>
      </c>
      <c r="C211" s="22">
        <f t="shared" si="77"/>
        <v>0</v>
      </c>
      <c r="D211" s="17">
        <f t="shared" ref="D211:D274" si="78">C211-C212</f>
        <v>0</v>
      </c>
    </row>
    <row r="212" spans="1:4" hidden="1" x14ac:dyDescent="0.25">
      <c r="A212" s="3">
        <v>131</v>
      </c>
      <c r="B212" s="30">
        <f t="shared" ref="B212:B275" ca="1" si="79">EDATE(B211,1)</f>
        <v>48499</v>
      </c>
      <c r="C212" s="22">
        <f t="shared" si="77"/>
        <v>0</v>
      </c>
      <c r="D212" s="17">
        <f t="shared" si="78"/>
        <v>0</v>
      </c>
    </row>
    <row r="213" spans="1:4" hidden="1" x14ac:dyDescent="0.25">
      <c r="A213" s="3">
        <v>132</v>
      </c>
      <c r="B213" s="30">
        <f t="shared" ca="1" si="79"/>
        <v>48530</v>
      </c>
      <c r="C213" s="22">
        <f t="shared" si="77"/>
        <v>0</v>
      </c>
      <c r="D213" s="17">
        <f t="shared" si="78"/>
        <v>0</v>
      </c>
    </row>
    <row r="214" spans="1:4" hidden="1" x14ac:dyDescent="0.25">
      <c r="A214" s="3">
        <v>133</v>
      </c>
      <c r="B214" s="30">
        <f t="shared" ca="1" si="79"/>
        <v>48560</v>
      </c>
      <c r="C214" s="22">
        <f t="shared" ref="C214:C225" si="80">P40</f>
        <v>0</v>
      </c>
      <c r="D214" s="17">
        <f t="shared" si="78"/>
        <v>0</v>
      </c>
    </row>
    <row r="215" spans="1:4" hidden="1" x14ac:dyDescent="0.25">
      <c r="A215" s="3">
        <v>134</v>
      </c>
      <c r="B215" s="30">
        <f t="shared" ca="1" si="79"/>
        <v>48591</v>
      </c>
      <c r="C215" s="22">
        <f t="shared" si="80"/>
        <v>0</v>
      </c>
      <c r="D215" s="17">
        <f t="shared" si="78"/>
        <v>0</v>
      </c>
    </row>
    <row r="216" spans="1:4" hidden="1" x14ac:dyDescent="0.25">
      <c r="A216" s="3">
        <v>135</v>
      </c>
      <c r="B216" s="30">
        <f t="shared" ca="1" si="79"/>
        <v>48622</v>
      </c>
      <c r="C216" s="22">
        <f t="shared" si="80"/>
        <v>0</v>
      </c>
      <c r="D216" s="17">
        <f t="shared" si="78"/>
        <v>0</v>
      </c>
    </row>
    <row r="217" spans="1:4" hidden="1" x14ac:dyDescent="0.25">
      <c r="A217" s="3">
        <v>136</v>
      </c>
      <c r="B217" s="30">
        <f t="shared" ca="1" si="79"/>
        <v>48650</v>
      </c>
      <c r="C217" s="22">
        <f t="shared" si="80"/>
        <v>0</v>
      </c>
      <c r="D217" s="17">
        <f t="shared" si="78"/>
        <v>0</v>
      </c>
    </row>
    <row r="218" spans="1:4" hidden="1" x14ac:dyDescent="0.25">
      <c r="A218" s="3">
        <v>137</v>
      </c>
      <c r="B218" s="30">
        <f t="shared" ca="1" si="79"/>
        <v>48681</v>
      </c>
      <c r="C218" s="22">
        <f t="shared" si="80"/>
        <v>0</v>
      </c>
      <c r="D218" s="17">
        <f t="shared" si="78"/>
        <v>0</v>
      </c>
    </row>
    <row r="219" spans="1:4" hidden="1" x14ac:dyDescent="0.25">
      <c r="A219" s="3">
        <v>138</v>
      </c>
      <c r="B219" s="30">
        <f t="shared" ca="1" si="79"/>
        <v>48711</v>
      </c>
      <c r="C219" s="22">
        <f t="shared" si="80"/>
        <v>0</v>
      </c>
      <c r="D219" s="17">
        <f t="shared" si="78"/>
        <v>0</v>
      </c>
    </row>
    <row r="220" spans="1:4" hidden="1" x14ac:dyDescent="0.25">
      <c r="A220" s="3">
        <v>139</v>
      </c>
      <c r="B220" s="30">
        <f t="shared" ca="1" si="79"/>
        <v>48742</v>
      </c>
      <c r="C220" s="22">
        <f t="shared" si="80"/>
        <v>0</v>
      </c>
      <c r="D220" s="17">
        <f t="shared" si="78"/>
        <v>0</v>
      </c>
    </row>
    <row r="221" spans="1:4" hidden="1" x14ac:dyDescent="0.25">
      <c r="A221" s="3">
        <v>140</v>
      </c>
      <c r="B221" s="30">
        <f t="shared" ca="1" si="79"/>
        <v>48772</v>
      </c>
      <c r="C221" s="22">
        <f t="shared" si="80"/>
        <v>0</v>
      </c>
      <c r="D221" s="17">
        <f t="shared" si="78"/>
        <v>0</v>
      </c>
    </row>
    <row r="222" spans="1:4" hidden="1" x14ac:dyDescent="0.25">
      <c r="A222" s="3">
        <v>141</v>
      </c>
      <c r="B222" s="30">
        <f t="shared" ca="1" si="79"/>
        <v>48803</v>
      </c>
      <c r="C222" s="22">
        <f t="shared" si="80"/>
        <v>0</v>
      </c>
      <c r="D222" s="17">
        <f t="shared" si="78"/>
        <v>0</v>
      </c>
    </row>
    <row r="223" spans="1:4" hidden="1" x14ac:dyDescent="0.25">
      <c r="A223" s="3">
        <v>142</v>
      </c>
      <c r="B223" s="30">
        <f t="shared" ca="1" si="79"/>
        <v>48834</v>
      </c>
      <c r="C223" s="22">
        <f t="shared" si="80"/>
        <v>0</v>
      </c>
      <c r="D223" s="17">
        <f t="shared" si="78"/>
        <v>0</v>
      </c>
    </row>
    <row r="224" spans="1:4" hidden="1" x14ac:dyDescent="0.25">
      <c r="A224" s="3">
        <v>143</v>
      </c>
      <c r="B224" s="30">
        <f t="shared" ca="1" si="79"/>
        <v>48864</v>
      </c>
      <c r="C224" s="22">
        <f t="shared" si="80"/>
        <v>0</v>
      </c>
      <c r="D224" s="17">
        <f t="shared" si="78"/>
        <v>0</v>
      </c>
    </row>
    <row r="225" spans="1:4" hidden="1" x14ac:dyDescent="0.25">
      <c r="A225" s="3">
        <v>144</v>
      </c>
      <c r="B225" s="30">
        <f t="shared" ca="1" si="79"/>
        <v>48895</v>
      </c>
      <c r="C225" s="22">
        <f t="shared" si="80"/>
        <v>0</v>
      </c>
      <c r="D225" s="17">
        <f t="shared" si="78"/>
        <v>0</v>
      </c>
    </row>
    <row r="226" spans="1:4" hidden="1" x14ac:dyDescent="0.25">
      <c r="A226" s="3">
        <v>145</v>
      </c>
      <c r="B226" s="30">
        <f t="shared" ca="1" si="79"/>
        <v>48925</v>
      </c>
      <c r="C226" s="22">
        <f t="shared" ref="C226:C237" si="81">S40</f>
        <v>0</v>
      </c>
      <c r="D226" s="17">
        <f t="shared" si="78"/>
        <v>0</v>
      </c>
    </row>
    <row r="227" spans="1:4" hidden="1" x14ac:dyDescent="0.25">
      <c r="A227" s="3">
        <v>146</v>
      </c>
      <c r="B227" s="30">
        <f t="shared" ca="1" si="79"/>
        <v>48956</v>
      </c>
      <c r="C227" s="22">
        <f t="shared" si="81"/>
        <v>0</v>
      </c>
      <c r="D227" s="17">
        <f t="shared" si="78"/>
        <v>0</v>
      </c>
    </row>
    <row r="228" spans="1:4" hidden="1" x14ac:dyDescent="0.25">
      <c r="A228" s="3">
        <v>147</v>
      </c>
      <c r="B228" s="30">
        <f t="shared" ca="1" si="79"/>
        <v>48987</v>
      </c>
      <c r="C228" s="22">
        <f t="shared" si="81"/>
        <v>0</v>
      </c>
      <c r="D228" s="17">
        <f t="shared" si="78"/>
        <v>0</v>
      </c>
    </row>
    <row r="229" spans="1:4" hidden="1" x14ac:dyDescent="0.25">
      <c r="A229" s="3">
        <v>148</v>
      </c>
      <c r="B229" s="30">
        <f t="shared" ca="1" si="79"/>
        <v>49015</v>
      </c>
      <c r="C229" s="22">
        <f t="shared" si="81"/>
        <v>0</v>
      </c>
      <c r="D229" s="17">
        <f t="shared" si="78"/>
        <v>0</v>
      </c>
    </row>
    <row r="230" spans="1:4" hidden="1" x14ac:dyDescent="0.25">
      <c r="A230" s="3">
        <v>149</v>
      </c>
      <c r="B230" s="30">
        <f t="shared" ca="1" si="79"/>
        <v>49046</v>
      </c>
      <c r="C230" s="22">
        <f t="shared" si="81"/>
        <v>0</v>
      </c>
      <c r="D230" s="17">
        <f t="shared" si="78"/>
        <v>0</v>
      </c>
    </row>
    <row r="231" spans="1:4" hidden="1" x14ac:dyDescent="0.25">
      <c r="A231" s="3">
        <v>150</v>
      </c>
      <c r="B231" s="30">
        <f t="shared" ca="1" si="79"/>
        <v>49076</v>
      </c>
      <c r="C231" s="22">
        <f t="shared" si="81"/>
        <v>0</v>
      </c>
      <c r="D231" s="17">
        <f t="shared" si="78"/>
        <v>0</v>
      </c>
    </row>
    <row r="232" spans="1:4" hidden="1" x14ac:dyDescent="0.25">
      <c r="A232" s="3">
        <v>151</v>
      </c>
      <c r="B232" s="30">
        <f t="shared" ca="1" si="79"/>
        <v>49107</v>
      </c>
      <c r="C232" s="22">
        <f t="shared" si="81"/>
        <v>0</v>
      </c>
      <c r="D232" s="17">
        <f t="shared" si="78"/>
        <v>0</v>
      </c>
    </row>
    <row r="233" spans="1:4" hidden="1" x14ac:dyDescent="0.25">
      <c r="A233" s="3">
        <v>152</v>
      </c>
      <c r="B233" s="30">
        <f t="shared" ca="1" si="79"/>
        <v>49137</v>
      </c>
      <c r="C233" s="22">
        <f t="shared" si="81"/>
        <v>0</v>
      </c>
      <c r="D233" s="17">
        <f t="shared" si="78"/>
        <v>0</v>
      </c>
    </row>
    <row r="234" spans="1:4" hidden="1" x14ac:dyDescent="0.25">
      <c r="A234" s="3">
        <v>153</v>
      </c>
      <c r="B234" s="30">
        <f t="shared" ca="1" si="79"/>
        <v>49168</v>
      </c>
      <c r="C234" s="22">
        <f t="shared" si="81"/>
        <v>0</v>
      </c>
      <c r="D234" s="17">
        <f t="shared" si="78"/>
        <v>0</v>
      </c>
    </row>
    <row r="235" spans="1:4" hidden="1" x14ac:dyDescent="0.25">
      <c r="A235" s="3">
        <v>154</v>
      </c>
      <c r="B235" s="30">
        <f t="shared" ca="1" si="79"/>
        <v>49199</v>
      </c>
      <c r="C235" s="22">
        <f t="shared" si="81"/>
        <v>0</v>
      </c>
      <c r="D235" s="17">
        <f t="shared" si="78"/>
        <v>0</v>
      </c>
    </row>
    <row r="236" spans="1:4" hidden="1" x14ac:dyDescent="0.25">
      <c r="A236" s="3">
        <v>155</v>
      </c>
      <c r="B236" s="30">
        <f t="shared" ca="1" si="79"/>
        <v>49229</v>
      </c>
      <c r="C236" s="22">
        <f t="shared" si="81"/>
        <v>0</v>
      </c>
      <c r="D236" s="17">
        <f t="shared" si="78"/>
        <v>0</v>
      </c>
    </row>
    <row r="237" spans="1:4" hidden="1" x14ac:dyDescent="0.25">
      <c r="A237" s="3">
        <v>156</v>
      </c>
      <c r="B237" s="30">
        <f t="shared" ca="1" si="79"/>
        <v>49260</v>
      </c>
      <c r="C237" s="22">
        <f t="shared" si="81"/>
        <v>0</v>
      </c>
      <c r="D237" s="17">
        <f t="shared" si="78"/>
        <v>0</v>
      </c>
    </row>
    <row r="238" spans="1:4" hidden="1" x14ac:dyDescent="0.25">
      <c r="A238" s="3">
        <v>157</v>
      </c>
      <c r="B238" s="30">
        <f t="shared" ca="1" si="79"/>
        <v>49290</v>
      </c>
      <c r="C238" s="22">
        <f t="shared" ref="C238:C249" si="82">V40</f>
        <v>0</v>
      </c>
      <c r="D238" s="17">
        <f t="shared" si="78"/>
        <v>0</v>
      </c>
    </row>
    <row r="239" spans="1:4" hidden="1" x14ac:dyDescent="0.25">
      <c r="A239" s="3">
        <v>158</v>
      </c>
      <c r="B239" s="30">
        <f t="shared" ca="1" si="79"/>
        <v>49321</v>
      </c>
      <c r="C239" s="22">
        <f t="shared" si="82"/>
        <v>0</v>
      </c>
      <c r="D239" s="17">
        <f t="shared" si="78"/>
        <v>0</v>
      </c>
    </row>
    <row r="240" spans="1:4" hidden="1" x14ac:dyDescent="0.25">
      <c r="A240" s="3">
        <v>159</v>
      </c>
      <c r="B240" s="30">
        <f t="shared" ca="1" si="79"/>
        <v>49352</v>
      </c>
      <c r="C240" s="22">
        <f t="shared" si="82"/>
        <v>0</v>
      </c>
      <c r="D240" s="17">
        <f t="shared" si="78"/>
        <v>0</v>
      </c>
    </row>
    <row r="241" spans="1:4" hidden="1" x14ac:dyDescent="0.25">
      <c r="A241" s="3">
        <v>160</v>
      </c>
      <c r="B241" s="30">
        <f t="shared" ca="1" si="79"/>
        <v>49380</v>
      </c>
      <c r="C241" s="22">
        <f t="shared" si="82"/>
        <v>0</v>
      </c>
      <c r="D241" s="17">
        <f t="shared" si="78"/>
        <v>0</v>
      </c>
    </row>
    <row r="242" spans="1:4" hidden="1" x14ac:dyDescent="0.25">
      <c r="A242" s="3">
        <v>161</v>
      </c>
      <c r="B242" s="30">
        <f t="shared" ca="1" si="79"/>
        <v>49411</v>
      </c>
      <c r="C242" s="22">
        <f t="shared" si="82"/>
        <v>0</v>
      </c>
      <c r="D242" s="17">
        <f t="shared" si="78"/>
        <v>0</v>
      </c>
    </row>
    <row r="243" spans="1:4" hidden="1" x14ac:dyDescent="0.25">
      <c r="A243" s="3">
        <v>162</v>
      </c>
      <c r="B243" s="30">
        <f t="shared" ca="1" si="79"/>
        <v>49441</v>
      </c>
      <c r="C243" s="22">
        <f t="shared" si="82"/>
        <v>0</v>
      </c>
      <c r="D243" s="17">
        <f t="shared" si="78"/>
        <v>0</v>
      </c>
    </row>
    <row r="244" spans="1:4" hidden="1" x14ac:dyDescent="0.25">
      <c r="A244" s="3">
        <v>163</v>
      </c>
      <c r="B244" s="30">
        <f t="shared" ca="1" si="79"/>
        <v>49472</v>
      </c>
      <c r="C244" s="22">
        <f t="shared" si="82"/>
        <v>0</v>
      </c>
      <c r="D244" s="17">
        <f t="shared" si="78"/>
        <v>0</v>
      </c>
    </row>
    <row r="245" spans="1:4" hidden="1" x14ac:dyDescent="0.25">
      <c r="A245" s="3">
        <v>164</v>
      </c>
      <c r="B245" s="30">
        <f t="shared" ca="1" si="79"/>
        <v>49502</v>
      </c>
      <c r="C245" s="22">
        <f t="shared" si="82"/>
        <v>0</v>
      </c>
      <c r="D245" s="17">
        <f t="shared" si="78"/>
        <v>0</v>
      </c>
    </row>
    <row r="246" spans="1:4" hidden="1" x14ac:dyDescent="0.25">
      <c r="A246" s="3">
        <v>165</v>
      </c>
      <c r="B246" s="30">
        <f t="shared" ca="1" si="79"/>
        <v>49533</v>
      </c>
      <c r="C246" s="22">
        <f t="shared" si="82"/>
        <v>0</v>
      </c>
      <c r="D246" s="17">
        <f t="shared" si="78"/>
        <v>0</v>
      </c>
    </row>
    <row r="247" spans="1:4" hidden="1" x14ac:dyDescent="0.25">
      <c r="A247" s="3">
        <v>166</v>
      </c>
      <c r="B247" s="30">
        <f t="shared" ca="1" si="79"/>
        <v>49564</v>
      </c>
      <c r="C247" s="22">
        <f t="shared" si="82"/>
        <v>0</v>
      </c>
      <c r="D247" s="17">
        <f t="shared" si="78"/>
        <v>0</v>
      </c>
    </row>
    <row r="248" spans="1:4" hidden="1" x14ac:dyDescent="0.25">
      <c r="A248" s="3">
        <v>167</v>
      </c>
      <c r="B248" s="30">
        <f t="shared" ca="1" si="79"/>
        <v>49594</v>
      </c>
      <c r="C248" s="22">
        <f t="shared" si="82"/>
        <v>0</v>
      </c>
      <c r="D248" s="17">
        <f t="shared" si="78"/>
        <v>0</v>
      </c>
    </row>
    <row r="249" spans="1:4" hidden="1" x14ac:dyDescent="0.25">
      <c r="A249" s="3">
        <v>168</v>
      </c>
      <c r="B249" s="30">
        <f t="shared" ca="1" si="79"/>
        <v>49625</v>
      </c>
      <c r="C249" s="22">
        <f t="shared" si="82"/>
        <v>0</v>
      </c>
      <c r="D249" s="17">
        <f t="shared" si="78"/>
        <v>0</v>
      </c>
    </row>
    <row r="250" spans="1:4" hidden="1" x14ac:dyDescent="0.25">
      <c r="A250" s="3">
        <v>169</v>
      </c>
      <c r="B250" s="30">
        <f t="shared" ca="1" si="79"/>
        <v>49655</v>
      </c>
      <c r="C250" s="22">
        <f t="shared" ref="C250:C261" si="83">D55</f>
        <v>0</v>
      </c>
      <c r="D250" s="17">
        <f t="shared" si="78"/>
        <v>0</v>
      </c>
    </row>
    <row r="251" spans="1:4" hidden="1" x14ac:dyDescent="0.25">
      <c r="A251" s="3">
        <v>170</v>
      </c>
      <c r="B251" s="30">
        <f t="shared" ca="1" si="79"/>
        <v>49686</v>
      </c>
      <c r="C251" s="22">
        <f t="shared" si="83"/>
        <v>0</v>
      </c>
      <c r="D251" s="17">
        <f t="shared" si="78"/>
        <v>0</v>
      </c>
    </row>
    <row r="252" spans="1:4" hidden="1" x14ac:dyDescent="0.25">
      <c r="A252" s="3">
        <v>171</v>
      </c>
      <c r="B252" s="30">
        <f t="shared" ca="1" si="79"/>
        <v>49717</v>
      </c>
      <c r="C252" s="22">
        <f t="shared" si="83"/>
        <v>0</v>
      </c>
      <c r="D252" s="17">
        <f t="shared" si="78"/>
        <v>0</v>
      </c>
    </row>
    <row r="253" spans="1:4" hidden="1" x14ac:dyDescent="0.25">
      <c r="A253" s="3">
        <v>172</v>
      </c>
      <c r="B253" s="30">
        <f t="shared" ca="1" si="79"/>
        <v>49746</v>
      </c>
      <c r="C253" s="22">
        <f t="shared" si="83"/>
        <v>0</v>
      </c>
      <c r="D253" s="17">
        <f t="shared" si="78"/>
        <v>0</v>
      </c>
    </row>
    <row r="254" spans="1:4" hidden="1" x14ac:dyDescent="0.25">
      <c r="A254" s="3">
        <v>173</v>
      </c>
      <c r="B254" s="30">
        <f t="shared" ca="1" si="79"/>
        <v>49777</v>
      </c>
      <c r="C254" s="22">
        <f t="shared" si="83"/>
        <v>0</v>
      </c>
      <c r="D254" s="17">
        <f t="shared" si="78"/>
        <v>0</v>
      </c>
    </row>
    <row r="255" spans="1:4" hidden="1" x14ac:dyDescent="0.25">
      <c r="A255" s="3">
        <v>174</v>
      </c>
      <c r="B255" s="30">
        <f t="shared" ca="1" si="79"/>
        <v>49807</v>
      </c>
      <c r="C255" s="22">
        <f t="shared" si="83"/>
        <v>0</v>
      </c>
      <c r="D255" s="17">
        <f t="shared" si="78"/>
        <v>0</v>
      </c>
    </row>
    <row r="256" spans="1:4" hidden="1" x14ac:dyDescent="0.25">
      <c r="A256" s="3">
        <v>175</v>
      </c>
      <c r="B256" s="30">
        <f t="shared" ca="1" si="79"/>
        <v>49838</v>
      </c>
      <c r="C256" s="22">
        <f t="shared" si="83"/>
        <v>0</v>
      </c>
      <c r="D256" s="17">
        <f t="shared" si="78"/>
        <v>0</v>
      </c>
    </row>
    <row r="257" spans="1:4" hidden="1" x14ac:dyDescent="0.25">
      <c r="A257" s="3">
        <v>176</v>
      </c>
      <c r="B257" s="30">
        <f t="shared" ca="1" si="79"/>
        <v>49868</v>
      </c>
      <c r="C257" s="22">
        <f t="shared" si="83"/>
        <v>0</v>
      </c>
      <c r="D257" s="17">
        <f t="shared" si="78"/>
        <v>0</v>
      </c>
    </row>
    <row r="258" spans="1:4" hidden="1" x14ac:dyDescent="0.25">
      <c r="A258" s="3">
        <v>177</v>
      </c>
      <c r="B258" s="30">
        <f t="shared" ca="1" si="79"/>
        <v>49899</v>
      </c>
      <c r="C258" s="22">
        <f t="shared" si="83"/>
        <v>0</v>
      </c>
      <c r="D258" s="17">
        <f t="shared" si="78"/>
        <v>0</v>
      </c>
    </row>
    <row r="259" spans="1:4" hidden="1" x14ac:dyDescent="0.25">
      <c r="A259" s="3">
        <v>178</v>
      </c>
      <c r="B259" s="30">
        <f t="shared" ca="1" si="79"/>
        <v>49930</v>
      </c>
      <c r="C259" s="22">
        <f t="shared" si="83"/>
        <v>0</v>
      </c>
      <c r="D259" s="17">
        <f t="shared" si="78"/>
        <v>0</v>
      </c>
    </row>
    <row r="260" spans="1:4" hidden="1" x14ac:dyDescent="0.25">
      <c r="A260" s="3">
        <v>179</v>
      </c>
      <c r="B260" s="30">
        <f t="shared" ca="1" si="79"/>
        <v>49960</v>
      </c>
      <c r="C260" s="22">
        <f t="shared" si="83"/>
        <v>0</v>
      </c>
      <c r="D260" s="17">
        <f t="shared" si="78"/>
        <v>0</v>
      </c>
    </row>
    <row r="261" spans="1:4" hidden="1" x14ac:dyDescent="0.25">
      <c r="A261" s="3">
        <v>180</v>
      </c>
      <c r="B261" s="30">
        <f t="shared" ca="1" si="79"/>
        <v>49991</v>
      </c>
      <c r="C261" s="22">
        <f t="shared" si="83"/>
        <v>0</v>
      </c>
      <c r="D261" s="17">
        <f t="shared" si="78"/>
        <v>0</v>
      </c>
    </row>
    <row r="262" spans="1:4" hidden="1" x14ac:dyDescent="0.25">
      <c r="A262" s="3">
        <v>181</v>
      </c>
      <c r="B262" s="30">
        <f t="shared" ca="1" si="79"/>
        <v>50021</v>
      </c>
      <c r="C262" s="22">
        <f t="shared" ref="C262:C273" si="84">G55</f>
        <v>0</v>
      </c>
      <c r="D262" s="17">
        <f t="shared" si="78"/>
        <v>0</v>
      </c>
    </row>
    <row r="263" spans="1:4" hidden="1" x14ac:dyDescent="0.25">
      <c r="A263" s="3">
        <v>182</v>
      </c>
      <c r="B263" s="30">
        <f t="shared" ca="1" si="79"/>
        <v>50052</v>
      </c>
      <c r="C263" s="22">
        <f t="shared" si="84"/>
        <v>0</v>
      </c>
      <c r="D263" s="17">
        <f t="shared" si="78"/>
        <v>0</v>
      </c>
    </row>
    <row r="264" spans="1:4" hidden="1" x14ac:dyDescent="0.25">
      <c r="A264" s="3">
        <v>183</v>
      </c>
      <c r="B264" s="30">
        <f t="shared" ca="1" si="79"/>
        <v>50083</v>
      </c>
      <c r="C264" s="22">
        <f t="shared" si="84"/>
        <v>0</v>
      </c>
      <c r="D264" s="17">
        <f t="shared" si="78"/>
        <v>0</v>
      </c>
    </row>
    <row r="265" spans="1:4" hidden="1" x14ac:dyDescent="0.25">
      <c r="A265" s="3">
        <v>184</v>
      </c>
      <c r="B265" s="30">
        <f t="shared" ca="1" si="79"/>
        <v>50111</v>
      </c>
      <c r="C265" s="22">
        <f t="shared" si="84"/>
        <v>0</v>
      </c>
      <c r="D265" s="17">
        <f t="shared" si="78"/>
        <v>0</v>
      </c>
    </row>
    <row r="266" spans="1:4" hidden="1" x14ac:dyDescent="0.25">
      <c r="A266" s="3">
        <v>185</v>
      </c>
      <c r="B266" s="30">
        <f t="shared" ca="1" si="79"/>
        <v>50142</v>
      </c>
      <c r="C266" s="22">
        <f t="shared" si="84"/>
        <v>0</v>
      </c>
      <c r="D266" s="17">
        <f t="shared" si="78"/>
        <v>0</v>
      </c>
    </row>
    <row r="267" spans="1:4" hidden="1" x14ac:dyDescent="0.25">
      <c r="A267" s="3">
        <v>186</v>
      </c>
      <c r="B267" s="30">
        <f t="shared" ca="1" si="79"/>
        <v>50172</v>
      </c>
      <c r="C267" s="22">
        <f t="shared" si="84"/>
        <v>0</v>
      </c>
      <c r="D267" s="17">
        <f t="shared" si="78"/>
        <v>0</v>
      </c>
    </row>
    <row r="268" spans="1:4" hidden="1" x14ac:dyDescent="0.25">
      <c r="A268" s="3">
        <v>187</v>
      </c>
      <c r="B268" s="30">
        <f t="shared" ca="1" si="79"/>
        <v>50203</v>
      </c>
      <c r="C268" s="22">
        <f t="shared" si="84"/>
        <v>0</v>
      </c>
      <c r="D268" s="17">
        <f t="shared" si="78"/>
        <v>0</v>
      </c>
    </row>
    <row r="269" spans="1:4" hidden="1" x14ac:dyDescent="0.25">
      <c r="A269" s="3">
        <v>188</v>
      </c>
      <c r="B269" s="30">
        <f t="shared" ca="1" si="79"/>
        <v>50233</v>
      </c>
      <c r="C269" s="22">
        <f t="shared" si="84"/>
        <v>0</v>
      </c>
      <c r="D269" s="17">
        <f t="shared" si="78"/>
        <v>0</v>
      </c>
    </row>
    <row r="270" spans="1:4" hidden="1" x14ac:dyDescent="0.25">
      <c r="A270" s="3">
        <v>189</v>
      </c>
      <c r="B270" s="30">
        <f t="shared" ca="1" si="79"/>
        <v>50264</v>
      </c>
      <c r="C270" s="22">
        <f t="shared" si="84"/>
        <v>0</v>
      </c>
      <c r="D270" s="17">
        <f t="shared" si="78"/>
        <v>0</v>
      </c>
    </row>
    <row r="271" spans="1:4" hidden="1" x14ac:dyDescent="0.25">
      <c r="A271" s="3">
        <v>190</v>
      </c>
      <c r="B271" s="30">
        <f t="shared" ca="1" si="79"/>
        <v>50295</v>
      </c>
      <c r="C271" s="22">
        <f t="shared" si="84"/>
        <v>0</v>
      </c>
      <c r="D271" s="17">
        <f t="shared" si="78"/>
        <v>0</v>
      </c>
    </row>
    <row r="272" spans="1:4" hidden="1" x14ac:dyDescent="0.25">
      <c r="A272" s="3">
        <v>191</v>
      </c>
      <c r="B272" s="30">
        <f t="shared" ca="1" si="79"/>
        <v>50325</v>
      </c>
      <c r="C272" s="22">
        <f t="shared" si="84"/>
        <v>0</v>
      </c>
      <c r="D272" s="17">
        <f t="shared" si="78"/>
        <v>0</v>
      </c>
    </row>
    <row r="273" spans="1:4" hidden="1" x14ac:dyDescent="0.25">
      <c r="A273" s="3">
        <v>192</v>
      </c>
      <c r="B273" s="30">
        <f t="shared" ca="1" si="79"/>
        <v>50356</v>
      </c>
      <c r="C273" s="22">
        <f t="shared" si="84"/>
        <v>0</v>
      </c>
      <c r="D273" s="17">
        <f t="shared" si="78"/>
        <v>0</v>
      </c>
    </row>
    <row r="274" spans="1:4" hidden="1" x14ac:dyDescent="0.25">
      <c r="A274" s="3">
        <v>193</v>
      </c>
      <c r="B274" s="30">
        <f t="shared" ca="1" si="79"/>
        <v>50386</v>
      </c>
      <c r="C274" s="22">
        <f t="shared" ref="C274:C285" si="85">J55</f>
        <v>0</v>
      </c>
      <c r="D274" s="17">
        <f t="shared" si="78"/>
        <v>0</v>
      </c>
    </row>
    <row r="275" spans="1:4" hidden="1" x14ac:dyDescent="0.25">
      <c r="A275" s="3">
        <v>194</v>
      </c>
      <c r="B275" s="30">
        <f t="shared" ca="1" si="79"/>
        <v>50417</v>
      </c>
      <c r="C275" s="22">
        <f t="shared" si="85"/>
        <v>0</v>
      </c>
      <c r="D275" s="17">
        <f t="shared" ref="D275:D321" si="86">C275-C276</f>
        <v>0</v>
      </c>
    </row>
    <row r="276" spans="1:4" hidden="1" x14ac:dyDescent="0.25">
      <c r="A276" s="3">
        <v>195</v>
      </c>
      <c r="B276" s="30">
        <f t="shared" ref="B276:B321" ca="1" si="87">EDATE(B275,1)</f>
        <v>50448</v>
      </c>
      <c r="C276" s="22">
        <f t="shared" si="85"/>
        <v>0</v>
      </c>
      <c r="D276" s="17">
        <f t="shared" si="86"/>
        <v>0</v>
      </c>
    </row>
    <row r="277" spans="1:4" hidden="1" x14ac:dyDescent="0.25">
      <c r="A277" s="3">
        <v>196</v>
      </c>
      <c r="B277" s="30">
        <f t="shared" ca="1" si="87"/>
        <v>50476</v>
      </c>
      <c r="C277" s="22">
        <f t="shared" si="85"/>
        <v>0</v>
      </c>
      <c r="D277" s="17">
        <f t="shared" si="86"/>
        <v>0</v>
      </c>
    </row>
    <row r="278" spans="1:4" hidden="1" x14ac:dyDescent="0.25">
      <c r="A278" s="3">
        <v>197</v>
      </c>
      <c r="B278" s="30">
        <f t="shared" ca="1" si="87"/>
        <v>50507</v>
      </c>
      <c r="C278" s="22">
        <f t="shared" si="85"/>
        <v>0</v>
      </c>
      <c r="D278" s="17">
        <f t="shared" si="86"/>
        <v>0</v>
      </c>
    </row>
    <row r="279" spans="1:4" hidden="1" x14ac:dyDescent="0.25">
      <c r="A279" s="3">
        <v>198</v>
      </c>
      <c r="B279" s="30">
        <f t="shared" ca="1" si="87"/>
        <v>50537</v>
      </c>
      <c r="C279" s="22">
        <f t="shared" si="85"/>
        <v>0</v>
      </c>
      <c r="D279" s="17">
        <f t="shared" si="86"/>
        <v>0</v>
      </c>
    </row>
    <row r="280" spans="1:4" hidden="1" x14ac:dyDescent="0.25">
      <c r="A280" s="3">
        <v>199</v>
      </c>
      <c r="B280" s="30">
        <f t="shared" ca="1" si="87"/>
        <v>50568</v>
      </c>
      <c r="C280" s="22">
        <f t="shared" si="85"/>
        <v>0</v>
      </c>
      <c r="D280" s="17">
        <f t="shared" si="86"/>
        <v>0</v>
      </c>
    </row>
    <row r="281" spans="1:4" hidden="1" x14ac:dyDescent="0.25">
      <c r="A281" s="3">
        <v>200</v>
      </c>
      <c r="B281" s="30">
        <f t="shared" ca="1" si="87"/>
        <v>50598</v>
      </c>
      <c r="C281" s="22">
        <f t="shared" si="85"/>
        <v>0</v>
      </c>
      <c r="D281" s="17">
        <f t="shared" si="86"/>
        <v>0</v>
      </c>
    </row>
    <row r="282" spans="1:4" hidden="1" x14ac:dyDescent="0.25">
      <c r="A282" s="3">
        <v>201</v>
      </c>
      <c r="B282" s="30">
        <f t="shared" ca="1" si="87"/>
        <v>50629</v>
      </c>
      <c r="C282" s="22">
        <f t="shared" si="85"/>
        <v>0</v>
      </c>
      <c r="D282" s="17">
        <f t="shared" si="86"/>
        <v>0</v>
      </c>
    </row>
    <row r="283" spans="1:4" hidden="1" x14ac:dyDescent="0.25">
      <c r="A283" s="3">
        <v>202</v>
      </c>
      <c r="B283" s="30">
        <f t="shared" ca="1" si="87"/>
        <v>50660</v>
      </c>
      <c r="C283" s="22">
        <f t="shared" si="85"/>
        <v>0</v>
      </c>
      <c r="D283" s="17">
        <f t="shared" si="86"/>
        <v>0</v>
      </c>
    </row>
    <row r="284" spans="1:4" hidden="1" x14ac:dyDescent="0.25">
      <c r="A284" s="3">
        <v>203</v>
      </c>
      <c r="B284" s="30">
        <f t="shared" ca="1" si="87"/>
        <v>50690</v>
      </c>
      <c r="C284" s="22">
        <f t="shared" si="85"/>
        <v>0</v>
      </c>
      <c r="D284" s="17">
        <f t="shared" si="86"/>
        <v>0</v>
      </c>
    </row>
    <row r="285" spans="1:4" hidden="1" x14ac:dyDescent="0.25">
      <c r="A285" s="3">
        <v>204</v>
      </c>
      <c r="B285" s="30">
        <f t="shared" ca="1" si="87"/>
        <v>50721</v>
      </c>
      <c r="C285" s="22">
        <f t="shared" si="85"/>
        <v>0</v>
      </c>
      <c r="D285" s="17">
        <f t="shared" si="86"/>
        <v>0</v>
      </c>
    </row>
    <row r="286" spans="1:4" hidden="1" x14ac:dyDescent="0.25">
      <c r="A286" s="3">
        <v>205</v>
      </c>
      <c r="B286" s="30">
        <f t="shared" ca="1" si="87"/>
        <v>50751</v>
      </c>
      <c r="C286" s="22">
        <f>M55</f>
        <v>0</v>
      </c>
      <c r="D286" s="17">
        <f t="shared" si="86"/>
        <v>0</v>
      </c>
    </row>
    <row r="287" spans="1:4" hidden="1" x14ac:dyDescent="0.25">
      <c r="A287" s="3">
        <v>206</v>
      </c>
      <c r="B287" s="30">
        <f t="shared" ca="1" si="87"/>
        <v>50782</v>
      </c>
      <c r="C287" s="22">
        <f t="shared" ref="C287:C297" si="88">M56</f>
        <v>0</v>
      </c>
      <c r="D287" s="17">
        <f t="shared" si="86"/>
        <v>0</v>
      </c>
    </row>
    <row r="288" spans="1:4" hidden="1" x14ac:dyDescent="0.25">
      <c r="A288" s="3">
        <v>207</v>
      </c>
      <c r="B288" s="30">
        <f t="shared" ca="1" si="87"/>
        <v>50813</v>
      </c>
      <c r="C288" s="22">
        <f t="shared" si="88"/>
        <v>0</v>
      </c>
      <c r="D288" s="17">
        <f t="shared" si="86"/>
        <v>0</v>
      </c>
    </row>
    <row r="289" spans="1:4" hidden="1" x14ac:dyDescent="0.25">
      <c r="A289" s="3">
        <v>208</v>
      </c>
      <c r="B289" s="30">
        <f t="shared" ca="1" si="87"/>
        <v>50841</v>
      </c>
      <c r="C289" s="22">
        <f t="shared" si="88"/>
        <v>0</v>
      </c>
      <c r="D289" s="17">
        <f t="shared" si="86"/>
        <v>0</v>
      </c>
    </row>
    <row r="290" spans="1:4" hidden="1" x14ac:dyDescent="0.25">
      <c r="A290" s="3">
        <v>209</v>
      </c>
      <c r="B290" s="30">
        <f t="shared" ca="1" si="87"/>
        <v>50872</v>
      </c>
      <c r="C290" s="22">
        <f t="shared" si="88"/>
        <v>0</v>
      </c>
      <c r="D290" s="17">
        <f t="shared" si="86"/>
        <v>0</v>
      </c>
    </row>
    <row r="291" spans="1:4" hidden="1" x14ac:dyDescent="0.25">
      <c r="A291" s="3">
        <v>210</v>
      </c>
      <c r="B291" s="30">
        <f t="shared" ca="1" si="87"/>
        <v>50902</v>
      </c>
      <c r="C291" s="22">
        <f t="shared" si="88"/>
        <v>0</v>
      </c>
      <c r="D291" s="17">
        <f t="shared" si="86"/>
        <v>0</v>
      </c>
    </row>
    <row r="292" spans="1:4" hidden="1" x14ac:dyDescent="0.25">
      <c r="A292" s="3">
        <v>211</v>
      </c>
      <c r="B292" s="30">
        <f t="shared" ca="1" si="87"/>
        <v>50933</v>
      </c>
      <c r="C292" s="22">
        <f t="shared" si="88"/>
        <v>0</v>
      </c>
      <c r="D292" s="17">
        <f t="shared" si="86"/>
        <v>0</v>
      </c>
    </row>
    <row r="293" spans="1:4" hidden="1" x14ac:dyDescent="0.25">
      <c r="A293" s="3">
        <v>212</v>
      </c>
      <c r="B293" s="30">
        <f t="shared" ca="1" si="87"/>
        <v>50963</v>
      </c>
      <c r="C293" s="22">
        <f t="shared" si="88"/>
        <v>0</v>
      </c>
      <c r="D293" s="17">
        <f t="shared" si="86"/>
        <v>0</v>
      </c>
    </row>
    <row r="294" spans="1:4" hidden="1" x14ac:dyDescent="0.25">
      <c r="A294" s="3">
        <v>213</v>
      </c>
      <c r="B294" s="30">
        <f t="shared" ca="1" si="87"/>
        <v>50994</v>
      </c>
      <c r="C294" s="22">
        <f t="shared" si="88"/>
        <v>0</v>
      </c>
      <c r="D294" s="17">
        <f t="shared" si="86"/>
        <v>0</v>
      </c>
    </row>
    <row r="295" spans="1:4" hidden="1" x14ac:dyDescent="0.25">
      <c r="A295" s="3">
        <v>214</v>
      </c>
      <c r="B295" s="30">
        <f t="shared" ca="1" si="87"/>
        <v>51025</v>
      </c>
      <c r="C295" s="22">
        <f t="shared" si="88"/>
        <v>0</v>
      </c>
      <c r="D295" s="17">
        <f t="shared" si="86"/>
        <v>0</v>
      </c>
    </row>
    <row r="296" spans="1:4" hidden="1" x14ac:dyDescent="0.25">
      <c r="A296" s="3">
        <v>215</v>
      </c>
      <c r="B296" s="30">
        <f t="shared" ca="1" si="87"/>
        <v>51055</v>
      </c>
      <c r="C296" s="22">
        <f t="shared" si="88"/>
        <v>0</v>
      </c>
      <c r="D296" s="17">
        <f t="shared" si="86"/>
        <v>0</v>
      </c>
    </row>
    <row r="297" spans="1:4" hidden="1" x14ac:dyDescent="0.25">
      <c r="A297" s="3">
        <v>216</v>
      </c>
      <c r="B297" s="30">
        <f t="shared" ca="1" si="87"/>
        <v>51086</v>
      </c>
      <c r="C297" s="22">
        <f t="shared" si="88"/>
        <v>0</v>
      </c>
      <c r="D297" s="17">
        <f t="shared" si="86"/>
        <v>0</v>
      </c>
    </row>
    <row r="298" spans="1:4" hidden="1" x14ac:dyDescent="0.25">
      <c r="A298" s="3">
        <v>217</v>
      </c>
      <c r="B298" s="30">
        <f t="shared" ca="1" si="87"/>
        <v>51116</v>
      </c>
      <c r="C298" s="17">
        <f>P55</f>
        <v>0</v>
      </c>
      <c r="D298" s="17">
        <f t="shared" si="86"/>
        <v>0</v>
      </c>
    </row>
    <row r="299" spans="1:4" hidden="1" x14ac:dyDescent="0.25">
      <c r="A299" s="3">
        <v>218</v>
      </c>
      <c r="B299" s="30">
        <f t="shared" ca="1" si="87"/>
        <v>51147</v>
      </c>
      <c r="C299" s="17">
        <f t="shared" ref="C299:C308" si="89">P56</f>
        <v>0</v>
      </c>
      <c r="D299" s="17">
        <f t="shared" si="86"/>
        <v>0</v>
      </c>
    </row>
    <row r="300" spans="1:4" hidden="1" x14ac:dyDescent="0.25">
      <c r="A300" s="3">
        <v>219</v>
      </c>
      <c r="B300" s="30">
        <f t="shared" ca="1" si="87"/>
        <v>51178</v>
      </c>
      <c r="C300" s="17">
        <f t="shared" si="89"/>
        <v>0</v>
      </c>
      <c r="D300" s="17">
        <f t="shared" si="86"/>
        <v>0</v>
      </c>
    </row>
    <row r="301" spans="1:4" hidden="1" x14ac:dyDescent="0.25">
      <c r="A301" s="3">
        <v>220</v>
      </c>
      <c r="B301" s="30">
        <f t="shared" ca="1" si="87"/>
        <v>51207</v>
      </c>
      <c r="C301" s="17">
        <f t="shared" si="89"/>
        <v>0</v>
      </c>
      <c r="D301" s="17">
        <f t="shared" si="86"/>
        <v>0</v>
      </c>
    </row>
    <row r="302" spans="1:4" hidden="1" x14ac:dyDescent="0.25">
      <c r="A302" s="3">
        <v>221</v>
      </c>
      <c r="B302" s="30">
        <f t="shared" ca="1" si="87"/>
        <v>51238</v>
      </c>
      <c r="C302" s="17">
        <f t="shared" si="89"/>
        <v>0</v>
      </c>
      <c r="D302" s="17">
        <f t="shared" si="86"/>
        <v>0</v>
      </c>
    </row>
    <row r="303" spans="1:4" hidden="1" x14ac:dyDescent="0.25">
      <c r="A303" s="3">
        <v>222</v>
      </c>
      <c r="B303" s="30">
        <f t="shared" ca="1" si="87"/>
        <v>51268</v>
      </c>
      <c r="C303" s="17">
        <f t="shared" si="89"/>
        <v>0</v>
      </c>
      <c r="D303" s="17">
        <f t="shared" si="86"/>
        <v>0</v>
      </c>
    </row>
    <row r="304" spans="1:4" hidden="1" x14ac:dyDescent="0.25">
      <c r="A304" s="3">
        <v>223</v>
      </c>
      <c r="B304" s="30">
        <f t="shared" ca="1" si="87"/>
        <v>51299</v>
      </c>
      <c r="C304" s="17">
        <f t="shared" si="89"/>
        <v>0</v>
      </c>
      <c r="D304" s="17">
        <f t="shared" si="86"/>
        <v>0</v>
      </c>
    </row>
    <row r="305" spans="1:4" hidden="1" x14ac:dyDescent="0.25">
      <c r="A305" s="3">
        <v>224</v>
      </c>
      <c r="B305" s="30">
        <f t="shared" ca="1" si="87"/>
        <v>51329</v>
      </c>
      <c r="C305" s="17">
        <f t="shared" si="89"/>
        <v>0</v>
      </c>
      <c r="D305" s="17">
        <f t="shared" si="86"/>
        <v>0</v>
      </c>
    </row>
    <row r="306" spans="1:4" hidden="1" x14ac:dyDescent="0.25">
      <c r="A306" s="3">
        <v>225</v>
      </c>
      <c r="B306" s="30">
        <f t="shared" ca="1" si="87"/>
        <v>51360</v>
      </c>
      <c r="C306" s="17">
        <f t="shared" si="89"/>
        <v>0</v>
      </c>
      <c r="D306" s="17">
        <f t="shared" si="86"/>
        <v>0</v>
      </c>
    </row>
    <row r="307" spans="1:4" hidden="1" x14ac:dyDescent="0.25">
      <c r="A307" s="3">
        <v>226</v>
      </c>
      <c r="B307" s="30">
        <f t="shared" ca="1" si="87"/>
        <v>51391</v>
      </c>
      <c r="C307" s="17">
        <f t="shared" si="89"/>
        <v>0</v>
      </c>
      <c r="D307" s="17">
        <f t="shared" si="86"/>
        <v>0</v>
      </c>
    </row>
    <row r="308" spans="1:4" hidden="1" x14ac:dyDescent="0.25">
      <c r="A308" s="3">
        <v>227</v>
      </c>
      <c r="B308" s="30">
        <f t="shared" ca="1" si="87"/>
        <v>51421</v>
      </c>
      <c r="C308" s="17">
        <f t="shared" si="89"/>
        <v>0</v>
      </c>
      <c r="D308" s="17">
        <f t="shared" si="86"/>
        <v>0</v>
      </c>
    </row>
    <row r="309" spans="1:4" hidden="1" x14ac:dyDescent="0.25">
      <c r="A309" s="3">
        <v>228</v>
      </c>
      <c r="B309" s="30">
        <f t="shared" ca="1" si="87"/>
        <v>51452</v>
      </c>
      <c r="C309" s="17">
        <f>P66</f>
        <v>0</v>
      </c>
      <c r="D309" s="17">
        <f t="shared" si="86"/>
        <v>0</v>
      </c>
    </row>
    <row r="310" spans="1:4" hidden="1" x14ac:dyDescent="0.25">
      <c r="A310" s="3">
        <v>229</v>
      </c>
      <c r="B310" s="30">
        <f t="shared" ca="1" si="87"/>
        <v>51482</v>
      </c>
      <c r="C310" s="17">
        <f>S55</f>
        <v>0</v>
      </c>
      <c r="D310" s="17">
        <f t="shared" si="86"/>
        <v>0</v>
      </c>
    </row>
    <row r="311" spans="1:4" hidden="1" x14ac:dyDescent="0.25">
      <c r="A311" s="3">
        <v>230</v>
      </c>
      <c r="B311" s="30">
        <f t="shared" ca="1" si="87"/>
        <v>51513</v>
      </c>
      <c r="C311" s="17">
        <f t="shared" ref="C311:C321" si="90">S56</f>
        <v>0</v>
      </c>
      <c r="D311" s="17">
        <f t="shared" si="86"/>
        <v>0</v>
      </c>
    </row>
    <row r="312" spans="1:4" hidden="1" x14ac:dyDescent="0.25">
      <c r="A312" s="3">
        <v>231</v>
      </c>
      <c r="B312" s="30">
        <f t="shared" ca="1" si="87"/>
        <v>51544</v>
      </c>
      <c r="C312" s="17">
        <f t="shared" si="90"/>
        <v>0</v>
      </c>
      <c r="D312" s="17">
        <f t="shared" si="86"/>
        <v>0</v>
      </c>
    </row>
    <row r="313" spans="1:4" hidden="1" x14ac:dyDescent="0.25">
      <c r="A313" s="3">
        <v>232</v>
      </c>
      <c r="B313" s="30">
        <f t="shared" ca="1" si="87"/>
        <v>51572</v>
      </c>
      <c r="C313" s="17">
        <f t="shared" si="90"/>
        <v>0</v>
      </c>
      <c r="D313" s="17">
        <f t="shared" si="86"/>
        <v>0</v>
      </c>
    </row>
    <row r="314" spans="1:4" hidden="1" x14ac:dyDescent="0.25">
      <c r="A314" s="3">
        <v>233</v>
      </c>
      <c r="B314" s="30">
        <f t="shared" ca="1" si="87"/>
        <v>51603</v>
      </c>
      <c r="C314" s="17">
        <f t="shared" si="90"/>
        <v>0</v>
      </c>
      <c r="D314" s="17">
        <f t="shared" si="86"/>
        <v>0</v>
      </c>
    </row>
    <row r="315" spans="1:4" hidden="1" x14ac:dyDescent="0.25">
      <c r="A315" s="3">
        <v>234</v>
      </c>
      <c r="B315" s="30">
        <f t="shared" ca="1" si="87"/>
        <v>51633</v>
      </c>
      <c r="C315" s="17">
        <f t="shared" si="90"/>
        <v>0</v>
      </c>
      <c r="D315" s="17">
        <f t="shared" si="86"/>
        <v>0</v>
      </c>
    </row>
    <row r="316" spans="1:4" hidden="1" x14ac:dyDescent="0.25">
      <c r="A316" s="3">
        <v>235</v>
      </c>
      <c r="B316" s="30">
        <f t="shared" ca="1" si="87"/>
        <v>51664</v>
      </c>
      <c r="C316" s="17">
        <f t="shared" si="90"/>
        <v>0</v>
      </c>
      <c r="D316" s="17">
        <f t="shared" si="86"/>
        <v>0</v>
      </c>
    </row>
    <row r="317" spans="1:4" hidden="1" x14ac:dyDescent="0.25">
      <c r="A317" s="3">
        <v>236</v>
      </c>
      <c r="B317" s="30">
        <f t="shared" ca="1" si="87"/>
        <v>51694</v>
      </c>
      <c r="C317" s="17">
        <f t="shared" si="90"/>
        <v>0</v>
      </c>
      <c r="D317" s="17">
        <f t="shared" si="86"/>
        <v>0</v>
      </c>
    </row>
    <row r="318" spans="1:4" hidden="1" x14ac:dyDescent="0.25">
      <c r="A318" s="3">
        <v>237</v>
      </c>
      <c r="B318" s="30">
        <f t="shared" ca="1" si="87"/>
        <v>51725</v>
      </c>
      <c r="C318" s="17">
        <f t="shared" si="90"/>
        <v>0</v>
      </c>
      <c r="D318" s="17">
        <f t="shared" si="86"/>
        <v>0</v>
      </c>
    </row>
    <row r="319" spans="1:4" hidden="1" x14ac:dyDescent="0.25">
      <c r="A319" s="3">
        <v>238</v>
      </c>
      <c r="B319" s="30">
        <f t="shared" ca="1" si="87"/>
        <v>51756</v>
      </c>
      <c r="C319" s="17">
        <f t="shared" si="90"/>
        <v>0</v>
      </c>
      <c r="D319" s="17">
        <f t="shared" si="86"/>
        <v>0</v>
      </c>
    </row>
    <row r="320" spans="1:4" hidden="1" x14ac:dyDescent="0.25">
      <c r="A320" s="3">
        <v>239</v>
      </c>
      <c r="B320" s="30">
        <f t="shared" ca="1" si="87"/>
        <v>51786</v>
      </c>
      <c r="C320" s="17">
        <f t="shared" si="90"/>
        <v>0</v>
      </c>
      <c r="D320" s="17">
        <f t="shared" si="86"/>
        <v>0</v>
      </c>
    </row>
    <row r="321" spans="1:4" hidden="1" x14ac:dyDescent="0.25">
      <c r="A321" s="3">
        <v>240</v>
      </c>
      <c r="B321" s="30">
        <f t="shared" ca="1" si="87"/>
        <v>51817</v>
      </c>
      <c r="C321" s="17">
        <f t="shared" si="90"/>
        <v>0</v>
      </c>
      <c r="D321" s="17">
        <f t="shared" si="86"/>
        <v>0</v>
      </c>
    </row>
  </sheetData>
  <sheetProtection password="CA9C" sheet="1" formatCells="0" formatColumns="0" formatRows="0" insertColumns="0" insertRows="0" insertHyperlinks="0" deleteColumns="0" deleteRows="0" sort="0" autoFilter="0" pivotTables="0"/>
  <dataConsolidate/>
  <mergeCells count="73">
    <mergeCell ref="A20:G20"/>
    <mergeCell ref="H20:I20"/>
    <mergeCell ref="A73:K73"/>
    <mergeCell ref="A74:K74"/>
    <mergeCell ref="A76:B76"/>
    <mergeCell ref="C76:E76"/>
    <mergeCell ref="B53:D53"/>
    <mergeCell ref="E53:G53"/>
    <mergeCell ref="H53:J53"/>
    <mergeCell ref="K53:M53"/>
    <mergeCell ref="L22:O22"/>
    <mergeCell ref="A21:G21"/>
    <mergeCell ref="H21:I21"/>
    <mergeCell ref="A78:B79"/>
    <mergeCell ref="C78:E78"/>
    <mergeCell ref="C79:E79"/>
    <mergeCell ref="Q53:S53"/>
    <mergeCell ref="T53:V53"/>
    <mergeCell ref="A69:H69"/>
    <mergeCell ref="A70:H70"/>
    <mergeCell ref="A71:H71"/>
    <mergeCell ref="A72:K72"/>
    <mergeCell ref="A53:A54"/>
    <mergeCell ref="N53:P53"/>
    <mergeCell ref="Q23:S23"/>
    <mergeCell ref="T23:V23"/>
    <mergeCell ref="A38:A39"/>
    <mergeCell ref="B38:D38"/>
    <mergeCell ref="E38:G38"/>
    <mergeCell ref="H38:J38"/>
    <mergeCell ref="K38:M38"/>
    <mergeCell ref="N38:P38"/>
    <mergeCell ref="Q38:S38"/>
    <mergeCell ref="T38:V38"/>
    <mergeCell ref="A23:A24"/>
    <mergeCell ref="B23:D23"/>
    <mergeCell ref="E23:G23"/>
    <mergeCell ref="H23:J23"/>
    <mergeCell ref="K23:M23"/>
    <mergeCell ref="N23:P23"/>
    <mergeCell ref="A18:G18"/>
    <mergeCell ref="H18:I18"/>
    <mergeCell ref="J18:O18"/>
    <mergeCell ref="A19:G19"/>
    <mergeCell ref="H19:I19"/>
    <mergeCell ref="J19:O19"/>
    <mergeCell ref="A16:G16"/>
    <mergeCell ref="H16:I16"/>
    <mergeCell ref="J16:O16"/>
    <mergeCell ref="A17:G17"/>
    <mergeCell ref="H17:I17"/>
    <mergeCell ref="J17:O17"/>
    <mergeCell ref="H12:I12"/>
    <mergeCell ref="A14:G14"/>
    <mergeCell ref="H14:I14"/>
    <mergeCell ref="J14:O14"/>
    <mergeCell ref="A15:F15"/>
    <mergeCell ref="H15:I15"/>
    <mergeCell ref="L15:N15"/>
    <mergeCell ref="A13:G13"/>
    <mergeCell ref="H13:I13"/>
    <mergeCell ref="A12:G12"/>
    <mergeCell ref="A1:I1"/>
    <mergeCell ref="A2:I2"/>
    <mergeCell ref="A3:I3"/>
    <mergeCell ref="A4:I4"/>
    <mergeCell ref="A8:I8"/>
    <mergeCell ref="A9:G9"/>
    <mergeCell ref="H9:I9"/>
    <mergeCell ref="A10:G10"/>
    <mergeCell ref="H10:I10"/>
    <mergeCell ref="A11:G11"/>
    <mergeCell ref="H11:I11"/>
  </mergeCells>
  <dataValidations disablePrompts="1"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63" fitToHeight="2" orientation="landscape" horizontalDpi="1200" verticalDpi="1200" r:id="rId1"/>
  <headerFooter alignWithMargins="0"/>
  <rowBreaks count="1" manualBreakCount="1">
    <brk id="80"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0</xdr:colOff>
                    <xdr:row>13</xdr:row>
                    <xdr:rowOff>0</xdr:rowOff>
                  </from>
                  <to>
                    <xdr:col>29</xdr:col>
                    <xdr:colOff>28575</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47"/>
  <sheetViews>
    <sheetView tabSelected="1" view="pageBreakPreview" topLeftCell="A21" zoomScale="80" zoomScaleNormal="100" zoomScaleSheetLayoutView="80" workbookViewId="0">
      <selection activeCell="O54" sqref="O54"/>
    </sheetView>
  </sheetViews>
  <sheetFormatPr defaultRowHeight="12.75" x14ac:dyDescent="0.2"/>
  <cols>
    <col min="1" max="1" width="10.7109375" customWidth="1"/>
    <col min="2" max="2" width="14.28515625" customWidth="1"/>
    <col min="3" max="3" width="12" customWidth="1"/>
    <col min="4" max="4" width="12.42578125" customWidth="1"/>
    <col min="5" max="5" width="18.140625" customWidth="1"/>
    <col min="6" max="6" width="13.140625" customWidth="1"/>
    <col min="7" max="7" width="11.5703125" customWidth="1"/>
    <col min="8" max="8" width="12.140625" customWidth="1"/>
    <col min="9" max="9" width="12.28515625" customWidth="1"/>
    <col min="10" max="10" width="12.42578125" customWidth="1"/>
    <col min="11" max="11" width="25.8554687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0.42578125" customWidth="1"/>
    <col min="24" max="25" width="12.7109375" customWidth="1"/>
    <col min="26" max="26" width="11.7109375" customWidth="1"/>
    <col min="27" max="27" width="11.140625" customWidth="1"/>
    <col min="28" max="28" width="11.5703125" hidden="1" customWidth="1"/>
    <col min="29" max="29" width="10.7109375" hidden="1" customWidth="1"/>
    <col min="30" max="32" width="9.140625" hidden="1" customWidth="1"/>
    <col min="33" max="33" width="8.42578125" hidden="1" customWidth="1"/>
    <col min="34" max="34" width="5.28515625" hidden="1" customWidth="1"/>
    <col min="35" max="37" width="9.140625" hidden="1" customWidth="1"/>
    <col min="38" max="54" width="9.140625" customWidth="1"/>
    <col min="55" max="55" width="10.5703125" customWidth="1"/>
    <col min="56" max="56" width="16.7109375" customWidth="1"/>
    <col min="247" max="247" width="13.7109375" customWidth="1"/>
  </cols>
  <sheetData>
    <row r="1" spans="1:247" ht="27.75" hidden="1" customHeight="1" x14ac:dyDescent="0.25">
      <c r="A1" s="269" t="s">
        <v>145</v>
      </c>
      <c r="B1" s="269"/>
      <c r="C1" s="269"/>
      <c r="D1" s="269"/>
      <c r="E1" s="269"/>
      <c r="F1" s="269"/>
      <c r="G1" s="269"/>
      <c r="H1" s="269"/>
      <c r="I1" s="269"/>
      <c r="J1" s="269"/>
      <c r="K1" s="269"/>
      <c r="L1" s="4"/>
      <c r="M1" s="4"/>
      <c r="N1" s="4"/>
      <c r="O1" s="4"/>
      <c r="P1" s="4"/>
      <c r="Q1" s="4"/>
      <c r="R1" s="4"/>
      <c r="S1" s="3"/>
      <c r="T1" s="2"/>
      <c r="U1" s="2"/>
      <c r="V1" s="2"/>
      <c r="W1" s="3"/>
      <c r="X1" s="3"/>
      <c r="Y1" s="3"/>
      <c r="Z1" s="3"/>
      <c r="AA1" s="3"/>
      <c r="AB1" s="3"/>
      <c r="AC1" s="3"/>
      <c r="AD1" s="3"/>
      <c r="AE1" s="3"/>
      <c r="AF1" s="3"/>
      <c r="AG1" s="3"/>
      <c r="AH1" s="3"/>
    </row>
    <row r="2" spans="1:247" ht="27.75" hidden="1" customHeight="1" x14ac:dyDescent="0.25">
      <c r="A2" s="270" t="s">
        <v>3</v>
      </c>
      <c r="B2" s="270"/>
      <c r="C2" s="270"/>
      <c r="D2" s="270"/>
      <c r="E2" s="270"/>
      <c r="F2" s="270"/>
      <c r="G2" s="270"/>
      <c r="H2" s="270"/>
      <c r="I2" s="270"/>
      <c r="J2" s="270"/>
      <c r="K2" s="270"/>
      <c r="L2" s="4"/>
      <c r="M2" s="4"/>
      <c r="N2" s="4"/>
      <c r="O2" s="4"/>
      <c r="P2" s="4"/>
      <c r="Q2" s="4"/>
      <c r="R2" s="4"/>
      <c r="S2" s="2"/>
      <c r="T2" s="2"/>
      <c r="U2" s="2"/>
      <c r="V2" s="2"/>
      <c r="W2" s="3"/>
      <c r="X2" s="3"/>
      <c r="Y2" s="3"/>
      <c r="Z2" s="3"/>
      <c r="AA2" s="3"/>
      <c r="AB2" s="3"/>
      <c r="AC2" s="3"/>
      <c r="AD2" s="3">
        <v>0.5</v>
      </c>
      <c r="AE2" s="3"/>
      <c r="AF2" s="3"/>
      <c r="AG2" s="3"/>
      <c r="AH2" s="3"/>
    </row>
    <row r="3" spans="1:247" ht="31.5" customHeight="1" x14ac:dyDescent="0.25">
      <c r="A3" s="271" t="s">
        <v>191</v>
      </c>
      <c r="B3" s="271"/>
      <c r="C3" s="271"/>
      <c r="D3" s="271"/>
      <c r="E3" s="271"/>
      <c r="F3" s="271"/>
      <c r="G3" s="271"/>
      <c r="H3" s="271"/>
      <c r="I3" s="271"/>
      <c r="J3" s="271"/>
      <c r="K3" s="271"/>
      <c r="L3" s="35"/>
      <c r="M3" s="35"/>
      <c r="N3" s="35"/>
      <c r="O3" s="35"/>
      <c r="P3" s="35"/>
      <c r="Q3" s="35"/>
      <c r="R3" s="35"/>
      <c r="S3" s="35"/>
      <c r="T3" s="2"/>
      <c r="U3" s="2"/>
      <c r="V3" s="2"/>
      <c r="W3" s="3"/>
      <c r="X3" s="3"/>
      <c r="Y3" s="3"/>
      <c r="Z3" s="3"/>
      <c r="AA3" s="3"/>
      <c r="AB3" s="3"/>
      <c r="AC3" s="3"/>
      <c r="AD3" s="3">
        <v>0.7</v>
      </c>
      <c r="AE3" s="3"/>
      <c r="AF3" s="3"/>
      <c r="AG3" s="3"/>
      <c r="AH3" s="3"/>
    </row>
    <row r="4" spans="1:247" s="3" customFormat="1" ht="16.5" customHeight="1" x14ac:dyDescent="0.25">
      <c r="A4" s="272" t="s">
        <v>61</v>
      </c>
      <c r="B4" s="272"/>
      <c r="C4" s="272"/>
      <c r="D4" s="272"/>
      <c r="E4" s="272"/>
      <c r="F4" s="272"/>
      <c r="G4" s="272"/>
      <c r="H4" s="272"/>
      <c r="I4" s="272"/>
      <c r="J4" s="272"/>
      <c r="K4" s="272"/>
      <c r="L4" s="35"/>
      <c r="M4" s="35"/>
      <c r="N4" s="35"/>
      <c r="O4" s="35"/>
      <c r="P4" s="35"/>
      <c r="Q4" s="35"/>
      <c r="R4" s="35"/>
      <c r="S4" s="35"/>
      <c r="T4" s="2"/>
      <c r="U4" s="2"/>
      <c r="V4" s="2"/>
      <c r="AD4" s="3">
        <v>1</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3" customFormat="1" ht="43.5" hidden="1" customHeight="1" x14ac:dyDescent="0.25">
      <c r="A5" s="273" t="s">
        <v>95</v>
      </c>
      <c r="B5" s="274"/>
      <c r="C5" s="274"/>
      <c r="D5" s="274"/>
      <c r="E5" s="274"/>
      <c r="F5" s="274"/>
      <c r="G5" s="274"/>
      <c r="H5" s="274"/>
      <c r="I5" s="275"/>
      <c r="J5" s="162" t="s">
        <v>96</v>
      </c>
      <c r="K5" s="165"/>
      <c r="L5" s="35"/>
      <c r="M5" s="35"/>
      <c r="N5" s="35"/>
      <c r="O5" s="35"/>
      <c r="P5" s="35"/>
      <c r="Q5" s="35"/>
      <c r="R5" s="35"/>
      <c r="S5" s="35"/>
      <c r="T5" s="2"/>
      <c r="U5" s="2"/>
      <c r="V5" s="2"/>
      <c r="W5" s="2"/>
      <c r="X5" s="2"/>
      <c r="Y5" s="2"/>
      <c r="Z5" s="2"/>
      <c r="AA5" s="2"/>
      <c r="AB5" s="2"/>
      <c r="AC5" s="2"/>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3" customFormat="1" ht="13.5" hidden="1" customHeight="1" x14ac:dyDescent="0.25">
      <c r="A6" s="263" t="s">
        <v>146</v>
      </c>
      <c r="B6" s="264"/>
      <c r="C6" s="264"/>
      <c r="D6" s="264"/>
      <c r="E6" s="264"/>
      <c r="F6" s="264"/>
      <c r="G6" s="264"/>
      <c r="H6" s="264"/>
      <c r="I6" s="265"/>
      <c r="J6" s="168">
        <v>633505</v>
      </c>
      <c r="K6" s="168"/>
      <c r="L6" s="35"/>
      <c r="M6" s="35"/>
      <c r="N6" s="35"/>
      <c r="O6" s="35"/>
      <c r="P6" s="35"/>
      <c r="Q6" s="35"/>
      <c r="R6" s="35"/>
      <c r="S6" s="35"/>
      <c r="T6" s="2"/>
      <c r="U6" s="2"/>
      <c r="V6" s="2"/>
      <c r="W6" s="2"/>
      <c r="X6" s="2"/>
      <c r="Y6" s="2"/>
      <c r="Z6" s="2"/>
      <c r="AA6" s="2"/>
      <c r="AB6" s="2"/>
      <c r="AC6" s="2"/>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 customFormat="1" ht="16.5" hidden="1" customHeight="1" x14ac:dyDescent="0.25">
      <c r="A7" s="266" t="s">
        <v>58</v>
      </c>
      <c r="B7" s="267"/>
      <c r="C7" s="267"/>
      <c r="D7" s="267"/>
      <c r="E7" s="267"/>
      <c r="F7" s="267"/>
      <c r="G7" s="267"/>
      <c r="H7" s="267"/>
      <c r="I7" s="268"/>
      <c r="J7" s="167">
        <v>0.3</v>
      </c>
      <c r="K7" s="167"/>
      <c r="L7" s="35"/>
      <c r="M7" s="35"/>
      <c r="N7" s="35"/>
      <c r="O7" s="35"/>
      <c r="P7" s="35"/>
      <c r="Q7" s="35"/>
      <c r="R7" s="35"/>
      <c r="S7" s="35"/>
      <c r="X7" s="9"/>
      <c r="Y7" s="9"/>
      <c r="Z7" s="9"/>
      <c r="AA7" s="9"/>
      <c r="AB7" s="9"/>
      <c r="AC7" s="10"/>
      <c r="AD7" s="2"/>
      <c r="AE7" s="2"/>
      <c r="AG7" s="2" t="s">
        <v>2</v>
      </c>
      <c r="AH7" s="19"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3" customFormat="1" ht="16.5" customHeight="1" x14ac:dyDescent="0.25">
      <c r="A8" s="249" t="s">
        <v>147</v>
      </c>
      <c r="B8" s="250"/>
      <c r="C8" s="250"/>
      <c r="D8" s="250"/>
      <c r="E8" s="250"/>
      <c r="F8" s="250"/>
      <c r="G8" s="250"/>
      <c r="H8" s="250"/>
      <c r="I8" s="251"/>
      <c r="J8" s="168">
        <v>10000000</v>
      </c>
      <c r="K8" s="168"/>
      <c r="L8" s="35"/>
      <c r="M8" s="35"/>
      <c r="N8" s="35"/>
      <c r="O8" s="35"/>
      <c r="P8" s="35"/>
      <c r="Q8" s="35"/>
      <c r="R8" s="35"/>
      <c r="S8" s="35"/>
      <c r="AC8" s="11"/>
      <c r="AD8" s="2"/>
      <c r="AE8" s="2"/>
      <c r="AG8" s="3" t="s">
        <v>179</v>
      </c>
      <c r="AH8" s="19"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3" customFormat="1" ht="15" hidden="1" customHeight="1" x14ac:dyDescent="0.25">
      <c r="A9" s="260" t="s">
        <v>148</v>
      </c>
      <c r="B9" s="261"/>
      <c r="C9" s="261"/>
      <c r="D9" s="261"/>
      <c r="E9" s="261"/>
      <c r="F9" s="261"/>
      <c r="G9" s="261"/>
      <c r="H9" s="262"/>
      <c r="I9" s="141"/>
      <c r="J9" s="168">
        <v>100000</v>
      </c>
      <c r="K9" s="168"/>
      <c r="L9" s="35"/>
      <c r="M9" s="35"/>
      <c r="N9" s="35"/>
      <c r="O9" s="35"/>
      <c r="P9" s="35"/>
      <c r="Q9" s="35"/>
      <c r="R9" s="35"/>
      <c r="S9" s="35"/>
      <c r="AC9" s="11"/>
      <c r="AD9" s="2"/>
      <c r="AE9" s="2"/>
      <c r="AH9" s="100"/>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3" customFormat="1" ht="15" hidden="1" customHeight="1" x14ac:dyDescent="0.25">
      <c r="A10" s="260" t="s">
        <v>149</v>
      </c>
      <c r="B10" s="261"/>
      <c r="C10" s="261"/>
      <c r="D10" s="261"/>
      <c r="E10" s="261"/>
      <c r="F10" s="261"/>
      <c r="G10" s="261"/>
      <c r="H10" s="262"/>
      <c r="I10" s="141"/>
      <c r="J10" s="168">
        <f>J9*J20</f>
        <v>0</v>
      </c>
      <c r="K10" s="168"/>
      <c r="L10" s="35"/>
      <c r="M10" s="35"/>
      <c r="N10" s="35"/>
      <c r="O10" s="35"/>
      <c r="P10" s="35"/>
      <c r="Q10" s="35"/>
      <c r="R10" s="35"/>
      <c r="S10" s="35"/>
      <c r="AC10" s="11"/>
      <c r="AD10" s="2"/>
      <c r="AE10" s="2"/>
      <c r="AH10" s="10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3" customFormat="1" ht="15" hidden="1" customHeight="1" x14ac:dyDescent="0.25">
      <c r="A11" s="256" t="s">
        <v>150</v>
      </c>
      <c r="B11" s="257"/>
      <c r="C11" s="257"/>
      <c r="D11" s="257"/>
      <c r="E11" s="257"/>
      <c r="F11" s="257"/>
      <c r="G11" s="257"/>
      <c r="H11" s="258"/>
      <c r="I11" s="142"/>
      <c r="J11" s="168">
        <v>0</v>
      </c>
      <c r="K11" s="168"/>
      <c r="L11" s="35"/>
      <c r="M11" s="35"/>
      <c r="N11" s="35"/>
      <c r="O11" s="35"/>
      <c r="P11" s="35"/>
      <c r="Q11" s="35"/>
      <c r="R11" s="35"/>
      <c r="S11" s="35"/>
      <c r="AC11" s="11"/>
      <c r="AD11" s="2"/>
      <c r="AE11" s="2"/>
      <c r="AH11" s="100"/>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3" customFormat="1" ht="15" hidden="1" customHeight="1" x14ac:dyDescent="0.25">
      <c r="A12" s="256" t="s">
        <v>151</v>
      </c>
      <c r="B12" s="257"/>
      <c r="C12" s="257"/>
      <c r="D12" s="257"/>
      <c r="E12" s="257"/>
      <c r="F12" s="257"/>
      <c r="G12" s="257"/>
      <c r="H12" s="258"/>
      <c r="I12" s="142"/>
      <c r="J12" s="168">
        <v>0</v>
      </c>
      <c r="K12" s="168"/>
      <c r="L12" s="35"/>
      <c r="M12" s="35"/>
      <c r="N12" s="35"/>
      <c r="O12" s="35"/>
      <c r="P12" s="35"/>
      <c r="Q12" s="35"/>
      <c r="R12" s="35"/>
      <c r="S12" s="35"/>
      <c r="AC12" s="11"/>
      <c r="AD12" s="2"/>
      <c r="AE12" s="2"/>
      <c r="AH12" s="100"/>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3" customFormat="1" ht="16.5" customHeight="1" x14ac:dyDescent="0.25">
      <c r="A13" s="249" t="s">
        <v>55</v>
      </c>
      <c r="B13" s="250"/>
      <c r="C13" s="250"/>
      <c r="D13" s="250"/>
      <c r="E13" s="250"/>
      <c r="F13" s="250"/>
      <c r="G13" s="250"/>
      <c r="H13" s="250"/>
      <c r="I13" s="251"/>
      <c r="J13" s="174">
        <v>24</v>
      </c>
      <c r="K13" s="259"/>
      <c r="L13" s="35"/>
      <c r="M13" s="35"/>
      <c r="N13" s="35"/>
      <c r="O13" s="35"/>
      <c r="P13" s="35"/>
      <c r="Q13" s="35"/>
      <c r="R13" s="35"/>
      <c r="S13" s="35"/>
      <c r="X13" s="12"/>
      <c r="Y13" s="12"/>
      <c r="Z13" s="12"/>
      <c r="AA13" s="12"/>
      <c r="AB13" s="12"/>
      <c r="AC13" s="11"/>
      <c r="AD13" s="101">
        <v>0.01</v>
      </c>
      <c r="AE13" s="2"/>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3" customFormat="1" ht="16.5" customHeight="1" x14ac:dyDescent="0.25">
      <c r="A14" s="249" t="s">
        <v>60</v>
      </c>
      <c r="B14" s="250"/>
      <c r="C14" s="250"/>
      <c r="D14" s="250"/>
      <c r="E14" s="250"/>
      <c r="F14" s="250"/>
      <c r="G14" s="250"/>
      <c r="H14" s="250"/>
      <c r="I14" s="251"/>
      <c r="J14" s="280">
        <v>6.16</v>
      </c>
      <c r="K14" s="281"/>
      <c r="L14" s="35"/>
      <c r="M14" s="35"/>
      <c r="N14" s="35"/>
      <c r="O14" s="35"/>
      <c r="P14" s="35"/>
      <c r="Q14" s="35"/>
      <c r="R14" s="35"/>
      <c r="S14" s="35"/>
      <c r="X14" s="12"/>
      <c r="Y14" s="12"/>
      <c r="Z14" s="12"/>
      <c r="AA14" s="12"/>
      <c r="AB14" s="12"/>
      <c r="AC14" s="18"/>
      <c r="AD14" s="102">
        <v>7.0000000000000001E-3</v>
      </c>
      <c r="AE14" s="2"/>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3" customFormat="1" ht="17.25" customHeight="1" x14ac:dyDescent="0.25">
      <c r="A15" s="249" t="s">
        <v>56</v>
      </c>
      <c r="B15" s="250"/>
      <c r="C15" s="250"/>
      <c r="D15" s="250"/>
      <c r="E15" s="250"/>
      <c r="F15" s="250"/>
      <c r="G15" s="250"/>
      <c r="H15" s="250"/>
      <c r="I15" s="251"/>
      <c r="J15" s="252">
        <v>1</v>
      </c>
      <c r="K15" s="253"/>
      <c r="L15" s="35"/>
      <c r="M15" s="35"/>
      <c r="N15" s="35"/>
      <c r="O15" s="35"/>
      <c r="P15" s="35"/>
      <c r="Q15" s="35"/>
      <c r="R15" s="35"/>
      <c r="S15" s="35"/>
      <c r="T15" s="2"/>
      <c r="U15" s="2"/>
      <c r="V15" s="2"/>
      <c r="W15" s="2"/>
      <c r="X15" s="2"/>
      <c r="Y15" s="2"/>
      <c r="Z15" s="2"/>
      <c r="AA15" s="2"/>
      <c r="AB15" s="2"/>
      <c r="AC15" s="13"/>
      <c r="AD15" s="102">
        <v>5.0000000000000001E-3</v>
      </c>
      <c r="AE15" s="2"/>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3" customFormat="1" ht="6" hidden="1" customHeight="1" x14ac:dyDescent="0.25">
      <c r="A16" s="217" t="str">
        <f>CONCATENATE("Месячный платеж по кредиту, ",O33)</f>
        <v xml:space="preserve">Месячный платеж по кредиту, </v>
      </c>
      <c r="B16" s="218"/>
      <c r="C16" s="218"/>
      <c r="D16" s="218"/>
      <c r="E16" s="218"/>
      <c r="F16" s="218"/>
      <c r="G16" s="218"/>
      <c r="H16" s="143"/>
      <c r="I16" s="144"/>
      <c r="J16" s="254">
        <f>IF(data2=1,sumkred2/strok2,sumkred2*PROC2/100/((1-POWER(1+PROC2/1200,-strok2))*12))</f>
        <v>416666.66666666669</v>
      </c>
      <c r="K16" s="255"/>
      <c r="L16" s="35"/>
      <c r="M16" s="35"/>
      <c r="N16" s="35"/>
      <c r="O16" s="35"/>
      <c r="P16" s="35"/>
      <c r="Q16" s="35"/>
      <c r="R16" s="35"/>
      <c r="S16" s="35"/>
      <c r="T16" s="21"/>
      <c r="U16" s="21"/>
      <c r="V16" s="21"/>
      <c r="W16" s="2"/>
      <c r="X16" s="2"/>
      <c r="Y16" s="2"/>
      <c r="Z16" s="2"/>
      <c r="AA16" s="2"/>
      <c r="AB16" s="2"/>
      <c r="AC16" s="13"/>
      <c r="AD16" s="2"/>
      <c r="AE16" s="2"/>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3" customFormat="1" ht="15" x14ac:dyDescent="0.25">
      <c r="A17" s="217" t="s">
        <v>152</v>
      </c>
      <c r="B17" s="218"/>
      <c r="C17" s="218"/>
      <c r="D17" s="218"/>
      <c r="E17" s="218"/>
      <c r="F17" s="218"/>
      <c r="G17" s="218"/>
      <c r="H17" s="218"/>
      <c r="I17" s="219"/>
      <c r="J17" s="192">
        <v>0</v>
      </c>
      <c r="K17" s="192"/>
      <c r="L17" s="35"/>
      <c r="M17" s="35"/>
      <c r="N17" s="35"/>
      <c r="O17" s="35"/>
      <c r="P17" s="35"/>
      <c r="Q17" s="35"/>
      <c r="R17" s="35"/>
      <c r="S17" s="35"/>
      <c r="T17" s="21"/>
      <c r="U17" s="21"/>
      <c r="V17" s="21"/>
      <c r="W17" s="2"/>
      <c r="X17" s="2"/>
      <c r="Y17" s="2"/>
      <c r="Z17" s="2"/>
      <c r="AA17" s="2"/>
      <c r="AB17" s="2"/>
      <c r="AC17" s="13"/>
      <c r="AD17" s="2"/>
      <c r="AE17" s="2"/>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3" customFormat="1" ht="16.5" customHeight="1" x14ac:dyDescent="0.25">
      <c r="A18" s="217" t="s">
        <v>153</v>
      </c>
      <c r="B18" s="218"/>
      <c r="C18" s="218"/>
      <c r="D18" s="218"/>
      <c r="E18" s="218"/>
      <c r="F18" s="218"/>
      <c r="G18" s="218"/>
      <c r="H18" s="218"/>
      <c r="I18" s="219"/>
      <c r="J18" s="245">
        <v>0</v>
      </c>
      <c r="K18" s="246"/>
      <c r="L18" s="35"/>
      <c r="M18" s="35"/>
      <c r="N18" s="35"/>
      <c r="O18" s="35"/>
      <c r="P18" s="35"/>
      <c r="Q18" s="35"/>
      <c r="R18" s="35"/>
      <c r="S18" s="35"/>
      <c r="T18" s="21"/>
      <c r="U18" s="21"/>
      <c r="V18" s="21"/>
      <c r="W18" s="2"/>
      <c r="X18" s="2"/>
      <c r="Y18" s="2"/>
      <c r="Z18" s="2"/>
      <c r="AA18" s="2"/>
      <c r="AB18" s="2"/>
      <c r="AC18" s="13"/>
      <c r="AD18" s="2"/>
      <c r="AE18" s="2"/>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3" customFormat="1" ht="16.5" customHeight="1" x14ac:dyDescent="0.25">
      <c r="A19" s="217" t="s">
        <v>154</v>
      </c>
      <c r="B19" s="218"/>
      <c r="C19" s="218"/>
      <c r="D19" s="218"/>
      <c r="E19" s="218"/>
      <c r="F19" s="218"/>
      <c r="G19" s="218"/>
      <c r="H19" s="218"/>
      <c r="I19" s="219"/>
      <c r="J19" s="192">
        <v>7.0000000000000001E-3</v>
      </c>
      <c r="K19" s="192"/>
      <c r="L19" s="35"/>
      <c r="M19" s="35"/>
      <c r="N19" s="35"/>
      <c r="O19" s="35"/>
      <c r="P19" s="35"/>
      <c r="Q19" s="35"/>
      <c r="R19" s="35"/>
      <c r="S19" s="35"/>
      <c r="T19" s="21"/>
      <c r="U19" s="21"/>
      <c r="V19" s="21"/>
      <c r="W19" s="2"/>
      <c r="X19" s="2"/>
      <c r="Y19" s="2"/>
      <c r="Z19" s="2"/>
      <c r="AA19" s="2"/>
      <c r="AB19" s="2"/>
      <c r="AC19" s="13"/>
      <c r="AD19" s="2"/>
      <c r="AE19" s="2"/>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3" customFormat="1" ht="14.25" hidden="1" customHeight="1" x14ac:dyDescent="0.25">
      <c r="A20" s="241" t="s">
        <v>200</v>
      </c>
      <c r="B20" s="242"/>
      <c r="C20" s="242"/>
      <c r="D20" s="242"/>
      <c r="E20" s="242"/>
      <c r="F20" s="242"/>
      <c r="G20" s="242"/>
      <c r="H20" s="242"/>
      <c r="I20" s="243"/>
      <c r="J20" s="244"/>
      <c r="K20" s="244"/>
      <c r="L20" s="35"/>
      <c r="M20" s="35"/>
      <c r="N20" s="35"/>
      <c r="O20" s="35"/>
      <c r="P20" s="35"/>
      <c r="Q20" s="35"/>
      <c r="R20" s="35"/>
      <c r="S20" s="35"/>
      <c r="T20" s="21"/>
      <c r="U20" s="21"/>
      <c r="V20" s="21"/>
      <c r="W20" s="2"/>
      <c r="X20" s="2"/>
      <c r="Y20" s="2"/>
      <c r="Z20" s="2"/>
      <c r="AA20" s="2"/>
      <c r="AB20" s="2"/>
      <c r="AC20" s="18"/>
      <c r="AD20" s="2"/>
      <c r="AE20" s="2"/>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3" customFormat="1" ht="16.5" customHeight="1" x14ac:dyDescent="0.25">
      <c r="A21" s="217" t="s">
        <v>134</v>
      </c>
      <c r="B21" s="218"/>
      <c r="C21" s="218"/>
      <c r="D21" s="218"/>
      <c r="E21" s="218"/>
      <c r="F21" s="218"/>
      <c r="G21" s="218"/>
      <c r="H21" s="218"/>
      <c r="I21" s="219"/>
      <c r="J21" s="245">
        <v>750</v>
      </c>
      <c r="K21" s="246"/>
      <c r="L21" s="35"/>
      <c r="M21" s="35"/>
      <c r="N21" s="35"/>
      <c r="O21" s="35"/>
      <c r="P21" s="35"/>
      <c r="Q21" s="35"/>
      <c r="R21" s="35"/>
      <c r="S21" s="35"/>
      <c r="T21" s="21"/>
      <c r="U21" s="21"/>
      <c r="V21" s="21"/>
      <c r="W21" s="2"/>
      <c r="X21" s="2"/>
      <c r="Y21" s="2"/>
      <c r="Z21" s="2"/>
      <c r="AA21" s="2"/>
      <c r="AB21" s="2"/>
      <c r="AC21" s="18"/>
      <c r="AD21" s="2"/>
      <c r="AE21" s="2"/>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3" customFormat="1" ht="17.25" customHeight="1" x14ac:dyDescent="0.25">
      <c r="A22" s="217" t="s">
        <v>138</v>
      </c>
      <c r="B22" s="218"/>
      <c r="C22" s="218"/>
      <c r="D22" s="218"/>
      <c r="E22" s="218"/>
      <c r="F22" s="218"/>
      <c r="G22" s="218"/>
      <c r="H22" s="218"/>
      <c r="I22" s="219"/>
      <c r="J22" s="247" t="s">
        <v>139</v>
      </c>
      <c r="K22" s="248"/>
      <c r="L22" s="35"/>
      <c r="M22" s="35"/>
      <c r="N22" s="35"/>
      <c r="O22" s="35"/>
      <c r="P22" s="35"/>
      <c r="Q22" s="35"/>
      <c r="R22" s="35"/>
      <c r="S22" s="35"/>
      <c r="T22" s="21"/>
      <c r="U22" s="21"/>
      <c r="V22" s="21"/>
      <c r="W22" s="2"/>
      <c r="X22" s="2"/>
      <c r="Y22" s="2"/>
      <c r="Z22" s="2"/>
      <c r="AA22" s="2"/>
      <c r="AB22" s="2"/>
      <c r="AC22" s="18"/>
      <c r="AD22" s="2"/>
      <c r="AE22" s="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2" customFormat="1" ht="15" hidden="1" x14ac:dyDescent="0.25">
      <c r="A23" s="217" t="s">
        <v>155</v>
      </c>
      <c r="B23" s="231"/>
      <c r="C23" s="231"/>
      <c r="D23" s="231"/>
      <c r="E23" s="231"/>
      <c r="F23" s="231"/>
      <c r="G23" s="231"/>
      <c r="H23" s="231"/>
      <c r="I23" s="232"/>
      <c r="J23" s="206">
        <v>0</v>
      </c>
      <c r="K23" s="206"/>
      <c r="L23" s="103"/>
      <c r="M23" s="104"/>
      <c r="N23" s="105"/>
      <c r="O23" s="105"/>
      <c r="P23" s="105"/>
      <c r="Q23" s="105"/>
      <c r="R23" s="105"/>
      <c r="S23" s="105"/>
      <c r="T23" s="21"/>
      <c r="U23" s="21"/>
      <c r="V23" s="21"/>
      <c r="AC23" s="18"/>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row>
    <row r="24" spans="1:247" s="2" customFormat="1" ht="15" hidden="1" x14ac:dyDescent="0.25">
      <c r="A24" s="217" t="s">
        <v>156</v>
      </c>
      <c r="B24" s="231"/>
      <c r="C24" s="231"/>
      <c r="D24" s="231"/>
      <c r="E24" s="231"/>
      <c r="F24" s="231"/>
      <c r="G24" s="231"/>
      <c r="H24" s="231"/>
      <c r="I24" s="232"/>
      <c r="J24" s="192">
        <v>0</v>
      </c>
      <c r="K24" s="192"/>
      <c r="L24" s="103"/>
      <c r="M24" s="104"/>
      <c r="N24" s="105"/>
      <c r="O24" s="105"/>
      <c r="P24" s="105"/>
      <c r="Q24" s="105"/>
      <c r="R24" s="105"/>
      <c r="S24" s="105"/>
      <c r="T24" s="21"/>
      <c r="U24" s="21"/>
      <c r="V24" s="21"/>
      <c r="AC24" s="18"/>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row>
    <row r="25" spans="1:247" s="2" customFormat="1" ht="15" hidden="1" x14ac:dyDescent="0.25">
      <c r="A25" s="217" t="s">
        <v>157</v>
      </c>
      <c r="B25" s="218"/>
      <c r="C25" s="218"/>
      <c r="D25" s="218"/>
      <c r="E25" s="218"/>
      <c r="F25" s="218"/>
      <c r="G25" s="218"/>
      <c r="H25" s="218"/>
      <c r="I25" s="219"/>
      <c r="J25" s="192">
        <v>0</v>
      </c>
      <c r="K25" s="192"/>
      <c r="L25" s="103"/>
      <c r="M25" s="104"/>
      <c r="N25" s="105"/>
      <c r="O25" s="105"/>
      <c r="P25" s="105"/>
      <c r="Q25" s="105"/>
      <c r="R25" s="105"/>
      <c r="S25" s="105"/>
      <c r="T25" s="21"/>
      <c r="U25" s="21"/>
      <c r="V25" s="21"/>
      <c r="AC25" s="18"/>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row>
    <row r="26" spans="1:247" s="2" customFormat="1" ht="15" hidden="1" x14ac:dyDescent="0.25">
      <c r="A26" s="217" t="s">
        <v>158</v>
      </c>
      <c r="B26" s="218"/>
      <c r="C26" s="218"/>
      <c r="D26" s="218"/>
      <c r="E26" s="218"/>
      <c r="F26" s="218"/>
      <c r="G26" s="218"/>
      <c r="H26" s="218"/>
      <c r="I26" s="219"/>
      <c r="J26" s="192">
        <v>0</v>
      </c>
      <c r="K26" s="192"/>
      <c r="L26" s="103"/>
      <c r="M26" s="104"/>
      <c r="N26" s="105"/>
      <c r="O26" s="105"/>
      <c r="P26" s="105"/>
      <c r="Q26" s="105"/>
      <c r="R26" s="105"/>
      <c r="S26" s="105"/>
      <c r="T26" s="21"/>
      <c r="U26" s="21"/>
      <c r="V26" s="21"/>
      <c r="AC26" s="18"/>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row>
    <row r="27" spans="1:247" s="2" customFormat="1" ht="15" hidden="1" x14ac:dyDescent="0.25">
      <c r="A27" s="217" t="s">
        <v>159</v>
      </c>
      <c r="B27" s="218"/>
      <c r="C27" s="218"/>
      <c r="D27" s="218"/>
      <c r="E27" s="218"/>
      <c r="F27" s="218"/>
      <c r="G27" s="218"/>
      <c r="H27" s="218"/>
      <c r="I27" s="219"/>
      <c r="J27" s="206">
        <v>0</v>
      </c>
      <c r="K27" s="206"/>
      <c r="L27" s="103"/>
      <c r="M27" s="104"/>
      <c r="N27" s="105"/>
      <c r="O27" s="105"/>
      <c r="P27" s="105"/>
      <c r="Q27" s="105"/>
      <c r="R27" s="105"/>
      <c r="S27" s="105"/>
      <c r="T27" s="21"/>
      <c r="U27" s="21"/>
      <c r="V27" s="21"/>
      <c r="AC27" s="18"/>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2" customFormat="1" ht="15" hidden="1" x14ac:dyDescent="0.25">
      <c r="A28" s="217" t="s">
        <v>160</v>
      </c>
      <c r="B28" s="218"/>
      <c r="C28" s="218"/>
      <c r="D28" s="218"/>
      <c r="E28" s="218"/>
      <c r="F28" s="218"/>
      <c r="G28" s="218"/>
      <c r="H28" s="218"/>
      <c r="I28" s="219"/>
      <c r="J28" s="206">
        <v>0</v>
      </c>
      <c r="K28" s="206"/>
      <c r="L28" s="103"/>
      <c r="M28" s="104"/>
      <c r="N28" s="105"/>
      <c r="O28" s="105"/>
      <c r="P28" s="105"/>
      <c r="Q28" s="105"/>
      <c r="R28" s="105"/>
      <c r="S28" s="105"/>
      <c r="T28" s="21"/>
      <c r="U28" s="21"/>
      <c r="V28" s="21"/>
      <c r="AC28" s="18"/>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row>
    <row r="29" spans="1:247" s="3" customFormat="1" ht="15" hidden="1" x14ac:dyDescent="0.25">
      <c r="A29" s="217"/>
      <c r="B29" s="218"/>
      <c r="C29" s="218"/>
      <c r="D29" s="218"/>
      <c r="E29" s="218"/>
      <c r="F29" s="218"/>
      <c r="G29" s="218"/>
      <c r="H29" s="218"/>
      <c r="I29" s="219"/>
      <c r="J29" s="107"/>
      <c r="K29" s="108"/>
      <c r="L29" s="95"/>
      <c r="M29" s="95"/>
      <c r="N29" s="96"/>
      <c r="O29" s="96"/>
      <c r="P29" s="96"/>
      <c r="Q29" s="96"/>
      <c r="R29" s="96"/>
      <c r="S29" s="96"/>
      <c r="T29" s="21"/>
      <c r="U29" s="21"/>
      <c r="V29" s="21"/>
      <c r="W29" s="2"/>
      <c r="X29" s="2"/>
      <c r="Y29" s="2"/>
      <c r="Z29" s="2"/>
      <c r="AA29" s="2"/>
      <c r="AB29" s="2"/>
      <c r="AC29" s="18"/>
      <c r="AD29" s="2"/>
      <c r="AE29" s="2"/>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3" customFormat="1" ht="15" hidden="1" x14ac:dyDescent="0.25">
      <c r="A30" s="241" t="s">
        <v>201</v>
      </c>
      <c r="B30" s="242"/>
      <c r="C30" s="242"/>
      <c r="D30" s="242"/>
      <c r="E30" s="242"/>
      <c r="F30" s="242"/>
      <c r="G30" s="242"/>
      <c r="H30" s="242"/>
      <c r="I30" s="243"/>
      <c r="J30" s="244">
        <v>0</v>
      </c>
      <c r="K30" s="244"/>
      <c r="L30" s="95"/>
      <c r="M30" s="95"/>
      <c r="N30" s="96"/>
      <c r="O30" s="96"/>
      <c r="P30" s="96"/>
      <c r="Q30" s="96"/>
      <c r="R30" s="96"/>
      <c r="S30" s="96"/>
      <c r="T30" s="21"/>
      <c r="U30" s="21"/>
      <c r="V30" s="21"/>
      <c r="W30" s="2"/>
      <c r="X30" s="2"/>
      <c r="Y30" s="2"/>
      <c r="Z30" s="2"/>
      <c r="AA30" s="2"/>
      <c r="AB30" s="2"/>
      <c r="AC30" s="18"/>
      <c r="AD30" s="2"/>
      <c r="AE30" s="2"/>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3" customFormat="1" ht="15" hidden="1" x14ac:dyDescent="0.25">
      <c r="A31" s="230" t="s">
        <v>161</v>
      </c>
      <c r="B31" s="231"/>
      <c r="C31" s="231"/>
      <c r="D31" s="231"/>
      <c r="E31" s="231"/>
      <c r="F31" s="231"/>
      <c r="G31" s="231"/>
      <c r="H31" s="231"/>
      <c r="I31" s="232"/>
      <c r="J31" s="239">
        <v>0</v>
      </c>
      <c r="K31" s="240"/>
      <c r="L31" s="95"/>
      <c r="M31" s="95"/>
      <c r="N31" s="96"/>
      <c r="O31" s="96"/>
      <c r="P31" s="96"/>
      <c r="Q31" s="96"/>
      <c r="R31" s="96"/>
      <c r="S31" s="96"/>
      <c r="T31" s="21"/>
      <c r="U31" s="21"/>
      <c r="V31" s="21"/>
      <c r="W31" s="2"/>
      <c r="X31" s="2"/>
      <c r="Y31" s="2"/>
      <c r="Z31" s="2"/>
      <c r="AA31" s="2"/>
      <c r="AB31" s="2"/>
      <c r="AC31" s="18"/>
      <c r="AD31" s="2"/>
      <c r="AE31" s="2"/>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3" customFormat="1" ht="19.5" hidden="1" customHeight="1" x14ac:dyDescent="0.25">
      <c r="A32" s="224"/>
      <c r="B32" s="225"/>
      <c r="C32" s="225"/>
      <c r="D32" s="225"/>
      <c r="E32" s="225"/>
      <c r="F32" s="225"/>
      <c r="G32" s="225"/>
      <c r="H32" s="225"/>
      <c r="I32" s="226"/>
      <c r="J32" s="227"/>
      <c r="K32" s="228"/>
      <c r="L32" s="229"/>
      <c r="M32" s="180"/>
      <c r="N32" s="180"/>
      <c r="O32" s="180"/>
      <c r="P32" s="180"/>
      <c r="Q32" s="180"/>
      <c r="R32" s="180"/>
      <c r="S32" s="180"/>
      <c r="T32" s="21"/>
      <c r="U32" s="21"/>
      <c r="V32" s="21"/>
      <c r="W32" s="2"/>
      <c r="X32" s="2"/>
      <c r="Y32" s="2"/>
      <c r="Z32" s="2"/>
      <c r="AA32" s="2"/>
      <c r="AB32" s="2"/>
      <c r="AC32" s="18"/>
      <c r="AD32" s="2"/>
      <c r="AE32" s="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3" customFormat="1" ht="9" customHeight="1" thickBot="1" x14ac:dyDescent="0.3">
      <c r="A33" s="35"/>
      <c r="B33" s="35"/>
      <c r="C33" s="35"/>
      <c r="D33" s="35"/>
      <c r="E33" s="35"/>
      <c r="F33" s="35"/>
      <c r="G33" s="35"/>
      <c r="H33" s="35"/>
      <c r="I33" s="35"/>
      <c r="J33" s="35"/>
      <c r="K33" s="35"/>
      <c r="L33" s="35"/>
      <c r="M33" s="35"/>
      <c r="N33" s="35"/>
      <c r="O33" s="35"/>
      <c r="P33" s="35"/>
      <c r="Q33" s="35"/>
      <c r="R33" s="35"/>
      <c r="S33" s="35"/>
      <c r="T33" s="35"/>
      <c r="U33" s="35"/>
      <c r="V33" s="24"/>
      <c r="W33" s="2"/>
      <c r="X33" s="2"/>
      <c r="Y33" s="2"/>
      <c r="Z33" s="2"/>
      <c r="AA33" s="2"/>
      <c r="AB33" s="28" t="s">
        <v>59</v>
      </c>
      <c r="AC33" s="15"/>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3" customFormat="1" ht="12.75" customHeight="1" thickBot="1" x14ac:dyDescent="0.3">
      <c r="A34" s="234" t="s">
        <v>65</v>
      </c>
      <c r="B34" s="236"/>
      <c r="C34" s="237"/>
      <c r="D34" s="237"/>
      <c r="E34" s="238"/>
      <c r="F34" s="35"/>
      <c r="G34" s="35"/>
      <c r="H34" s="35"/>
      <c r="I34" s="35"/>
      <c r="J34" s="139"/>
      <c r="K34" s="35" t="s">
        <v>211</v>
      </c>
      <c r="L34" s="35"/>
      <c r="M34" s="35"/>
      <c r="N34" s="35"/>
      <c r="O34" s="35"/>
      <c r="P34" s="35"/>
      <c r="Q34" s="35"/>
      <c r="R34" s="35"/>
      <c r="S34" s="35"/>
      <c r="T34" s="35"/>
      <c r="U34" s="35"/>
      <c r="V34" s="233"/>
      <c r="W34" s="233"/>
      <c r="X34" s="233"/>
      <c r="Y34" s="233"/>
      <c r="Z34" s="233"/>
      <c r="AA34" s="233"/>
      <c r="AB34" s="233"/>
      <c r="AC34" s="233"/>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3" customFormat="1" ht="60.75" thickBot="1" x14ac:dyDescent="0.3">
      <c r="A35" s="235"/>
      <c r="B35" s="110" t="s">
        <v>88</v>
      </c>
      <c r="C35" s="110" t="s">
        <v>89</v>
      </c>
      <c r="D35" s="110" t="s">
        <v>193</v>
      </c>
      <c r="E35" s="110" t="s">
        <v>90</v>
      </c>
      <c r="F35" s="35"/>
      <c r="G35" s="35"/>
      <c r="H35" s="35"/>
      <c r="I35" s="35"/>
      <c r="J35" s="35"/>
      <c r="K35" s="35"/>
      <c r="L35" s="35"/>
      <c r="M35" s="35"/>
      <c r="N35" s="35"/>
      <c r="O35" s="35"/>
      <c r="P35" s="35"/>
      <c r="Q35" s="35"/>
      <c r="R35" s="35"/>
      <c r="S35" s="35"/>
      <c r="T35" s="35"/>
      <c r="U35" s="35"/>
      <c r="V35" s="123"/>
      <c r="W35" s="123"/>
      <c r="X35" s="123"/>
      <c r="Y35" s="123"/>
      <c r="Z35" s="123"/>
      <c r="AA35" s="123"/>
      <c r="AB35" s="123"/>
      <c r="AC35" s="123"/>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3" customFormat="1" ht="15.75" thickTop="1" x14ac:dyDescent="0.25">
      <c r="A36" s="111" t="s">
        <v>62</v>
      </c>
      <c r="B36" s="112">
        <f>sumkred2</f>
        <v>10000000</v>
      </c>
      <c r="C36" s="112">
        <f t="shared" ref="C36:C59" si="0">IF(data2=1,B36*(PROC2/36500)*30.42,B36*(PROC2/36500)*30.42)</f>
        <v>51338.95890410959</v>
      </c>
      <c r="D36" s="22">
        <f>IF($A36="1 міс.",$J$25*$J$6+$J$26*B36,0)+$J$17*sumkred2+$J$18+$J$19*sumkred2+$J$23+$J$27+J24*J6+J21</f>
        <v>70750</v>
      </c>
      <c r="E36" s="22">
        <f t="shared" ref="E36:E57" si="1">IF(data2=2,C36+D36,IF(data2=1,IF(C36&gt;0,C36+D36+sumproplat2,0),IF(B36&gt;sumproplat2*2,sumproplat2,B36+C36+D36)))</f>
        <v>538755.62557077629</v>
      </c>
      <c r="F36" s="35"/>
      <c r="G36" s="35"/>
      <c r="H36" s="35"/>
      <c r="I36" s="35"/>
      <c r="J36" s="35"/>
      <c r="K36" s="35"/>
      <c r="L36" s="35"/>
      <c r="M36" s="35"/>
      <c r="N36" s="35"/>
      <c r="O36" s="35"/>
      <c r="P36" s="35"/>
      <c r="Q36" s="35"/>
      <c r="R36" s="35"/>
      <c r="S36" s="35"/>
      <c r="T36" s="35"/>
      <c r="U36" s="35"/>
      <c r="V36" s="124"/>
      <c r="W36" s="124"/>
      <c r="X36" s="124"/>
      <c r="Y36" s="124"/>
      <c r="Z36" s="124"/>
      <c r="AA36" s="124"/>
      <c r="AB36" s="124"/>
      <c r="AC36" s="124"/>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3" customFormat="1" ht="15" x14ac:dyDescent="0.25">
      <c r="A37" s="111" t="s">
        <v>63</v>
      </c>
      <c r="B37" s="113">
        <f t="shared" ref="B37:B58" si="2">IF(data2=1,IF((B36-sumproplat2)&gt;1,B36-sumproplat2,0),IF(B36-(sumproplat2-C36-D36)&gt;0,B36,0))</f>
        <v>9583333.333333334</v>
      </c>
      <c r="C37" s="112">
        <f t="shared" si="0"/>
        <v>49199.835616438366</v>
      </c>
      <c r="D37" s="22">
        <f t="shared" ref="D37:D46" si="3">IF($A37="1 міс.",$J$25*$J$6+$J$26*B37,0)+IF(B37-IF(data2=1,IF(C37&gt;0.001,C37+sumproplat2,0),IF(B37&gt;sumproplat2*2,sumproplat2,B37+C37))&lt;0,$J$28,0)</f>
        <v>0</v>
      </c>
      <c r="E37" s="22">
        <f t="shared" si="1"/>
        <v>465866.50228310504</v>
      </c>
      <c r="F37" s="35"/>
      <c r="G37" s="35"/>
      <c r="H37" s="35"/>
      <c r="I37" s="35"/>
      <c r="J37" s="35"/>
      <c r="K37" s="35"/>
      <c r="L37" s="35"/>
      <c r="M37" s="35"/>
      <c r="N37" s="35"/>
      <c r="O37" s="35"/>
      <c r="P37" s="35"/>
      <c r="Q37" s="35"/>
      <c r="R37" s="35"/>
      <c r="S37" s="35"/>
      <c r="T37" s="35"/>
      <c r="U37" s="35"/>
      <c r="V37" s="124"/>
      <c r="W37" s="124"/>
      <c r="X37" s="124"/>
      <c r="Y37" s="124"/>
      <c r="Z37" s="124"/>
      <c r="AA37" s="124"/>
      <c r="AB37" s="124"/>
      <c r="AC37" s="124"/>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3" customFormat="1" ht="15" x14ac:dyDescent="0.25">
      <c r="A38" s="111" t="s">
        <v>64</v>
      </c>
      <c r="B38" s="113">
        <f t="shared" si="2"/>
        <v>9166666.6666666679</v>
      </c>
      <c r="C38" s="112">
        <f t="shared" si="0"/>
        <v>47060.712328767135</v>
      </c>
      <c r="D38" s="22">
        <f>IF($A38="1 міс.",$J$25*$J$6+$J$26*B38,0)+IF(B38-IF(data2=1,IF(C38&gt;0.001,C38+sumproplat2,0),IF(B38&gt;sumproplat2*2,sumproplat2,B38+C38))&lt;0,$J$28,0)</f>
        <v>0</v>
      </c>
      <c r="E38" s="22">
        <f t="shared" si="1"/>
        <v>463727.3789954338</v>
      </c>
      <c r="F38" s="35"/>
      <c r="G38" s="35"/>
      <c r="H38" s="35"/>
      <c r="I38" s="35"/>
      <c r="J38" s="35"/>
      <c r="K38" s="35"/>
      <c r="L38" s="35"/>
      <c r="M38" s="35"/>
      <c r="N38" s="35"/>
      <c r="O38" s="35"/>
      <c r="P38" s="35"/>
      <c r="Q38" s="35"/>
      <c r="R38" s="35"/>
      <c r="S38" s="35"/>
      <c r="T38" s="35"/>
      <c r="U38" s="35"/>
      <c r="V38" s="124"/>
      <c r="W38" s="124"/>
      <c r="X38" s="124"/>
      <c r="Y38" s="124"/>
      <c r="Z38" s="124"/>
      <c r="AA38" s="124"/>
      <c r="AB38" s="124"/>
      <c r="AC38" s="124"/>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3" customFormat="1" ht="15" x14ac:dyDescent="0.25">
      <c r="A39" s="111" t="s">
        <v>163</v>
      </c>
      <c r="B39" s="113">
        <f t="shared" si="2"/>
        <v>8750000.0000000019</v>
      </c>
      <c r="C39" s="112">
        <f t="shared" si="0"/>
        <v>44921.589041095904</v>
      </c>
      <c r="D39" s="22">
        <f t="shared" si="3"/>
        <v>0</v>
      </c>
      <c r="E39" s="22">
        <f t="shared" si="1"/>
        <v>461588.25570776261</v>
      </c>
      <c r="F39" s="35"/>
      <c r="G39" s="35"/>
      <c r="H39" s="35"/>
      <c r="I39" s="35"/>
      <c r="J39" s="35"/>
      <c r="K39" s="35"/>
      <c r="L39" s="35"/>
      <c r="M39" s="35"/>
      <c r="N39" s="35"/>
      <c r="O39" s="35"/>
      <c r="P39" s="35"/>
      <c r="Q39" s="35"/>
      <c r="R39" s="35"/>
      <c r="S39" s="35"/>
      <c r="T39" s="35"/>
      <c r="U39" s="35"/>
      <c r="V39" s="124"/>
      <c r="W39" s="124"/>
      <c r="X39" s="124"/>
      <c r="Y39" s="124"/>
      <c r="Z39" s="124"/>
      <c r="AA39" s="124"/>
      <c r="AB39" s="124"/>
      <c r="AC39" s="124"/>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3" customFormat="1" ht="15" x14ac:dyDescent="0.25">
      <c r="A40" s="111" t="s">
        <v>164</v>
      </c>
      <c r="B40" s="113">
        <f t="shared" si="2"/>
        <v>8333333.3333333349</v>
      </c>
      <c r="C40" s="112">
        <f t="shared" si="0"/>
        <v>42782.465753424665</v>
      </c>
      <c r="D40" s="22">
        <f t="shared" si="3"/>
        <v>0</v>
      </c>
      <c r="E40" s="22">
        <f t="shared" si="1"/>
        <v>459449.13242009137</v>
      </c>
      <c r="F40" s="35"/>
      <c r="G40" s="35"/>
      <c r="H40" s="35"/>
      <c r="I40" s="35"/>
      <c r="J40" s="35"/>
      <c r="K40" s="35"/>
      <c r="L40" s="35"/>
      <c r="M40" s="35"/>
      <c r="N40" s="35"/>
      <c r="O40" s="35"/>
      <c r="P40" s="35"/>
      <c r="Q40" s="35"/>
      <c r="R40" s="35"/>
      <c r="S40" s="35"/>
      <c r="T40" s="35"/>
      <c r="U40" s="35"/>
      <c r="V40" s="124"/>
      <c r="W40" s="124"/>
      <c r="X40" s="124"/>
      <c r="Y40" s="124"/>
      <c r="Z40" s="124"/>
      <c r="AA40" s="124"/>
      <c r="AB40" s="124"/>
      <c r="AC40" s="124"/>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3" customFormat="1" ht="15" x14ac:dyDescent="0.25">
      <c r="A41" s="111" t="s">
        <v>165</v>
      </c>
      <c r="B41" s="113">
        <f t="shared" si="2"/>
        <v>7916666.6666666679</v>
      </c>
      <c r="C41" s="112">
        <f t="shared" si="0"/>
        <v>40643.342465753427</v>
      </c>
      <c r="D41" s="22">
        <f t="shared" si="3"/>
        <v>0</v>
      </c>
      <c r="E41" s="22">
        <f t="shared" si="1"/>
        <v>457310.00913242012</v>
      </c>
      <c r="F41" s="35"/>
      <c r="G41" s="35"/>
      <c r="H41" s="35"/>
      <c r="I41" s="35"/>
      <c r="J41" s="35"/>
      <c r="K41" s="35"/>
      <c r="L41" s="35"/>
      <c r="M41" s="35"/>
      <c r="N41" s="35"/>
      <c r="O41" s="35"/>
      <c r="P41" s="35"/>
      <c r="Q41" s="35"/>
      <c r="R41" s="35"/>
      <c r="S41" s="35"/>
      <c r="T41" s="35"/>
      <c r="U41" s="35"/>
      <c r="V41" s="124"/>
      <c r="W41" s="124"/>
      <c r="X41" s="124"/>
      <c r="Y41" s="124"/>
      <c r="Z41" s="124"/>
      <c r="AA41" s="124"/>
      <c r="AB41" s="124"/>
      <c r="AC41" s="124"/>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3" customFormat="1" ht="14.25" customHeight="1" x14ac:dyDescent="0.25">
      <c r="A42" s="111" t="s">
        <v>166</v>
      </c>
      <c r="B42" s="113">
        <f t="shared" si="2"/>
        <v>7500000.0000000009</v>
      </c>
      <c r="C42" s="112">
        <f t="shared" si="0"/>
        <v>38504.219178082196</v>
      </c>
      <c r="D42" s="22">
        <f t="shared" si="3"/>
        <v>0</v>
      </c>
      <c r="E42" s="22">
        <f t="shared" si="1"/>
        <v>455170.88584474887</v>
      </c>
      <c r="F42" s="35"/>
      <c r="G42" s="35"/>
      <c r="H42" s="35"/>
      <c r="I42" s="35"/>
      <c r="J42" s="35"/>
      <c r="K42" s="35"/>
      <c r="L42" s="35"/>
      <c r="M42" s="35"/>
      <c r="N42" s="35"/>
      <c r="O42" s="35"/>
      <c r="P42" s="35"/>
      <c r="Q42" s="35"/>
      <c r="R42" s="35"/>
      <c r="S42" s="35"/>
      <c r="T42" s="35"/>
      <c r="U42" s="35"/>
      <c r="V42" s="124"/>
      <c r="W42" s="124"/>
      <c r="X42" s="124"/>
      <c r="Y42" s="124"/>
      <c r="Z42" s="124"/>
      <c r="AA42" s="124"/>
      <c r="AB42" s="124"/>
      <c r="AC42" s="124"/>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3" customFormat="1" ht="15" x14ac:dyDescent="0.25">
      <c r="A43" s="111" t="s">
        <v>167</v>
      </c>
      <c r="B43" s="113">
        <f t="shared" si="2"/>
        <v>7083333.333333334</v>
      </c>
      <c r="C43" s="112">
        <f t="shared" si="0"/>
        <v>36365.095890410965</v>
      </c>
      <c r="D43" s="22">
        <f t="shared" si="3"/>
        <v>0</v>
      </c>
      <c r="E43" s="22">
        <f t="shared" si="1"/>
        <v>453031.76255707763</v>
      </c>
      <c r="F43" s="35"/>
      <c r="G43" s="35"/>
      <c r="H43" s="35"/>
      <c r="I43" s="35"/>
      <c r="J43" s="35"/>
      <c r="K43" s="35"/>
      <c r="L43" s="35"/>
      <c r="M43" s="35"/>
      <c r="N43" s="35"/>
      <c r="O43" s="35"/>
      <c r="P43" s="35"/>
      <c r="Q43" s="35"/>
      <c r="R43" s="35"/>
      <c r="S43" s="35"/>
      <c r="T43" s="35"/>
      <c r="U43" s="35"/>
      <c r="V43" s="124"/>
      <c r="W43" s="124"/>
      <c r="X43" s="124"/>
      <c r="Y43" s="124"/>
      <c r="Z43" s="124"/>
      <c r="AA43" s="124"/>
      <c r="AB43" s="124"/>
      <c r="AC43" s="124"/>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3" customFormat="1" ht="15" x14ac:dyDescent="0.25">
      <c r="A44" s="111" t="s">
        <v>168</v>
      </c>
      <c r="B44" s="113">
        <f t="shared" si="2"/>
        <v>6666666.666666667</v>
      </c>
      <c r="C44" s="112">
        <f t="shared" si="0"/>
        <v>34225.972602739726</v>
      </c>
      <c r="D44" s="22">
        <f t="shared" si="3"/>
        <v>0</v>
      </c>
      <c r="E44" s="22">
        <f t="shared" si="1"/>
        <v>450892.63926940644</v>
      </c>
      <c r="F44" s="35"/>
      <c r="G44" s="35"/>
      <c r="H44" s="35"/>
      <c r="I44" s="35"/>
      <c r="J44" s="35"/>
      <c r="K44" s="35"/>
      <c r="L44" s="35"/>
      <c r="M44" s="35"/>
      <c r="N44" s="35"/>
      <c r="O44" s="35"/>
      <c r="P44" s="35"/>
      <c r="Q44" s="35"/>
      <c r="R44" s="35"/>
      <c r="S44" s="35"/>
      <c r="T44" s="35"/>
      <c r="U44" s="35"/>
      <c r="V44" s="124"/>
      <c r="W44" s="124"/>
      <c r="X44" s="124"/>
      <c r="Y44" s="124"/>
      <c r="Z44" s="124"/>
      <c r="AA44" s="124"/>
      <c r="AB44" s="124"/>
      <c r="AC44" s="12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3" customFormat="1" ht="15" x14ac:dyDescent="0.25">
      <c r="A45" s="111" t="s">
        <v>169</v>
      </c>
      <c r="B45" s="113">
        <f t="shared" si="2"/>
        <v>6250000</v>
      </c>
      <c r="C45" s="112">
        <f t="shared" si="0"/>
        <v>32086.849315068495</v>
      </c>
      <c r="D45" s="22">
        <f t="shared" si="3"/>
        <v>0</v>
      </c>
      <c r="E45" s="22">
        <f t="shared" si="1"/>
        <v>448753.5159817352</v>
      </c>
      <c r="F45" s="35"/>
      <c r="G45" s="35"/>
      <c r="H45" s="35"/>
      <c r="I45" s="35"/>
      <c r="J45" s="35"/>
      <c r="K45" s="35"/>
      <c r="L45" s="35"/>
      <c r="M45" s="35"/>
      <c r="N45" s="35"/>
      <c r="O45" s="35"/>
      <c r="P45" s="35"/>
      <c r="Q45" s="35"/>
      <c r="R45" s="35"/>
      <c r="S45" s="35"/>
      <c r="T45" s="35"/>
      <c r="U45" s="35"/>
      <c r="V45" s="124"/>
      <c r="W45" s="124"/>
      <c r="X45" s="124"/>
      <c r="Y45" s="124"/>
      <c r="Z45" s="124"/>
      <c r="AA45" s="124"/>
      <c r="AB45" s="124"/>
      <c r="AC45" s="124"/>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3" customFormat="1" ht="15" x14ac:dyDescent="0.25">
      <c r="A46" s="111" t="s">
        <v>183</v>
      </c>
      <c r="B46" s="113">
        <f t="shared" si="2"/>
        <v>5833333.333333333</v>
      </c>
      <c r="C46" s="112">
        <f t="shared" si="0"/>
        <v>29947.726027397261</v>
      </c>
      <c r="D46" s="22">
        <f t="shared" si="3"/>
        <v>0</v>
      </c>
      <c r="E46" s="22">
        <f t="shared" si="1"/>
        <v>446614.39269406395</v>
      </c>
      <c r="F46" s="35"/>
      <c r="G46" s="35"/>
      <c r="H46" s="35"/>
      <c r="I46" s="35"/>
      <c r="J46" s="35"/>
      <c r="K46" s="35"/>
      <c r="L46" s="35"/>
      <c r="M46" s="35"/>
      <c r="N46" s="35"/>
      <c r="O46" s="35"/>
      <c r="P46" s="35"/>
      <c r="Q46" s="35"/>
      <c r="R46" s="35"/>
      <c r="S46" s="35"/>
      <c r="T46" s="35"/>
      <c r="U46" s="35"/>
      <c r="V46" s="124"/>
      <c r="W46" s="124"/>
      <c r="X46" s="124"/>
      <c r="Y46" s="124"/>
      <c r="Z46" s="124"/>
      <c r="AA46" s="124"/>
      <c r="AB46" s="124"/>
      <c r="AC46" s="124"/>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3" customFormat="1" ht="15" x14ac:dyDescent="0.25">
      <c r="A47" s="111" t="s">
        <v>184</v>
      </c>
      <c r="B47" s="113">
        <f t="shared" si="2"/>
        <v>5416666.666666666</v>
      </c>
      <c r="C47" s="112">
        <f t="shared" si="0"/>
        <v>27808.602739726026</v>
      </c>
      <c r="D47" s="22">
        <f t="shared" ref="D47:D59" si="4">IF($A47="1 міс.",$J$25*$J$6+$J$26*B47,0)+IF(B47-IF(data2=1,IF(C47&gt;0.001,C47+sumproplat2,0),IF(B47&gt;sumproplat2*2,sumproplat2,B47+C47))&lt;0,$J$28,0)</f>
        <v>0</v>
      </c>
      <c r="E47" s="22">
        <f t="shared" si="1"/>
        <v>444475.2694063927</v>
      </c>
      <c r="F47" s="35"/>
      <c r="G47" s="35"/>
      <c r="H47" s="35"/>
      <c r="I47" s="35"/>
      <c r="J47" s="35"/>
      <c r="K47" s="35"/>
      <c r="L47" s="35"/>
      <c r="M47" s="35"/>
      <c r="N47" s="35"/>
      <c r="O47" s="35"/>
      <c r="P47" s="35"/>
      <c r="Q47" s="35"/>
      <c r="R47" s="35"/>
      <c r="S47" s="35"/>
      <c r="T47" s="35"/>
      <c r="U47" s="35"/>
      <c r="V47" s="124"/>
      <c r="W47" s="124"/>
      <c r="X47" s="124"/>
      <c r="Y47" s="124"/>
      <c r="Z47" s="124"/>
      <c r="AA47" s="124"/>
      <c r="AB47" s="124"/>
      <c r="AC47" s="124"/>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3" customFormat="1" ht="15" x14ac:dyDescent="0.25">
      <c r="A48" s="111" t="s">
        <v>185</v>
      </c>
      <c r="B48" s="113">
        <f t="shared" si="2"/>
        <v>4999999.9999999991</v>
      </c>
      <c r="C48" s="112">
        <f t="shared" si="0"/>
        <v>25669.479452054788</v>
      </c>
      <c r="D48" s="22">
        <f t="shared" si="4"/>
        <v>0</v>
      </c>
      <c r="E48" s="22">
        <f t="shared" si="1"/>
        <v>442336.14611872146</v>
      </c>
      <c r="F48" s="35"/>
      <c r="G48" s="35"/>
      <c r="H48" s="35"/>
      <c r="I48" s="35"/>
      <c r="J48" s="35"/>
      <c r="K48" s="35"/>
      <c r="L48" s="35"/>
      <c r="M48" s="35"/>
      <c r="N48" s="35"/>
      <c r="O48" s="35"/>
      <c r="P48" s="35"/>
      <c r="Q48" s="35"/>
      <c r="R48" s="35"/>
      <c r="S48" s="35"/>
      <c r="T48" s="35"/>
      <c r="U48" s="35"/>
      <c r="V48" s="124"/>
      <c r="W48" s="124"/>
      <c r="X48" s="124"/>
      <c r="Y48" s="124"/>
      <c r="Z48" s="124"/>
      <c r="AA48" s="124"/>
      <c r="AB48" s="124"/>
      <c r="AC48" s="124"/>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3" customFormat="1" ht="15" x14ac:dyDescent="0.25">
      <c r="A49" s="111" t="s">
        <v>186</v>
      </c>
      <c r="B49" s="113">
        <f t="shared" si="2"/>
        <v>4583333.3333333321</v>
      </c>
      <c r="C49" s="112">
        <f t="shared" si="0"/>
        <v>23530.356164383556</v>
      </c>
      <c r="D49" s="22">
        <f t="shared" si="4"/>
        <v>0</v>
      </c>
      <c r="E49" s="22">
        <f t="shared" si="1"/>
        <v>440197.02283105021</v>
      </c>
      <c r="F49" s="35"/>
      <c r="G49" s="35"/>
      <c r="H49" s="35"/>
      <c r="I49" s="35"/>
      <c r="J49" s="35"/>
      <c r="K49" s="35"/>
      <c r="L49" s="35"/>
      <c r="M49" s="35"/>
      <c r="N49" s="35"/>
      <c r="O49" s="35"/>
      <c r="P49" s="35"/>
      <c r="Q49" s="35"/>
      <c r="R49" s="35"/>
      <c r="S49" s="35"/>
      <c r="T49" s="35"/>
      <c r="U49" s="35"/>
      <c r="V49" s="124"/>
      <c r="W49" s="124"/>
      <c r="X49" s="124"/>
      <c r="Y49" s="124"/>
      <c r="Z49" s="124"/>
      <c r="AA49" s="124"/>
      <c r="AB49" s="124"/>
      <c r="AC49" s="124"/>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3" customFormat="1" ht="15" x14ac:dyDescent="0.25">
      <c r="A50" s="111" t="s">
        <v>187</v>
      </c>
      <c r="B50" s="113">
        <f t="shared" si="2"/>
        <v>4166666.6666666656</v>
      </c>
      <c r="C50" s="112">
        <f t="shared" si="0"/>
        <v>21391.232876712322</v>
      </c>
      <c r="D50" s="22">
        <f t="shared" si="4"/>
        <v>0</v>
      </c>
      <c r="E50" s="22">
        <f t="shared" si="1"/>
        <v>438057.89954337903</v>
      </c>
      <c r="F50" s="35"/>
      <c r="G50" s="35"/>
      <c r="H50" s="35"/>
      <c r="I50" s="35"/>
      <c r="J50" s="35"/>
      <c r="K50" s="35"/>
      <c r="L50" s="35"/>
      <c r="M50" s="35"/>
      <c r="N50" s="35"/>
      <c r="O50" s="35"/>
      <c r="P50" s="35"/>
      <c r="Q50" s="35"/>
      <c r="R50" s="35"/>
      <c r="S50" s="35"/>
      <c r="T50" s="35"/>
      <c r="U50" s="35"/>
      <c r="V50" s="124"/>
      <c r="W50" s="124"/>
      <c r="X50" s="124"/>
      <c r="Y50" s="124"/>
      <c r="Z50" s="124"/>
      <c r="AA50" s="124"/>
      <c r="AB50" s="124"/>
      <c r="AC50" s="124"/>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3" customFormat="1" ht="15" x14ac:dyDescent="0.25">
      <c r="A51" s="111" t="s">
        <v>188</v>
      </c>
      <c r="B51" s="113">
        <f t="shared" si="2"/>
        <v>3749999.9999999991</v>
      </c>
      <c r="C51" s="112">
        <f t="shared" si="0"/>
        <v>19252.109589041094</v>
      </c>
      <c r="D51" s="22">
        <f t="shared" si="4"/>
        <v>0</v>
      </c>
      <c r="E51" s="22">
        <f t="shared" si="1"/>
        <v>435918.77625570778</v>
      </c>
      <c r="F51" s="35"/>
      <c r="G51" s="35"/>
      <c r="H51" s="35"/>
      <c r="I51" s="35"/>
      <c r="J51" s="35"/>
      <c r="K51" s="35"/>
      <c r="L51" s="35"/>
      <c r="M51" s="35"/>
      <c r="N51" s="35"/>
      <c r="O51" s="35"/>
      <c r="P51" s="35"/>
      <c r="Q51" s="35"/>
      <c r="R51" s="35"/>
      <c r="S51" s="35"/>
      <c r="T51" s="35"/>
      <c r="U51" s="35"/>
      <c r="V51" s="124"/>
      <c r="W51" s="124"/>
      <c r="X51" s="124"/>
      <c r="Y51" s="124"/>
      <c r="Z51" s="124"/>
      <c r="AA51" s="124"/>
      <c r="AB51" s="124"/>
      <c r="AC51" s="124"/>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3" customFormat="1" ht="15" x14ac:dyDescent="0.25">
      <c r="A52" s="111" t="s">
        <v>189</v>
      </c>
      <c r="B52" s="113">
        <f t="shared" si="2"/>
        <v>3333333.3333333326</v>
      </c>
      <c r="C52" s="112">
        <f t="shared" si="0"/>
        <v>17112.98630136986</v>
      </c>
      <c r="D52" s="22">
        <f t="shared" si="4"/>
        <v>0</v>
      </c>
      <c r="E52" s="22">
        <f t="shared" si="1"/>
        <v>433779.65296803653</v>
      </c>
      <c r="F52" s="35"/>
      <c r="G52" s="35"/>
      <c r="H52" s="35"/>
      <c r="I52" s="35"/>
      <c r="J52" s="35"/>
      <c r="K52" s="35"/>
      <c r="L52" s="35"/>
      <c r="M52" s="35"/>
      <c r="N52" s="35"/>
      <c r="O52" s="35"/>
      <c r="P52" s="35"/>
      <c r="Q52" s="35"/>
      <c r="R52" s="35"/>
      <c r="S52" s="35"/>
      <c r="T52" s="35"/>
      <c r="U52" s="35"/>
      <c r="V52" s="124"/>
      <c r="W52" s="124"/>
      <c r="X52" s="124"/>
      <c r="Y52" s="124"/>
      <c r="Z52" s="124"/>
      <c r="AA52" s="124"/>
      <c r="AB52" s="124"/>
      <c r="AC52" s="124"/>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3" customFormat="1" ht="15" x14ac:dyDescent="0.25">
      <c r="A53" s="111" t="s">
        <v>190</v>
      </c>
      <c r="B53" s="113">
        <f t="shared" si="2"/>
        <v>2916666.666666666</v>
      </c>
      <c r="C53" s="112">
        <f t="shared" si="0"/>
        <v>14973.863013698628</v>
      </c>
      <c r="D53" s="22">
        <f t="shared" si="4"/>
        <v>0</v>
      </c>
      <c r="E53" s="22">
        <f t="shared" si="1"/>
        <v>431640.52968036529</v>
      </c>
      <c r="F53" s="35"/>
      <c r="G53" s="35"/>
      <c r="H53" s="35"/>
      <c r="I53" s="35"/>
      <c r="J53" s="35"/>
      <c r="K53" s="35"/>
      <c r="L53" s="35"/>
      <c r="M53" s="35"/>
      <c r="N53" s="35"/>
      <c r="O53" s="35"/>
      <c r="P53" s="35"/>
      <c r="Q53" s="35"/>
      <c r="R53" s="35"/>
      <c r="S53" s="35"/>
      <c r="T53" s="35"/>
      <c r="U53" s="35"/>
      <c r="V53" s="124"/>
      <c r="W53" s="124"/>
      <c r="X53" s="124"/>
      <c r="Y53" s="124"/>
      <c r="Z53" s="124"/>
      <c r="AA53" s="124"/>
      <c r="AB53" s="124"/>
      <c r="AC53" s="124"/>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3" customFormat="1" ht="15" x14ac:dyDescent="0.25">
      <c r="A54" s="111" t="s">
        <v>204</v>
      </c>
      <c r="B54" s="113">
        <f t="shared" si="2"/>
        <v>2499999.9999999995</v>
      </c>
      <c r="C54" s="112">
        <f t="shared" si="0"/>
        <v>12834.739726027394</v>
      </c>
      <c r="D54" s="22">
        <f t="shared" si="4"/>
        <v>0</v>
      </c>
      <c r="E54" s="22">
        <f t="shared" si="1"/>
        <v>429501.4063926941</v>
      </c>
      <c r="F54" s="35"/>
      <c r="G54" s="35"/>
      <c r="H54" s="35"/>
      <c r="I54" s="35"/>
      <c r="J54" s="35"/>
      <c r="K54" s="35"/>
      <c r="L54" s="35"/>
      <c r="M54" s="35"/>
      <c r="N54" s="35"/>
      <c r="O54" s="35"/>
      <c r="P54" s="35"/>
      <c r="Q54" s="35"/>
      <c r="R54" s="35"/>
      <c r="S54" s="35"/>
      <c r="T54" s="35"/>
      <c r="U54" s="35"/>
      <c r="V54" s="124"/>
      <c r="W54" s="124"/>
      <c r="X54" s="124"/>
      <c r="Y54" s="124"/>
      <c r="Z54" s="124"/>
      <c r="AA54" s="124"/>
      <c r="AB54" s="124"/>
      <c r="AC54" s="12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3" customFormat="1" ht="15" x14ac:dyDescent="0.25">
      <c r="A55" s="111" t="s">
        <v>205</v>
      </c>
      <c r="B55" s="113">
        <f t="shared" si="2"/>
        <v>2083333.3333333328</v>
      </c>
      <c r="C55" s="112">
        <f t="shared" si="0"/>
        <v>10695.616438356161</v>
      </c>
      <c r="D55" s="22">
        <f t="shared" si="4"/>
        <v>0</v>
      </c>
      <c r="E55" s="22">
        <f t="shared" si="1"/>
        <v>427362.28310502286</v>
      </c>
      <c r="F55" s="35"/>
      <c r="G55" s="35"/>
      <c r="H55" s="35"/>
      <c r="I55" s="35"/>
      <c r="J55" s="35"/>
      <c r="K55" s="35"/>
      <c r="L55" s="35"/>
      <c r="M55" s="35"/>
      <c r="N55" s="35"/>
      <c r="O55" s="35"/>
      <c r="P55" s="35"/>
      <c r="Q55" s="35"/>
      <c r="R55" s="35"/>
      <c r="S55" s="35"/>
      <c r="T55" s="35"/>
      <c r="U55" s="35"/>
      <c r="V55" s="124"/>
      <c r="W55" s="124"/>
      <c r="X55" s="124"/>
      <c r="Y55" s="124"/>
      <c r="Z55" s="124"/>
      <c r="AA55" s="124"/>
      <c r="AB55" s="124"/>
      <c r="AC55" s="124"/>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3" customFormat="1" ht="15" x14ac:dyDescent="0.25">
      <c r="A56" s="111" t="s">
        <v>206</v>
      </c>
      <c r="B56" s="113">
        <f t="shared" si="2"/>
        <v>1666666.666666666</v>
      </c>
      <c r="C56" s="112">
        <f t="shared" si="0"/>
        <v>8556.493150684928</v>
      </c>
      <c r="D56" s="22">
        <f t="shared" si="4"/>
        <v>0</v>
      </c>
      <c r="E56" s="22">
        <f t="shared" si="1"/>
        <v>425223.15981735161</v>
      </c>
      <c r="F56" s="35"/>
      <c r="G56" s="35"/>
      <c r="H56" s="35"/>
      <c r="I56" s="35"/>
      <c r="J56" s="35"/>
      <c r="K56" s="35"/>
      <c r="L56" s="35"/>
      <c r="M56" s="35"/>
      <c r="N56" s="35"/>
      <c r="O56" s="35"/>
      <c r="P56" s="35"/>
      <c r="Q56" s="35"/>
      <c r="R56" s="35"/>
      <c r="S56" s="35"/>
      <c r="T56" s="35"/>
      <c r="U56" s="35"/>
      <c r="V56" s="124"/>
      <c r="W56" s="124"/>
      <c r="X56" s="124"/>
      <c r="Y56" s="124"/>
      <c r="Z56" s="124"/>
      <c r="AA56" s="124"/>
      <c r="AB56" s="124"/>
      <c r="AC56" s="124"/>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3" customFormat="1" ht="15" x14ac:dyDescent="0.25">
      <c r="A57" s="111" t="s">
        <v>207</v>
      </c>
      <c r="B57" s="113">
        <f t="shared" si="2"/>
        <v>1249999.9999999993</v>
      </c>
      <c r="C57" s="112">
        <f t="shared" si="0"/>
        <v>6417.369863013696</v>
      </c>
      <c r="D57" s="22">
        <f t="shared" si="4"/>
        <v>0</v>
      </c>
      <c r="E57" s="22">
        <f t="shared" si="1"/>
        <v>423084.03652968036</v>
      </c>
      <c r="F57" s="35"/>
      <c r="G57" s="35"/>
      <c r="H57" s="35"/>
      <c r="I57" s="35"/>
      <c r="J57" s="35"/>
      <c r="K57" s="35"/>
      <c r="L57" s="35"/>
      <c r="M57" s="35"/>
      <c r="N57" s="35"/>
      <c r="O57" s="35"/>
      <c r="P57" s="35"/>
      <c r="Q57" s="35"/>
      <c r="R57" s="35"/>
      <c r="S57" s="35"/>
      <c r="T57" s="35"/>
      <c r="U57" s="35"/>
      <c r="V57" s="124"/>
      <c r="W57" s="124"/>
      <c r="X57" s="124"/>
      <c r="Y57" s="124"/>
      <c r="Z57" s="124"/>
      <c r="AA57" s="124"/>
      <c r="AB57" s="124"/>
      <c r="AC57" s="124"/>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3" customFormat="1" ht="15" x14ac:dyDescent="0.25">
      <c r="A58" s="111" t="s">
        <v>208</v>
      </c>
      <c r="B58" s="113">
        <f t="shared" si="2"/>
        <v>833333.33333333256</v>
      </c>
      <c r="C58" s="112">
        <f t="shared" si="0"/>
        <v>4278.2465753424622</v>
      </c>
      <c r="D58" s="22">
        <f t="shared" si="4"/>
        <v>0</v>
      </c>
      <c r="E58" s="22">
        <f>IF(data2=2,C58+D58,IF(data2=1,IF(C58&gt;0,C58+D58+sumproplat2,0),IF(B58&gt;sumproplat2*2,sumproplat2,B58+C58+D58)))</f>
        <v>420944.91324200912</v>
      </c>
      <c r="F58" s="35"/>
      <c r="G58" s="35"/>
      <c r="H58" s="35"/>
      <c r="I58" s="35"/>
      <c r="J58" s="35"/>
      <c r="K58" s="35"/>
      <c r="L58" s="35"/>
      <c r="M58" s="35"/>
      <c r="N58" s="35"/>
      <c r="O58" s="35"/>
      <c r="P58" s="35"/>
      <c r="Q58" s="35"/>
      <c r="R58" s="35"/>
      <c r="S58" s="35"/>
      <c r="T58" s="35"/>
      <c r="U58" s="35"/>
      <c r="V58" s="124"/>
      <c r="W58" s="124"/>
      <c r="X58" s="124"/>
      <c r="Y58" s="124"/>
      <c r="Z58" s="124"/>
      <c r="AA58" s="124"/>
      <c r="AB58" s="124"/>
      <c r="AC58" s="124"/>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3" customFormat="1" ht="15" x14ac:dyDescent="0.25">
      <c r="A59" s="111" t="s">
        <v>209</v>
      </c>
      <c r="B59" s="113">
        <f>IF(data2=1,IF((B58-sumproplat2)&gt;1,B58-sumproplat2,0),IF(B58-(sumproplat2-C58-D58)&gt;0,B58,0))</f>
        <v>416666.66666666587</v>
      </c>
      <c r="C59" s="112">
        <f t="shared" si="0"/>
        <v>2139.1232876712288</v>
      </c>
      <c r="D59" s="22">
        <f t="shared" si="4"/>
        <v>0</v>
      </c>
      <c r="E59" s="22">
        <f>IF(data2=2,C59+D59+B59,IF(data2=1,IF(C59&gt;0,C59+D59+sumproplat2,0),IF(B59&gt;sumproplat2*2,sumproplat2,B59+C59+D59)))</f>
        <v>418805.78995433793</v>
      </c>
      <c r="F59" s="35"/>
      <c r="G59" s="35"/>
      <c r="H59" s="35"/>
      <c r="I59" s="35"/>
      <c r="J59" s="35"/>
      <c r="K59" s="35"/>
      <c r="L59" s="35"/>
      <c r="M59" s="35"/>
      <c r="N59" s="35"/>
      <c r="O59" s="35"/>
      <c r="P59" s="35"/>
      <c r="Q59" s="35"/>
      <c r="R59" s="35"/>
      <c r="S59" s="35"/>
      <c r="T59" s="35"/>
      <c r="U59" s="35"/>
      <c r="V59" s="124"/>
      <c r="W59" s="124"/>
      <c r="X59" s="124"/>
      <c r="Y59" s="124"/>
      <c r="Z59" s="124"/>
      <c r="AA59" s="124"/>
      <c r="AB59" s="124"/>
      <c r="AC59" s="124"/>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3" customFormat="1" ht="15.75" thickBot="1" x14ac:dyDescent="0.3">
      <c r="A60" s="114" t="s">
        <v>66</v>
      </c>
      <c r="B60" s="115"/>
      <c r="C60" s="116">
        <f>SUM(C36:C59)</f>
        <v>641736.98630136997</v>
      </c>
      <c r="D60" s="117">
        <f>SUM(D36:D59)</f>
        <v>70750</v>
      </c>
      <c r="E60" s="117">
        <f>SUM(E36:E59)</f>
        <v>10712486.986301372</v>
      </c>
      <c r="F60" s="35"/>
      <c r="G60" s="35"/>
      <c r="H60" s="35"/>
      <c r="I60" s="35"/>
      <c r="J60" s="35"/>
      <c r="K60" s="35"/>
      <c r="L60" s="35"/>
      <c r="M60" s="35"/>
      <c r="N60" s="35"/>
      <c r="O60" s="35"/>
      <c r="P60" s="35"/>
      <c r="Q60" s="35"/>
      <c r="R60" s="35"/>
      <c r="S60" s="35"/>
      <c r="T60" s="35"/>
      <c r="U60" s="35"/>
      <c r="V60" s="7"/>
      <c r="W60" s="7"/>
      <c r="X60" s="6"/>
      <c r="Y60" s="6"/>
      <c r="Z60" s="7"/>
      <c r="AA60" s="7"/>
      <c r="AB60" s="6"/>
      <c r="AC60" s="6"/>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3" customFormat="1" ht="12.75" hidden="1" customHeight="1" thickBot="1" x14ac:dyDescent="0.3">
      <c r="A61" s="234" t="s">
        <v>65</v>
      </c>
      <c r="B61" s="236" t="s">
        <v>74</v>
      </c>
      <c r="C61" s="237"/>
      <c r="D61" s="238"/>
      <c r="E61" s="109"/>
      <c r="F61" s="35"/>
      <c r="G61" s="35"/>
      <c r="H61" s="35"/>
      <c r="I61" s="35"/>
      <c r="J61" s="35"/>
      <c r="K61" s="35"/>
      <c r="L61" s="35"/>
      <c r="M61" s="35"/>
      <c r="N61" s="35"/>
      <c r="O61" s="35"/>
      <c r="P61" s="35"/>
      <c r="Q61" s="35"/>
      <c r="R61" s="35"/>
      <c r="S61" s="35"/>
      <c r="T61" s="35"/>
      <c r="U61" s="35"/>
      <c r="V61" s="233"/>
      <c r="W61" s="233"/>
      <c r="X61" s="233"/>
      <c r="Y61" s="233"/>
      <c r="Z61" s="233"/>
      <c r="AA61" s="233"/>
      <c r="AB61" s="233"/>
      <c r="AC61" s="233"/>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3" customFormat="1" ht="75.75" hidden="1" customHeight="1" thickBot="1" x14ac:dyDescent="0.3">
      <c r="A62" s="235"/>
      <c r="B62" s="110" t="s">
        <v>88</v>
      </c>
      <c r="C62" s="110" t="s">
        <v>89</v>
      </c>
      <c r="D62" s="110" t="s">
        <v>162</v>
      </c>
      <c r="E62" s="119" t="s">
        <v>90</v>
      </c>
      <c r="F62" s="35"/>
      <c r="G62" s="35"/>
      <c r="H62" s="35"/>
      <c r="I62" s="35"/>
      <c r="J62" s="35"/>
      <c r="K62" s="35"/>
      <c r="L62" s="35"/>
      <c r="M62" s="35"/>
      <c r="N62" s="35"/>
      <c r="O62" s="35"/>
      <c r="P62" s="35"/>
      <c r="Q62" s="35"/>
      <c r="R62" s="35"/>
      <c r="S62" s="35"/>
      <c r="T62" s="35"/>
      <c r="U62" s="35"/>
      <c r="V62" s="123"/>
      <c r="W62" s="123"/>
      <c r="X62" s="123"/>
      <c r="Y62" s="123"/>
      <c r="Z62" s="123"/>
      <c r="AA62" s="123"/>
      <c r="AB62" s="123"/>
      <c r="AC62" s="123"/>
      <c r="AD62" s="122"/>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3" customFormat="1" ht="15" hidden="1" customHeight="1" x14ac:dyDescent="0.25">
      <c r="A63" s="111" t="s">
        <v>62</v>
      </c>
      <c r="B63" s="113">
        <f>IF(data2=1,IF((Z53-sumproplat2)&gt;1,Z53-sumproplat2,0),IF(Z53-(sumproplat2-AA53-AB53)&gt;0,Z53-(AC53-AA53-AB53),0))</f>
        <v>0</v>
      </c>
      <c r="C63" s="113">
        <f t="shared" ref="C63:C74" si="5">IF(data2=1,B63*(PROC2/36500)*30.42,B63*(PROC2/36000)*30)</f>
        <v>0</v>
      </c>
      <c r="D63" s="22">
        <f t="shared" ref="D63:D74" si="6">IF(AND($A63="1 міс.",B63&gt;0),$J$25*$J$6+$J$26*B63,0)+IF(B63-IF(data2=1,IF(C63&gt;0.001,C63+sumproplat2,0),IF(B63&gt;sumproplat2*2,sumproplat2,B63+C63))&lt;0,$J$28,0)</f>
        <v>0</v>
      </c>
      <c r="E63" s="120">
        <f t="shared" ref="E63:E74" si="7">IF(data2=1,IF(C63&gt;0.001,C63+D63+sumproplat2,0),IF(B63&gt;sumproplat2*2,sumproplat2+D63,B63+C63+D63))</f>
        <v>0</v>
      </c>
      <c r="F63" s="35"/>
      <c r="G63" s="35"/>
      <c r="H63" s="35"/>
      <c r="I63" s="35"/>
      <c r="J63" s="35"/>
      <c r="K63" s="35"/>
      <c r="L63" s="35"/>
      <c r="M63" s="35"/>
      <c r="N63" s="35"/>
      <c r="O63" s="35"/>
      <c r="P63" s="35"/>
      <c r="Q63" s="35"/>
      <c r="R63" s="35"/>
      <c r="S63" s="35"/>
      <c r="T63" s="35"/>
      <c r="U63" s="35"/>
      <c r="V63" s="124"/>
      <c r="W63" s="124"/>
      <c r="X63" s="124"/>
      <c r="Y63" s="124"/>
      <c r="Z63" s="124"/>
      <c r="AA63" s="124"/>
      <c r="AB63" s="124"/>
      <c r="AC63" s="124"/>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3" customFormat="1" ht="15" hidden="1" customHeight="1" x14ac:dyDescent="0.25">
      <c r="A64" s="111" t="s">
        <v>63</v>
      </c>
      <c r="B64" s="113">
        <f t="shared" ref="B64:B74" si="8">IF(data2=1,IF((B63-sumproplat2)&gt;1,B63-sumproplat2,0),IF(B63-(sumproplat2-C63-D63)&gt;0,B63-(E63-C63-D63),0))</f>
        <v>0</v>
      </c>
      <c r="C64" s="113">
        <f t="shared" si="5"/>
        <v>0</v>
      </c>
      <c r="D64" s="22">
        <f t="shared" si="6"/>
        <v>0</v>
      </c>
      <c r="E64" s="120">
        <f t="shared" si="7"/>
        <v>0</v>
      </c>
      <c r="F64" s="35"/>
      <c r="G64" s="35"/>
      <c r="H64" s="35"/>
      <c r="I64" s="35"/>
      <c r="J64" s="35"/>
      <c r="K64" s="35"/>
      <c r="L64" s="35"/>
      <c r="M64" s="35"/>
      <c r="N64" s="35"/>
      <c r="O64" s="35"/>
      <c r="P64" s="35"/>
      <c r="Q64" s="35"/>
      <c r="R64" s="35"/>
      <c r="S64" s="35"/>
      <c r="T64" s="35"/>
      <c r="U64" s="35"/>
      <c r="V64" s="124"/>
      <c r="W64" s="124"/>
      <c r="X64" s="124"/>
      <c r="Y64" s="124"/>
      <c r="Z64" s="124"/>
      <c r="AA64" s="124"/>
      <c r="AB64" s="124"/>
      <c r="AC64" s="12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3" customFormat="1" ht="15" hidden="1" customHeight="1" x14ac:dyDescent="0.25">
      <c r="A65" s="111" t="s">
        <v>64</v>
      </c>
      <c r="B65" s="113">
        <f t="shared" si="8"/>
        <v>0</v>
      </c>
      <c r="C65" s="113">
        <f t="shared" si="5"/>
        <v>0</v>
      </c>
      <c r="D65" s="22">
        <f t="shared" si="6"/>
        <v>0</v>
      </c>
      <c r="E65" s="120">
        <f t="shared" si="7"/>
        <v>0</v>
      </c>
      <c r="F65" s="35"/>
      <c r="G65" s="35"/>
      <c r="H65" s="35"/>
      <c r="I65" s="35"/>
      <c r="J65" s="35"/>
      <c r="K65" s="35"/>
      <c r="L65" s="35"/>
      <c r="M65" s="35"/>
      <c r="N65" s="35"/>
      <c r="O65" s="35"/>
      <c r="P65" s="35"/>
      <c r="Q65" s="35"/>
      <c r="R65" s="35"/>
      <c r="S65" s="35"/>
      <c r="T65" s="35"/>
      <c r="U65" s="35"/>
      <c r="V65" s="124"/>
      <c r="W65" s="124"/>
      <c r="X65" s="124"/>
      <c r="Y65" s="124"/>
      <c r="Z65" s="124"/>
      <c r="AA65" s="124"/>
      <c r="AB65" s="124"/>
      <c r="AC65" s="124"/>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3" customFormat="1" ht="15" hidden="1" customHeight="1" x14ac:dyDescent="0.25">
      <c r="A66" s="111" t="s">
        <v>163</v>
      </c>
      <c r="B66" s="113">
        <f t="shared" si="8"/>
        <v>0</v>
      </c>
      <c r="C66" s="113">
        <f t="shared" si="5"/>
        <v>0</v>
      </c>
      <c r="D66" s="22">
        <f t="shared" si="6"/>
        <v>0</v>
      </c>
      <c r="E66" s="120">
        <f t="shared" si="7"/>
        <v>0</v>
      </c>
      <c r="F66" s="35"/>
      <c r="G66" s="35"/>
      <c r="H66" s="35"/>
      <c r="I66" s="35"/>
      <c r="J66" s="35"/>
      <c r="K66" s="35"/>
      <c r="L66" s="35"/>
      <c r="M66" s="35"/>
      <c r="N66" s="35"/>
      <c r="O66" s="35"/>
      <c r="P66" s="35"/>
      <c r="Q66" s="35"/>
      <c r="R66" s="35"/>
      <c r="S66" s="35"/>
      <c r="T66" s="35"/>
      <c r="U66" s="35"/>
      <c r="V66" s="124"/>
      <c r="W66" s="124"/>
      <c r="X66" s="124"/>
      <c r="Y66" s="124"/>
      <c r="Z66" s="124"/>
      <c r="AA66" s="124"/>
      <c r="AB66" s="124"/>
      <c r="AC66" s="124"/>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3" customFormat="1" ht="15" hidden="1" customHeight="1" x14ac:dyDescent="0.25">
      <c r="A67" s="111" t="s">
        <v>164</v>
      </c>
      <c r="B67" s="113">
        <f t="shared" si="8"/>
        <v>0</v>
      </c>
      <c r="C67" s="113">
        <f t="shared" si="5"/>
        <v>0</v>
      </c>
      <c r="D67" s="22">
        <f t="shared" si="6"/>
        <v>0</v>
      </c>
      <c r="E67" s="120">
        <f t="shared" si="7"/>
        <v>0</v>
      </c>
      <c r="F67" s="35"/>
      <c r="G67" s="35"/>
      <c r="H67" s="35"/>
      <c r="I67" s="35"/>
      <c r="J67" s="35"/>
      <c r="K67" s="35"/>
      <c r="L67" s="35"/>
      <c r="M67" s="35"/>
      <c r="N67" s="35"/>
      <c r="O67" s="35"/>
      <c r="P67" s="35"/>
      <c r="Q67" s="35"/>
      <c r="R67" s="35"/>
      <c r="S67" s="35"/>
      <c r="T67" s="35"/>
      <c r="U67" s="35"/>
      <c r="V67" s="124"/>
      <c r="W67" s="124"/>
      <c r="X67" s="124"/>
      <c r="Y67" s="124"/>
      <c r="Z67" s="124"/>
      <c r="AA67" s="124"/>
      <c r="AB67" s="124"/>
      <c r="AC67" s="124"/>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3" customFormat="1" ht="15" hidden="1" customHeight="1" x14ac:dyDescent="0.25">
      <c r="A68" s="111" t="s">
        <v>165</v>
      </c>
      <c r="B68" s="113">
        <f t="shared" si="8"/>
        <v>0</v>
      </c>
      <c r="C68" s="113">
        <f t="shared" si="5"/>
        <v>0</v>
      </c>
      <c r="D68" s="22">
        <f t="shared" si="6"/>
        <v>0</v>
      </c>
      <c r="E68" s="120">
        <f t="shared" si="7"/>
        <v>0</v>
      </c>
      <c r="F68" s="35"/>
      <c r="G68" s="35"/>
      <c r="H68" s="35"/>
      <c r="I68" s="35"/>
      <c r="J68" s="35"/>
      <c r="K68" s="35"/>
      <c r="L68" s="35"/>
      <c r="M68" s="35"/>
      <c r="N68" s="35"/>
      <c r="O68" s="35"/>
      <c r="P68" s="35"/>
      <c r="Q68" s="35"/>
      <c r="R68" s="35"/>
      <c r="S68" s="35"/>
      <c r="T68" s="35"/>
      <c r="U68" s="35"/>
      <c r="V68" s="124"/>
      <c r="W68" s="124"/>
      <c r="X68" s="124"/>
      <c r="Y68" s="124"/>
      <c r="Z68" s="124"/>
      <c r="AA68" s="124"/>
      <c r="AB68" s="124"/>
      <c r="AC68" s="124"/>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3" customFormat="1" ht="15" hidden="1" customHeight="1" x14ac:dyDescent="0.25">
      <c r="A69" s="111" t="s">
        <v>166</v>
      </c>
      <c r="B69" s="113">
        <f t="shared" si="8"/>
        <v>0</v>
      </c>
      <c r="C69" s="113">
        <f t="shared" si="5"/>
        <v>0</v>
      </c>
      <c r="D69" s="22">
        <f t="shared" si="6"/>
        <v>0</v>
      </c>
      <c r="E69" s="120">
        <f t="shared" si="7"/>
        <v>0</v>
      </c>
      <c r="F69" s="35"/>
      <c r="G69" s="35"/>
      <c r="H69" s="35"/>
      <c r="I69" s="35"/>
      <c r="J69" s="35"/>
      <c r="K69" s="35"/>
      <c r="L69" s="35"/>
      <c r="M69" s="35"/>
      <c r="N69" s="35"/>
      <c r="O69" s="35"/>
      <c r="P69" s="35"/>
      <c r="Q69" s="35"/>
      <c r="R69" s="35"/>
      <c r="S69" s="35"/>
      <c r="T69" s="35"/>
      <c r="U69" s="35"/>
      <c r="V69" s="124"/>
      <c r="W69" s="124"/>
      <c r="X69" s="124"/>
      <c r="Y69" s="124"/>
      <c r="Z69" s="124"/>
      <c r="AA69" s="124"/>
      <c r="AB69" s="124"/>
      <c r="AC69" s="124"/>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3" customFormat="1" ht="15" hidden="1" customHeight="1" x14ac:dyDescent="0.25">
      <c r="A70" s="111" t="s">
        <v>167</v>
      </c>
      <c r="B70" s="113">
        <f t="shared" si="8"/>
        <v>0</v>
      </c>
      <c r="C70" s="113">
        <f t="shared" si="5"/>
        <v>0</v>
      </c>
      <c r="D70" s="22">
        <f t="shared" si="6"/>
        <v>0</v>
      </c>
      <c r="E70" s="120">
        <f t="shared" si="7"/>
        <v>0</v>
      </c>
      <c r="F70" s="35"/>
      <c r="G70" s="35"/>
      <c r="H70" s="35"/>
      <c r="I70" s="35"/>
      <c r="J70" s="35"/>
      <c r="K70" s="35"/>
      <c r="L70" s="35"/>
      <c r="M70" s="35"/>
      <c r="N70" s="35"/>
      <c r="O70" s="35"/>
      <c r="P70" s="35"/>
      <c r="Q70" s="35"/>
      <c r="R70" s="35"/>
      <c r="S70" s="35"/>
      <c r="T70" s="35"/>
      <c r="U70" s="35"/>
      <c r="V70" s="124"/>
      <c r="W70" s="124"/>
      <c r="X70" s="124"/>
      <c r="Y70" s="124"/>
      <c r="Z70" s="124"/>
      <c r="AA70" s="124"/>
      <c r="AB70" s="124"/>
      <c r="AC70" s="124"/>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3" customFormat="1" ht="15" hidden="1" customHeight="1" x14ac:dyDescent="0.25">
      <c r="A71" s="111" t="s">
        <v>168</v>
      </c>
      <c r="B71" s="113">
        <f t="shared" si="8"/>
        <v>0</v>
      </c>
      <c r="C71" s="113">
        <f t="shared" si="5"/>
        <v>0</v>
      </c>
      <c r="D71" s="22">
        <f t="shared" si="6"/>
        <v>0</v>
      </c>
      <c r="E71" s="120">
        <f t="shared" si="7"/>
        <v>0</v>
      </c>
      <c r="F71" s="35"/>
      <c r="G71" s="35"/>
      <c r="H71" s="35"/>
      <c r="I71" s="35"/>
      <c r="J71" s="35"/>
      <c r="K71" s="35"/>
      <c r="L71" s="35"/>
      <c r="M71" s="35"/>
      <c r="N71" s="35"/>
      <c r="O71" s="35"/>
      <c r="P71" s="35"/>
      <c r="Q71" s="35"/>
      <c r="R71" s="35"/>
      <c r="S71" s="35"/>
      <c r="T71" s="35"/>
      <c r="U71" s="35"/>
      <c r="V71" s="124"/>
      <c r="W71" s="124"/>
      <c r="X71" s="124"/>
      <c r="Y71" s="124"/>
      <c r="Z71" s="124"/>
      <c r="AA71" s="124"/>
      <c r="AB71" s="124"/>
      <c r="AC71" s="124"/>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3" customFormat="1" ht="15" hidden="1" customHeight="1" x14ac:dyDescent="0.25">
      <c r="A72" s="111" t="s">
        <v>169</v>
      </c>
      <c r="B72" s="113">
        <f t="shared" si="8"/>
        <v>0</v>
      </c>
      <c r="C72" s="113">
        <f t="shared" si="5"/>
        <v>0</v>
      </c>
      <c r="D72" s="22">
        <f t="shared" si="6"/>
        <v>0</v>
      </c>
      <c r="E72" s="120">
        <f t="shared" si="7"/>
        <v>0</v>
      </c>
      <c r="F72" s="35"/>
      <c r="G72" s="35"/>
      <c r="H72" s="35"/>
      <c r="I72" s="35"/>
      <c r="J72" s="35"/>
      <c r="K72" s="35"/>
      <c r="L72" s="35"/>
      <c r="M72" s="35"/>
      <c r="N72" s="35"/>
      <c r="O72" s="35"/>
      <c r="P72" s="35"/>
      <c r="Q72" s="35"/>
      <c r="R72" s="35"/>
      <c r="S72" s="35"/>
      <c r="T72" s="35"/>
      <c r="U72" s="35"/>
      <c r="V72" s="124"/>
      <c r="W72" s="124"/>
      <c r="X72" s="124"/>
      <c r="Y72" s="124"/>
      <c r="Z72" s="124"/>
      <c r="AA72" s="124"/>
      <c r="AB72" s="124"/>
      <c r="AC72" s="124"/>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3" customFormat="1" ht="15" hidden="1" customHeight="1" x14ac:dyDescent="0.25">
      <c r="A73" s="111" t="s">
        <v>170</v>
      </c>
      <c r="B73" s="113">
        <f t="shared" si="8"/>
        <v>0</v>
      </c>
      <c r="C73" s="113">
        <f t="shared" si="5"/>
        <v>0</v>
      </c>
      <c r="D73" s="22">
        <f t="shared" si="6"/>
        <v>0</v>
      </c>
      <c r="E73" s="120">
        <f t="shared" si="7"/>
        <v>0</v>
      </c>
      <c r="F73" s="35"/>
      <c r="G73" s="35"/>
      <c r="H73" s="35"/>
      <c r="I73" s="35"/>
      <c r="J73" s="35"/>
      <c r="K73" s="35"/>
      <c r="L73" s="35"/>
      <c r="M73" s="35"/>
      <c r="N73" s="35"/>
      <c r="O73" s="35"/>
      <c r="P73" s="35"/>
      <c r="Q73" s="35"/>
      <c r="R73" s="35"/>
      <c r="S73" s="35"/>
      <c r="T73" s="35"/>
      <c r="U73" s="35"/>
      <c r="V73" s="124"/>
      <c r="W73" s="124"/>
      <c r="X73" s="124"/>
      <c r="Y73" s="124"/>
      <c r="Z73" s="124"/>
      <c r="AA73" s="124"/>
      <c r="AB73" s="124"/>
      <c r="AC73" s="124"/>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3" customFormat="1" ht="15" hidden="1" customHeight="1" x14ac:dyDescent="0.25">
      <c r="A74" s="111" t="s">
        <v>131</v>
      </c>
      <c r="B74" s="113">
        <f t="shared" si="8"/>
        <v>0</v>
      </c>
      <c r="C74" s="113">
        <f t="shared" si="5"/>
        <v>0</v>
      </c>
      <c r="D74" s="22">
        <f t="shared" si="6"/>
        <v>0</v>
      </c>
      <c r="E74" s="120">
        <f t="shared" si="7"/>
        <v>0</v>
      </c>
      <c r="F74" s="35"/>
      <c r="G74" s="35"/>
      <c r="H74" s="35"/>
      <c r="I74" s="35"/>
      <c r="J74" s="35"/>
      <c r="K74" s="35"/>
      <c r="L74" s="35"/>
      <c r="M74" s="35"/>
      <c r="N74" s="35"/>
      <c r="O74" s="35"/>
      <c r="P74" s="35"/>
      <c r="Q74" s="35"/>
      <c r="R74" s="35"/>
      <c r="S74" s="35"/>
      <c r="T74" s="35"/>
      <c r="U74" s="35"/>
      <c r="V74" s="124"/>
      <c r="W74" s="124"/>
      <c r="X74" s="124"/>
      <c r="Y74" s="124"/>
      <c r="Z74" s="124"/>
      <c r="AA74" s="124"/>
      <c r="AB74" s="124"/>
      <c r="AC74" s="12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3" customFormat="1" ht="15.75" hidden="1" customHeight="1" thickBot="1" x14ac:dyDescent="0.3">
      <c r="A75" s="114" t="s">
        <v>66</v>
      </c>
      <c r="B75" s="115"/>
      <c r="C75" s="116">
        <f>SUM(C63:C74)</f>
        <v>0</v>
      </c>
      <c r="D75" s="117">
        <f>SUM(D63:D74)</f>
        <v>0</v>
      </c>
      <c r="E75" s="121">
        <f>SUM(E63:E74)</f>
        <v>0</v>
      </c>
      <c r="F75" s="35"/>
      <c r="G75" s="35"/>
      <c r="H75" s="35"/>
      <c r="I75" s="35"/>
      <c r="J75" s="35"/>
      <c r="K75" s="35"/>
      <c r="L75" s="35"/>
      <c r="M75" s="35"/>
      <c r="N75" s="35"/>
      <c r="O75" s="35"/>
      <c r="P75" s="35"/>
      <c r="Q75" s="35"/>
      <c r="R75" s="35"/>
      <c r="S75" s="35"/>
      <c r="T75" s="35"/>
      <c r="U75" s="35"/>
      <c r="V75" s="7"/>
      <c r="W75" s="7"/>
      <c r="X75" s="6"/>
      <c r="Y75" s="6"/>
      <c r="Z75" s="7"/>
      <c r="AA75" s="7"/>
      <c r="AB75" s="6"/>
      <c r="AC75" s="6"/>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3" customFormat="1" ht="12.75" hidden="1" customHeight="1" thickBot="1" x14ac:dyDescent="0.3">
      <c r="A76" s="234" t="s">
        <v>65</v>
      </c>
      <c r="B76" s="236" t="s">
        <v>81</v>
      </c>
      <c r="C76" s="237"/>
      <c r="D76" s="237"/>
      <c r="E76" s="237"/>
      <c r="F76" s="35"/>
      <c r="G76" s="35"/>
      <c r="H76" s="35"/>
      <c r="I76" s="35"/>
      <c r="J76" s="35"/>
      <c r="K76" s="35"/>
      <c r="L76" s="35"/>
      <c r="M76" s="35"/>
      <c r="N76" s="35"/>
      <c r="O76" s="35"/>
      <c r="P76" s="35"/>
      <c r="Q76" s="35"/>
      <c r="R76" s="35"/>
      <c r="S76" s="35"/>
      <c r="T76" s="35"/>
      <c r="U76" s="35"/>
      <c r="V76" s="233"/>
      <c r="W76" s="233"/>
      <c r="X76" s="233"/>
      <c r="Y76" s="233"/>
      <c r="Z76" s="233"/>
      <c r="AA76" s="233"/>
      <c r="AB76" s="233"/>
      <c r="AC76" s="233"/>
      <c r="AD76" s="6"/>
      <c r="AE76" s="6"/>
      <c r="AF76" s="6"/>
      <c r="AG76" s="6"/>
      <c r="AH76" s="6"/>
      <c r="AI76" s="6"/>
      <c r="AJ76" s="6"/>
      <c r="AK76" s="6"/>
      <c r="AL76" s="6"/>
      <c r="AM76" s="6"/>
      <c r="AN76" s="6"/>
      <c r="AO76" s="6"/>
      <c r="AP76" s="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3" customFormat="1" ht="75.75" hidden="1" customHeight="1" thickBot="1" x14ac:dyDescent="0.3">
      <c r="A77" s="235"/>
      <c r="B77" s="110" t="s">
        <v>88</v>
      </c>
      <c r="C77" s="110" t="s">
        <v>89</v>
      </c>
      <c r="D77" s="110" t="s">
        <v>162</v>
      </c>
      <c r="E77" s="119" t="s">
        <v>90</v>
      </c>
      <c r="F77" s="35"/>
      <c r="G77" s="35"/>
      <c r="H77" s="35"/>
      <c r="I77" s="35"/>
      <c r="J77" s="35"/>
      <c r="K77" s="35"/>
      <c r="L77" s="35"/>
      <c r="M77" s="35"/>
      <c r="N77" s="35"/>
      <c r="O77" s="35"/>
      <c r="P77" s="35"/>
      <c r="Q77" s="35"/>
      <c r="R77" s="35"/>
      <c r="S77" s="35"/>
      <c r="T77" s="35"/>
      <c r="U77" s="35"/>
      <c r="V77" s="123"/>
      <c r="W77" s="123"/>
      <c r="X77" s="123"/>
      <c r="Y77" s="123"/>
      <c r="Z77" s="123"/>
      <c r="AA77" s="123"/>
      <c r="AB77" s="123"/>
      <c r="AC77" s="123"/>
      <c r="AD77" s="6"/>
      <c r="AE77" s="6"/>
      <c r="AF77" s="6"/>
      <c r="AG77" s="6"/>
      <c r="AH77" s="6"/>
      <c r="AI77" s="6"/>
      <c r="AJ77" s="6"/>
      <c r="AK77" s="6"/>
      <c r="AL77" s="6"/>
      <c r="AM77" s="6"/>
      <c r="AN77" s="6"/>
      <c r="AO77" s="6"/>
      <c r="AP77" s="6"/>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3" customFormat="1" ht="15" hidden="1" customHeight="1" x14ac:dyDescent="0.25">
      <c r="A78" s="111" t="s">
        <v>62</v>
      </c>
      <c r="B78" s="113">
        <f>IF(data2=1,IF((Z74-sumproplat2)&gt;1,Z74-sumproplat2,0),IF(Z74-(sumproplat2-AA74-AB74)&gt;0,Z74-(AC74-AA74-AB74),0))</f>
        <v>0</v>
      </c>
      <c r="C78" s="113">
        <f t="shared" ref="C78:C89" si="9">IF(data2=1,B78*(PROC2/36500)*30.42,B78*(PROC2/36000)*30)</f>
        <v>0</v>
      </c>
      <c r="D78" s="22">
        <f t="shared" ref="D78:D89" si="10">IF(AND($A78="1 міс.",B78&gt;0),$J$25*$J$6+$J$26*B78,0)+IF(B78-IF(data2=1,IF(C78&gt;0.001,C78+sumproplat2,0),IF(B78&gt;sumproplat2*2,sumproplat2,B78+C78))&lt;0,$J$28,0)</f>
        <v>0</v>
      </c>
      <c r="E78" s="120">
        <f t="shared" ref="E78:E89" si="11">IF(data2=1,IF(C78&gt;0.001,C78+D78+sumproplat2,0),IF(B78&gt;sumproplat2*2,sumproplat2+D78,B78+C78+D78))</f>
        <v>0</v>
      </c>
      <c r="F78" s="35"/>
      <c r="G78" s="35"/>
      <c r="H78" s="35"/>
      <c r="I78" s="35"/>
      <c r="J78" s="35"/>
      <c r="K78" s="35"/>
      <c r="L78" s="35"/>
      <c r="M78" s="35"/>
      <c r="N78" s="35"/>
      <c r="O78" s="35"/>
      <c r="P78" s="35"/>
      <c r="Q78" s="35"/>
      <c r="R78" s="35"/>
      <c r="S78" s="35"/>
      <c r="T78" s="35"/>
      <c r="U78" s="35"/>
      <c r="V78" s="124"/>
      <c r="W78" s="124"/>
      <c r="X78" s="124"/>
      <c r="Y78" s="124"/>
      <c r="Z78" s="124"/>
      <c r="AA78" s="124"/>
      <c r="AB78" s="124"/>
      <c r="AC78" s="124"/>
      <c r="AD78" s="6"/>
      <c r="AE78" s="6"/>
      <c r="AF78" s="6"/>
      <c r="AG78" s="6"/>
      <c r="AH78" s="6"/>
      <c r="AI78" s="6"/>
      <c r="AJ78" s="6"/>
      <c r="AK78" s="6"/>
      <c r="AL78" s="6"/>
      <c r="AM78" s="6"/>
      <c r="AN78" s="6"/>
      <c r="AO78" s="6"/>
      <c r="AP78" s="6"/>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3" customFormat="1" ht="15" hidden="1" customHeight="1" x14ac:dyDescent="0.25">
      <c r="A79" s="111" t="s">
        <v>63</v>
      </c>
      <c r="B79" s="113">
        <f t="shared" ref="B79:B89" si="12">IF(data2=1,IF((B78-sumproplat2)&gt;1,B78-sumproplat2,0),IF(B78-(sumproplat2-C78-D78)&gt;0,B78-(E78-C78-D78),0))</f>
        <v>0</v>
      </c>
      <c r="C79" s="113">
        <f t="shared" si="9"/>
        <v>0</v>
      </c>
      <c r="D79" s="22">
        <f t="shared" si="10"/>
        <v>0</v>
      </c>
      <c r="E79" s="120">
        <f t="shared" si="11"/>
        <v>0</v>
      </c>
      <c r="F79" s="35"/>
      <c r="G79" s="35"/>
      <c r="H79" s="35"/>
      <c r="I79" s="35"/>
      <c r="J79" s="35"/>
      <c r="K79" s="35"/>
      <c r="L79" s="35"/>
      <c r="M79" s="35"/>
      <c r="N79" s="35"/>
      <c r="O79" s="35"/>
      <c r="P79" s="35"/>
      <c r="Q79" s="35"/>
      <c r="R79" s="35"/>
      <c r="S79" s="35"/>
      <c r="T79" s="35"/>
      <c r="U79" s="35"/>
      <c r="V79" s="124"/>
      <c r="W79" s="124"/>
      <c r="X79" s="124"/>
      <c r="Y79" s="124"/>
      <c r="Z79" s="124"/>
      <c r="AA79" s="124"/>
      <c r="AB79" s="124"/>
      <c r="AC79" s="124"/>
      <c r="AD79" s="6"/>
      <c r="AE79" s="6"/>
      <c r="AF79" s="6"/>
      <c r="AG79" s="6"/>
      <c r="AH79" s="6"/>
      <c r="AI79" s="6"/>
      <c r="AJ79" s="6"/>
      <c r="AK79" s="6"/>
      <c r="AL79" s="6"/>
      <c r="AM79" s="6"/>
      <c r="AN79" s="6"/>
      <c r="AO79" s="6"/>
      <c r="AP79" s="6"/>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3" customFormat="1" ht="15" hidden="1" customHeight="1" x14ac:dyDescent="0.25">
      <c r="A80" s="111" t="s">
        <v>64</v>
      </c>
      <c r="B80" s="113">
        <f t="shared" si="12"/>
        <v>0</v>
      </c>
      <c r="C80" s="113">
        <f t="shared" si="9"/>
        <v>0</v>
      </c>
      <c r="D80" s="22">
        <f t="shared" si="10"/>
        <v>0</v>
      </c>
      <c r="E80" s="120">
        <f t="shared" si="11"/>
        <v>0</v>
      </c>
      <c r="F80" s="35"/>
      <c r="G80" s="35"/>
      <c r="H80" s="35"/>
      <c r="I80" s="35"/>
      <c r="J80" s="35"/>
      <c r="K80" s="35"/>
      <c r="L80" s="35"/>
      <c r="M80" s="35"/>
      <c r="N80" s="35"/>
      <c r="O80" s="35"/>
      <c r="P80" s="35"/>
      <c r="Q80" s="35"/>
      <c r="R80" s="35"/>
      <c r="S80" s="35"/>
      <c r="T80" s="35"/>
      <c r="U80" s="35"/>
      <c r="V80" s="124"/>
      <c r="W80" s="124"/>
      <c r="X80" s="124"/>
      <c r="Y80" s="124"/>
      <c r="Z80" s="124"/>
      <c r="AA80" s="124"/>
      <c r="AB80" s="124"/>
      <c r="AC80" s="124"/>
      <c r="AD80" s="6"/>
      <c r="AE80" s="6"/>
      <c r="AF80" s="6"/>
      <c r="AG80" s="6"/>
      <c r="AH80" s="6"/>
      <c r="AI80" s="6"/>
      <c r="AJ80" s="6"/>
      <c r="AK80" s="6"/>
      <c r="AL80" s="6"/>
      <c r="AM80" s="6"/>
      <c r="AN80" s="6"/>
      <c r="AO80" s="6"/>
      <c r="AP80" s="6"/>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3" customFormat="1" ht="15" hidden="1" customHeight="1" x14ac:dyDescent="0.25">
      <c r="A81" s="111" t="s">
        <v>163</v>
      </c>
      <c r="B81" s="113">
        <f t="shared" si="12"/>
        <v>0</v>
      </c>
      <c r="C81" s="113">
        <f t="shared" si="9"/>
        <v>0</v>
      </c>
      <c r="D81" s="22">
        <f t="shared" si="10"/>
        <v>0</v>
      </c>
      <c r="E81" s="120">
        <f t="shared" si="11"/>
        <v>0</v>
      </c>
      <c r="F81" s="35"/>
      <c r="G81" s="35"/>
      <c r="H81" s="35"/>
      <c r="I81" s="35"/>
      <c r="J81" s="35"/>
      <c r="K81" s="35"/>
      <c r="L81" s="35"/>
      <c r="M81" s="35"/>
      <c r="N81" s="35"/>
      <c r="O81" s="35"/>
      <c r="P81" s="35"/>
      <c r="Q81" s="35"/>
      <c r="R81" s="35"/>
      <c r="S81" s="35"/>
      <c r="T81" s="35"/>
      <c r="U81" s="35"/>
      <c r="V81" s="124"/>
      <c r="W81" s="124"/>
      <c r="X81" s="124"/>
      <c r="Y81" s="124"/>
      <c r="Z81" s="124"/>
      <c r="AA81" s="124"/>
      <c r="AB81" s="124"/>
      <c r="AC81" s="124"/>
      <c r="AD81" s="6"/>
      <c r="AE81" s="6"/>
      <c r="AF81" s="6"/>
      <c r="AG81" s="6"/>
      <c r="AH81" s="6"/>
      <c r="AI81" s="6"/>
      <c r="AJ81" s="6"/>
      <c r="AK81" s="6"/>
      <c r="AL81" s="6"/>
      <c r="AM81" s="6"/>
      <c r="AN81" s="6"/>
      <c r="AO81" s="6"/>
      <c r="AP81" s="6"/>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3" customFormat="1" ht="15" hidden="1" customHeight="1" x14ac:dyDescent="0.25">
      <c r="A82" s="111" t="s">
        <v>164</v>
      </c>
      <c r="B82" s="113">
        <f t="shared" si="12"/>
        <v>0</v>
      </c>
      <c r="C82" s="113">
        <f t="shared" si="9"/>
        <v>0</v>
      </c>
      <c r="D82" s="22">
        <f t="shared" si="10"/>
        <v>0</v>
      </c>
      <c r="E82" s="120">
        <f t="shared" si="11"/>
        <v>0</v>
      </c>
      <c r="F82" s="35"/>
      <c r="G82" s="35"/>
      <c r="H82" s="35"/>
      <c r="I82" s="35"/>
      <c r="J82" s="35"/>
      <c r="K82" s="35"/>
      <c r="L82" s="35"/>
      <c r="M82" s="35"/>
      <c r="N82" s="35"/>
      <c r="O82" s="35"/>
      <c r="P82" s="35"/>
      <c r="Q82" s="35"/>
      <c r="R82" s="35"/>
      <c r="S82" s="35"/>
      <c r="T82" s="35"/>
      <c r="U82" s="35"/>
      <c r="V82" s="124"/>
      <c r="W82" s="124"/>
      <c r="X82" s="124"/>
      <c r="Y82" s="124"/>
      <c r="Z82" s="124"/>
      <c r="AA82" s="124"/>
      <c r="AB82" s="124"/>
      <c r="AC82" s="124"/>
      <c r="AD82" s="6"/>
      <c r="AE82" s="6"/>
      <c r="AF82" s="6"/>
      <c r="AG82" s="6"/>
      <c r="AH82" s="6"/>
      <c r="AI82" s="6"/>
      <c r="AJ82" s="6"/>
      <c r="AK82" s="6"/>
      <c r="AL82" s="6"/>
      <c r="AM82" s="6"/>
      <c r="AN82" s="6"/>
      <c r="AO82" s="6"/>
      <c r="AP82" s="6"/>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3" customFormat="1" ht="15" hidden="1" customHeight="1" x14ac:dyDescent="0.25">
      <c r="A83" s="111" t="s">
        <v>165</v>
      </c>
      <c r="B83" s="113">
        <f t="shared" si="12"/>
        <v>0</v>
      </c>
      <c r="C83" s="113">
        <f t="shared" si="9"/>
        <v>0</v>
      </c>
      <c r="D83" s="22">
        <f t="shared" si="10"/>
        <v>0</v>
      </c>
      <c r="E83" s="120">
        <f t="shared" si="11"/>
        <v>0</v>
      </c>
      <c r="F83" s="35"/>
      <c r="G83" s="35"/>
      <c r="H83" s="35"/>
      <c r="I83" s="35"/>
      <c r="J83" s="35"/>
      <c r="K83" s="35"/>
      <c r="L83" s="35"/>
      <c r="M83" s="35"/>
      <c r="N83" s="35"/>
      <c r="O83" s="35"/>
      <c r="P83" s="35"/>
      <c r="Q83" s="35"/>
      <c r="R83" s="35"/>
      <c r="S83" s="35"/>
      <c r="T83" s="35"/>
      <c r="U83" s="35"/>
      <c r="V83" s="124"/>
      <c r="W83" s="124"/>
      <c r="X83" s="124"/>
      <c r="Y83" s="124"/>
      <c r="Z83" s="124"/>
      <c r="AA83" s="124"/>
      <c r="AB83" s="124"/>
      <c r="AC83" s="124"/>
      <c r="AD83" s="6"/>
      <c r="AE83" s="6"/>
      <c r="AF83" s="6"/>
      <c r="AG83" s="6"/>
      <c r="AH83" s="6"/>
      <c r="AI83" s="6"/>
      <c r="AJ83" s="6"/>
      <c r="AK83" s="6"/>
      <c r="AL83" s="6"/>
      <c r="AM83" s="6"/>
      <c r="AN83" s="6"/>
      <c r="AO83" s="6"/>
      <c r="AP83" s="6"/>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3" customFormat="1" ht="15" hidden="1" customHeight="1" x14ac:dyDescent="0.25">
      <c r="A84" s="111" t="s">
        <v>166</v>
      </c>
      <c r="B84" s="113">
        <f t="shared" si="12"/>
        <v>0</v>
      </c>
      <c r="C84" s="113">
        <f t="shared" si="9"/>
        <v>0</v>
      </c>
      <c r="D84" s="22">
        <f t="shared" si="10"/>
        <v>0</v>
      </c>
      <c r="E84" s="120">
        <f t="shared" si="11"/>
        <v>0</v>
      </c>
      <c r="F84" s="35"/>
      <c r="G84" s="35"/>
      <c r="H84" s="35"/>
      <c r="I84" s="35"/>
      <c r="J84" s="35"/>
      <c r="K84" s="35"/>
      <c r="L84" s="35"/>
      <c r="M84" s="35"/>
      <c r="N84" s="35"/>
      <c r="O84" s="35"/>
      <c r="P84" s="35"/>
      <c r="Q84" s="35"/>
      <c r="R84" s="35"/>
      <c r="S84" s="35"/>
      <c r="T84" s="35"/>
      <c r="U84" s="35"/>
      <c r="V84" s="124"/>
      <c r="W84" s="124"/>
      <c r="X84" s="124"/>
      <c r="Y84" s="124"/>
      <c r="Z84" s="124"/>
      <c r="AA84" s="124"/>
      <c r="AB84" s="124"/>
      <c r="AC84" s="124"/>
      <c r="AD84" s="6"/>
      <c r="AE84" s="6"/>
      <c r="AF84" s="6"/>
      <c r="AG84" s="6"/>
      <c r="AH84" s="6"/>
      <c r="AI84" s="6"/>
      <c r="AJ84" s="6"/>
      <c r="AK84" s="6"/>
      <c r="AL84" s="6"/>
      <c r="AM84" s="6"/>
      <c r="AN84" s="6"/>
      <c r="AO84" s="6"/>
      <c r="AP84" s="6"/>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3" customFormat="1" ht="15" hidden="1" customHeight="1" x14ac:dyDescent="0.25">
      <c r="A85" s="111" t="s">
        <v>167</v>
      </c>
      <c r="B85" s="113">
        <f t="shared" si="12"/>
        <v>0</v>
      </c>
      <c r="C85" s="113">
        <f t="shared" si="9"/>
        <v>0</v>
      </c>
      <c r="D85" s="22">
        <f t="shared" si="10"/>
        <v>0</v>
      </c>
      <c r="E85" s="120">
        <f t="shared" si="11"/>
        <v>0</v>
      </c>
      <c r="F85" s="35"/>
      <c r="G85" s="35"/>
      <c r="H85" s="35"/>
      <c r="I85" s="35"/>
      <c r="J85" s="35"/>
      <c r="K85" s="35"/>
      <c r="L85" s="35"/>
      <c r="M85" s="35"/>
      <c r="N85" s="35"/>
      <c r="O85" s="35"/>
      <c r="P85" s="35"/>
      <c r="Q85" s="35"/>
      <c r="R85" s="35"/>
      <c r="S85" s="35"/>
      <c r="T85" s="35"/>
      <c r="U85" s="35"/>
      <c r="V85" s="124"/>
      <c r="W85" s="124"/>
      <c r="X85" s="124"/>
      <c r="Y85" s="124"/>
      <c r="Z85" s="124"/>
      <c r="AA85" s="124"/>
      <c r="AB85" s="124"/>
      <c r="AC85" s="124"/>
      <c r="AD85" s="6"/>
      <c r="AE85" s="6"/>
      <c r="AF85" s="6"/>
      <c r="AG85" s="6"/>
      <c r="AH85" s="6"/>
      <c r="AI85" s="6"/>
      <c r="AJ85" s="6"/>
      <c r="AK85" s="6"/>
      <c r="AL85" s="6"/>
      <c r="AM85" s="6"/>
      <c r="AN85" s="6"/>
      <c r="AO85" s="6"/>
      <c r="AP85" s="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3" customFormat="1" ht="15" hidden="1" customHeight="1" x14ac:dyDescent="0.25">
      <c r="A86" s="111" t="s">
        <v>168</v>
      </c>
      <c r="B86" s="113">
        <f t="shared" si="12"/>
        <v>0</v>
      </c>
      <c r="C86" s="113">
        <f t="shared" si="9"/>
        <v>0</v>
      </c>
      <c r="D86" s="22">
        <f t="shared" si="10"/>
        <v>0</v>
      </c>
      <c r="E86" s="120">
        <f t="shared" si="11"/>
        <v>0</v>
      </c>
      <c r="F86" s="35"/>
      <c r="G86" s="35"/>
      <c r="H86" s="35"/>
      <c r="I86" s="35"/>
      <c r="J86" s="35"/>
      <c r="K86" s="35"/>
      <c r="L86" s="35"/>
      <c r="M86" s="35"/>
      <c r="N86" s="35"/>
      <c r="O86" s="35"/>
      <c r="P86" s="35"/>
      <c r="Q86" s="35"/>
      <c r="R86" s="35"/>
      <c r="S86" s="35"/>
      <c r="T86" s="35"/>
      <c r="U86" s="35"/>
      <c r="V86" s="124"/>
      <c r="W86" s="124"/>
      <c r="X86" s="124"/>
      <c r="Y86" s="124"/>
      <c r="Z86" s="124"/>
      <c r="AA86" s="124"/>
      <c r="AB86" s="124"/>
      <c r="AC86" s="124"/>
      <c r="AD86" s="6"/>
      <c r="AE86" s="6"/>
      <c r="AF86" s="6"/>
      <c r="AG86" s="6"/>
      <c r="AH86" s="6"/>
      <c r="AI86" s="6"/>
      <c r="AJ86" s="6"/>
      <c r="AK86" s="6"/>
      <c r="AL86" s="6"/>
      <c r="AM86" s="6"/>
      <c r="AN86" s="6"/>
      <c r="AO86" s="6"/>
      <c r="AP86" s="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3" customFormat="1" ht="15" hidden="1" customHeight="1" x14ac:dyDescent="0.25">
      <c r="A87" s="111" t="s">
        <v>169</v>
      </c>
      <c r="B87" s="113">
        <f t="shared" si="12"/>
        <v>0</v>
      </c>
      <c r="C87" s="113">
        <f t="shared" si="9"/>
        <v>0</v>
      </c>
      <c r="D87" s="22">
        <f t="shared" si="10"/>
        <v>0</v>
      </c>
      <c r="E87" s="120">
        <f t="shared" si="11"/>
        <v>0</v>
      </c>
      <c r="F87" s="35"/>
      <c r="G87" s="35"/>
      <c r="H87" s="35"/>
      <c r="I87" s="35"/>
      <c r="J87" s="35"/>
      <c r="K87" s="35"/>
      <c r="L87" s="35"/>
      <c r="M87" s="35"/>
      <c r="N87" s="35"/>
      <c r="O87" s="35"/>
      <c r="P87" s="35"/>
      <c r="Q87" s="35"/>
      <c r="R87" s="35"/>
      <c r="S87" s="35"/>
      <c r="T87" s="35"/>
      <c r="U87" s="35"/>
      <c r="V87" s="124"/>
      <c r="W87" s="124"/>
      <c r="X87" s="124"/>
      <c r="Y87" s="124"/>
      <c r="Z87" s="124"/>
      <c r="AA87" s="124"/>
      <c r="AB87" s="124"/>
      <c r="AC87" s="124"/>
      <c r="AD87" s="6"/>
      <c r="AE87" s="6"/>
      <c r="AF87" s="6"/>
      <c r="AG87" s="6"/>
      <c r="AH87" s="6"/>
      <c r="AI87" s="6"/>
      <c r="AJ87" s="6"/>
      <c r="AK87" s="6"/>
      <c r="AL87" s="6"/>
      <c r="AM87" s="6"/>
      <c r="AN87" s="6"/>
      <c r="AO87" s="6"/>
      <c r="AP87" s="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3" customFormat="1" ht="15" hidden="1" customHeight="1" x14ac:dyDescent="0.25">
      <c r="A88" s="111" t="s">
        <v>170</v>
      </c>
      <c r="B88" s="113">
        <f t="shared" si="12"/>
        <v>0</v>
      </c>
      <c r="C88" s="113">
        <f t="shared" si="9"/>
        <v>0</v>
      </c>
      <c r="D88" s="22">
        <f t="shared" si="10"/>
        <v>0</v>
      </c>
      <c r="E88" s="120">
        <f t="shared" si="11"/>
        <v>0</v>
      </c>
      <c r="F88" s="35"/>
      <c r="G88" s="35"/>
      <c r="H88" s="35"/>
      <c r="I88" s="35"/>
      <c r="J88" s="35"/>
      <c r="K88" s="35"/>
      <c r="L88" s="35"/>
      <c r="M88" s="35"/>
      <c r="N88" s="35"/>
      <c r="O88" s="35"/>
      <c r="P88" s="35"/>
      <c r="Q88" s="35"/>
      <c r="R88" s="35"/>
      <c r="S88" s="35"/>
      <c r="T88" s="35"/>
      <c r="U88" s="35"/>
      <c r="V88" s="124"/>
      <c r="W88" s="124"/>
      <c r="X88" s="124"/>
      <c r="Y88" s="124"/>
      <c r="Z88" s="124"/>
      <c r="AA88" s="124"/>
      <c r="AB88" s="124"/>
      <c r="AC88" s="124"/>
      <c r="AD88" s="6"/>
      <c r="AE88" s="6"/>
      <c r="AF88" s="6"/>
      <c r="AG88" s="6"/>
      <c r="AH88" s="6"/>
      <c r="AI88" s="6"/>
      <c r="AJ88" s="6"/>
      <c r="AK88" s="6"/>
      <c r="AL88" s="6"/>
      <c r="AM88" s="6"/>
      <c r="AN88" s="6"/>
      <c r="AO88" s="6"/>
      <c r="AP88" s="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3" customFormat="1" ht="15" hidden="1" customHeight="1" x14ac:dyDescent="0.25">
      <c r="A89" s="111" t="s">
        <v>131</v>
      </c>
      <c r="B89" s="113">
        <f t="shared" si="12"/>
        <v>0</v>
      </c>
      <c r="C89" s="113">
        <f t="shared" si="9"/>
        <v>0</v>
      </c>
      <c r="D89" s="22">
        <f t="shared" si="10"/>
        <v>0</v>
      </c>
      <c r="E89" s="120">
        <f t="shared" si="11"/>
        <v>0</v>
      </c>
      <c r="F89" s="35"/>
      <c r="G89" s="35"/>
      <c r="H89" s="35"/>
      <c r="I89" s="35"/>
      <c r="J89" s="35"/>
      <c r="K89" s="35"/>
      <c r="L89" s="35"/>
      <c r="M89" s="35"/>
      <c r="N89" s="35"/>
      <c r="O89" s="35"/>
      <c r="P89" s="35"/>
      <c r="Q89" s="35"/>
      <c r="R89" s="35"/>
      <c r="S89" s="35"/>
      <c r="T89" s="35"/>
      <c r="U89" s="35"/>
      <c r="V89" s="124"/>
      <c r="W89" s="124"/>
      <c r="X89" s="124"/>
      <c r="Y89" s="124"/>
      <c r="Z89" s="124"/>
      <c r="AA89" s="124"/>
      <c r="AB89" s="124"/>
      <c r="AC89" s="124"/>
      <c r="AD89" s="6"/>
      <c r="AE89" s="6"/>
      <c r="AF89" s="6"/>
      <c r="AG89" s="6"/>
      <c r="AH89" s="6"/>
      <c r="AI89" s="6"/>
      <c r="AJ89" s="6"/>
      <c r="AK89" s="6"/>
      <c r="AL89" s="6"/>
      <c r="AM89" s="6"/>
      <c r="AN89" s="6"/>
      <c r="AO89" s="6"/>
      <c r="AP89" s="6"/>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s="3" customFormat="1" ht="15.75" hidden="1" customHeight="1" thickBot="1" x14ac:dyDescent="0.3">
      <c r="A90" s="114" t="s">
        <v>66</v>
      </c>
      <c r="B90" s="115"/>
      <c r="C90" s="116">
        <f>SUM(C78:C89)</f>
        <v>0</v>
      </c>
      <c r="D90" s="117">
        <f>SUM(D78:D89)</f>
        <v>0</v>
      </c>
      <c r="E90" s="121">
        <f>SUM(E78:E89)</f>
        <v>0</v>
      </c>
      <c r="F90" s="35"/>
      <c r="G90" s="35"/>
      <c r="H90" s="35"/>
      <c r="I90" s="35"/>
      <c r="J90" s="35"/>
      <c r="K90" s="35"/>
      <c r="L90" s="35"/>
      <c r="M90" s="35"/>
      <c r="N90" s="35"/>
      <c r="O90" s="35"/>
      <c r="P90" s="35"/>
      <c r="Q90" s="35"/>
      <c r="R90" s="35"/>
      <c r="S90" s="35"/>
      <c r="T90" s="35"/>
      <c r="U90" s="35"/>
      <c r="V90" s="7"/>
      <c r="W90" s="7"/>
      <c r="X90" s="6"/>
      <c r="Y90" s="6"/>
      <c r="Z90" s="7"/>
      <c r="AA90" s="7"/>
      <c r="AB90" s="6"/>
      <c r="AC90" s="6"/>
      <c r="AD90" s="6"/>
      <c r="AE90" s="6"/>
      <c r="AF90" s="6"/>
      <c r="AG90" s="6"/>
      <c r="AH90" s="6"/>
      <c r="AI90" s="6"/>
      <c r="AJ90" s="6"/>
      <c r="AK90" s="6"/>
      <c r="AL90" s="6"/>
      <c r="AM90" s="6"/>
      <c r="AN90" s="6"/>
      <c r="AO90" s="6"/>
      <c r="AP90" s="6"/>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s="3" customFormat="1" ht="15" x14ac:dyDescent="0.25">
      <c r="A91" s="35"/>
      <c r="B91" s="35"/>
      <c r="C91" s="35"/>
      <c r="D91" s="35"/>
      <c r="E91" s="35"/>
      <c r="F91" s="35"/>
      <c r="G91" s="35"/>
      <c r="H91" s="35"/>
      <c r="I91" s="35"/>
      <c r="J91" s="35"/>
      <c r="K91" s="35"/>
      <c r="L91" s="35"/>
      <c r="M91" s="35"/>
      <c r="N91" s="35"/>
      <c r="O91" s="35"/>
      <c r="P91" s="35"/>
      <c r="Q91" s="35"/>
      <c r="R91" s="35"/>
      <c r="S91" s="35"/>
      <c r="T91" s="35"/>
      <c r="U91" s="35"/>
      <c r="V91" s="6"/>
      <c r="W91" s="6"/>
      <c r="X91" s="6"/>
      <c r="Y91" s="6"/>
      <c r="Z91" s="6"/>
      <c r="AA91" s="6"/>
      <c r="AB91" s="6"/>
      <c r="AC91" s="6"/>
      <c r="AD91" s="6"/>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3" customFormat="1" ht="42.75" customHeight="1" x14ac:dyDescent="0.25">
      <c r="A92" s="221" t="s">
        <v>210</v>
      </c>
      <c r="B92" s="221"/>
      <c r="C92" s="221"/>
      <c r="D92" s="221"/>
      <c r="E92" s="221"/>
      <c r="F92" s="221"/>
      <c r="G92" s="221"/>
      <c r="H92" s="221"/>
      <c r="I92" s="221"/>
      <c r="J92" s="221"/>
      <c r="K92" s="34">
        <f>K93+K94</f>
        <v>712486.98630136997</v>
      </c>
      <c r="L92" s="35"/>
      <c r="M92" s="35"/>
      <c r="N92" s="6"/>
      <c r="O92" s="35"/>
      <c r="P92" s="6"/>
      <c r="Q92" s="6"/>
      <c r="R92" s="6"/>
      <c r="S92" s="6"/>
      <c r="T92" s="6"/>
      <c r="U92" s="6"/>
      <c r="V92" s="6"/>
      <c r="W92" s="6"/>
      <c r="X92" s="6"/>
      <c r="Y92" s="6"/>
      <c r="Z92" s="6"/>
      <c r="AA92" s="6"/>
      <c r="AB92" s="6"/>
      <c r="AC92" s="6"/>
      <c r="AD92" s="6"/>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s="3" customFormat="1" ht="24.75" customHeight="1" x14ac:dyDescent="0.25">
      <c r="A93" s="202" t="s">
        <v>202</v>
      </c>
      <c r="B93" s="202"/>
      <c r="C93" s="202"/>
      <c r="D93" s="202"/>
      <c r="E93" s="202"/>
      <c r="F93" s="202"/>
      <c r="G93" s="202"/>
      <c r="H93" s="202"/>
      <c r="I93" s="202"/>
      <c r="J93" s="202"/>
      <c r="K93" s="34">
        <f>C60+G60+K60+O60+S60+W60+AA60+C75+G75+K75+O75+S75+W75+AA75+C90+G90+K90+O90+S90+W90+AA90+$J$17*sumkred2+$J$18+$J$19*sumkred2+J21</f>
        <v>712486.98630136997</v>
      </c>
      <c r="L93" s="35"/>
      <c r="M93" s="35"/>
      <c r="N93" s="35"/>
      <c r="O93" s="35"/>
      <c r="P93" s="4"/>
      <c r="Q93" s="4"/>
      <c r="R93" s="4"/>
      <c r="S93" s="2"/>
      <c r="T93" s="2"/>
      <c r="U93" s="2"/>
      <c r="V93" s="2"/>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s="3" customFormat="1" ht="24.75" customHeight="1" x14ac:dyDescent="0.25">
      <c r="A94" s="221" t="s">
        <v>203</v>
      </c>
      <c r="B94" s="221"/>
      <c r="C94" s="221"/>
      <c r="D94" s="221"/>
      <c r="E94" s="221"/>
      <c r="F94" s="221"/>
      <c r="G94" s="221"/>
      <c r="H94" s="221"/>
      <c r="I94" s="221"/>
      <c r="J94" s="221"/>
      <c r="K94" s="34">
        <f>D60+H60+L60+P60+T60+X60+AB60+D75+H75+L75+P75+T75+X75+AB75+D90+H90+L90+P90+T90+X90+AB90-($J$17*sumkred2+$J$18+$J$19*sumkred2+J21)</f>
        <v>0</v>
      </c>
      <c r="L94" s="35"/>
      <c r="M94" s="35"/>
      <c r="N94" s="35"/>
      <c r="O94" s="35"/>
      <c r="P94" s="4"/>
      <c r="Q94" s="4"/>
      <c r="R94" s="4"/>
      <c r="S94" s="2"/>
      <c r="T94" s="2"/>
      <c r="U94" s="2"/>
      <c r="V94" s="2"/>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s="3" customFormat="1" ht="29.25" customHeight="1" x14ac:dyDescent="0.25">
      <c r="A95" s="202" t="s">
        <v>33</v>
      </c>
      <c r="B95" s="202"/>
      <c r="C95" s="202"/>
      <c r="D95" s="202"/>
      <c r="E95" s="202"/>
      <c r="F95" s="202"/>
      <c r="G95" s="202"/>
      <c r="H95" s="202"/>
      <c r="I95" s="202"/>
      <c r="J95" s="202"/>
      <c r="K95" s="34">
        <f>E60+I60+M60+Q60+U60+Y60+AC60+E75+I75+M75+Q75+U75+Y75+AC75+E90+I90+M90+Q90+U90+Y90+AC90</f>
        <v>10712486.986301372</v>
      </c>
      <c r="L95" s="35"/>
      <c r="M95" s="35"/>
      <c r="N95" s="35"/>
      <c r="O95" s="35"/>
      <c r="P95" s="4"/>
      <c r="Q95" s="4"/>
      <c r="R95" s="4"/>
      <c r="S95" s="2"/>
      <c r="T95" s="2"/>
      <c r="U95" s="2"/>
      <c r="V95" s="2"/>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s="3" customFormat="1" ht="24.75" customHeight="1" x14ac:dyDescent="0.25">
      <c r="A96" s="220" t="s">
        <v>173</v>
      </c>
      <c r="B96" s="220"/>
      <c r="C96" s="220"/>
      <c r="D96" s="220"/>
      <c r="E96" s="220"/>
      <c r="F96" s="220"/>
      <c r="G96" s="220"/>
      <c r="H96" s="220"/>
      <c r="I96" s="220"/>
      <c r="J96" s="220"/>
      <c r="K96" s="118">
        <f ca="1">XIRR(C106:C346,B106:B346)</f>
        <v>7.1072742342948927E-2</v>
      </c>
      <c r="L96" s="35"/>
      <c r="M96" s="35"/>
      <c r="N96" s="35"/>
      <c r="O96" s="35"/>
      <c r="P96" s="4"/>
      <c r="Q96" s="4"/>
      <c r="R96" s="4"/>
      <c r="S96" s="2"/>
      <c r="T96" s="2"/>
      <c r="U96" s="2"/>
      <c r="V96" s="2"/>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247" s="3" customFormat="1" ht="45.75" customHeight="1" x14ac:dyDescent="0.25">
      <c r="A97" s="221" t="s">
        <v>174</v>
      </c>
      <c r="B97" s="221"/>
      <c r="C97" s="221"/>
      <c r="D97" s="221"/>
      <c r="E97" s="221"/>
      <c r="F97" s="221"/>
      <c r="G97" s="221"/>
      <c r="H97" s="221"/>
      <c r="I97" s="221"/>
      <c r="J97" s="221"/>
      <c r="K97" s="221"/>
      <c r="L97" s="222"/>
      <c r="M97" s="222"/>
      <c r="N97" s="222"/>
      <c r="O97" s="35"/>
      <c r="P97" s="4"/>
      <c r="Q97" s="4"/>
      <c r="R97" s="4"/>
      <c r="S97" s="2"/>
      <c r="T97" s="2"/>
      <c r="U97" s="2"/>
      <c r="V97" s="2"/>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row>
    <row r="98" spans="1:247" s="3" customFormat="1" ht="47.25" customHeight="1" x14ac:dyDescent="0.25">
      <c r="A98" s="221" t="s">
        <v>175</v>
      </c>
      <c r="B98" s="221"/>
      <c r="C98" s="221"/>
      <c r="D98" s="221"/>
      <c r="E98" s="221"/>
      <c r="F98" s="221"/>
      <c r="G98" s="221"/>
      <c r="H98" s="221"/>
      <c r="I98" s="221"/>
      <c r="J98" s="221"/>
      <c r="K98" s="221"/>
      <c r="L98" s="221"/>
      <c r="M98" s="221"/>
      <c r="N98" s="221"/>
      <c r="O98" s="35"/>
      <c r="P98" s="4"/>
      <c r="Q98" s="4"/>
      <c r="R98" s="4"/>
      <c r="S98" s="2"/>
      <c r="T98" s="2"/>
      <c r="U98" s="2"/>
      <c r="V98" s="2"/>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row>
    <row r="99" spans="1:247" s="3" customFormat="1" ht="34.5" customHeight="1" x14ac:dyDescent="0.25">
      <c r="A99" s="221" t="s">
        <v>177</v>
      </c>
      <c r="B99" s="221"/>
      <c r="C99" s="221"/>
      <c r="D99" s="221"/>
      <c r="E99" s="221"/>
      <c r="F99" s="221"/>
      <c r="G99" s="221"/>
      <c r="H99" s="221"/>
      <c r="I99" s="221"/>
      <c r="J99" s="221"/>
      <c r="K99" s="221"/>
      <c r="L99" s="221"/>
      <c r="M99" s="221"/>
      <c r="N99" s="221"/>
      <c r="O99" s="35"/>
      <c r="P99" s="4"/>
      <c r="Q99" s="4"/>
      <c r="R99" s="4"/>
      <c r="S99" s="2"/>
      <c r="T99" s="2"/>
      <c r="U99" s="2"/>
      <c r="V99" s="2"/>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row>
    <row r="100" spans="1:247" s="3" customFormat="1" ht="10.5" customHeight="1" x14ac:dyDescent="0.25">
      <c r="A100" s="35"/>
      <c r="B100" s="35"/>
      <c r="C100" s="35"/>
      <c r="D100" s="35"/>
      <c r="E100" s="35"/>
      <c r="F100" s="35"/>
      <c r="G100" s="35"/>
      <c r="H100" s="35"/>
      <c r="I100" s="35"/>
      <c r="J100" s="35"/>
      <c r="K100" s="35"/>
      <c r="L100" s="35"/>
      <c r="M100" s="35"/>
      <c r="N100" s="35"/>
      <c r="O100" s="35"/>
      <c r="P100" s="4"/>
      <c r="Q100" s="4"/>
      <c r="R100" s="4"/>
      <c r="S100" s="2"/>
      <c r="T100" s="2"/>
      <c r="U100" s="2"/>
      <c r="V100" s="2"/>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row>
    <row r="101" spans="1:247" s="3" customFormat="1" ht="33.75" customHeight="1" x14ac:dyDescent="0.25">
      <c r="A101" s="216" t="s">
        <v>47</v>
      </c>
      <c r="B101" s="216"/>
      <c r="C101" s="223">
        <f ca="1">TODAY()</f>
        <v>44512</v>
      </c>
      <c r="D101" s="223"/>
      <c r="E101" s="223"/>
      <c r="F101" s="223"/>
      <c r="G101" s="35"/>
      <c r="H101" s="35"/>
      <c r="I101" s="35"/>
      <c r="J101" s="35"/>
      <c r="K101" s="35"/>
      <c r="L101" s="35"/>
      <c r="M101" s="35"/>
      <c r="N101" s="35"/>
      <c r="O101" s="35"/>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row>
    <row r="102" spans="1:247" ht="11.25" customHeight="1" x14ac:dyDescent="0.25">
      <c r="A102" s="35"/>
      <c r="B102" s="35"/>
      <c r="C102" s="35"/>
      <c r="D102" s="35"/>
      <c r="E102" s="35"/>
      <c r="F102" s="35"/>
      <c r="G102" s="35"/>
      <c r="H102" s="35"/>
      <c r="I102" s="35"/>
      <c r="J102" s="35"/>
      <c r="K102" s="35"/>
      <c r="L102" s="35"/>
      <c r="M102" s="35"/>
      <c r="N102" s="35"/>
      <c r="O102" s="35"/>
    </row>
    <row r="103" spans="1:247" s="3" customFormat="1" ht="30" customHeight="1" x14ac:dyDescent="0.25">
      <c r="A103" s="200" t="s">
        <v>53</v>
      </c>
      <c r="B103" s="200"/>
      <c r="C103" s="215"/>
      <c r="D103" s="215"/>
      <c r="E103" s="215"/>
      <c r="F103" s="215"/>
      <c r="G103" s="35"/>
      <c r="H103" s="35"/>
      <c r="I103" s="35"/>
      <c r="J103" s="35"/>
      <c r="K103" s="35"/>
      <c r="L103" s="35"/>
      <c r="M103" s="35"/>
      <c r="N103" s="35"/>
      <c r="O103" s="35"/>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row>
    <row r="104" spans="1:247" s="3" customFormat="1" ht="15.75" customHeight="1" x14ac:dyDescent="0.25">
      <c r="A104" s="200"/>
      <c r="B104" s="200"/>
      <c r="C104" s="216" t="s">
        <v>93</v>
      </c>
      <c r="D104" s="216"/>
      <c r="E104" s="216"/>
      <c r="F104" s="216"/>
      <c r="G104" s="35"/>
      <c r="H104" s="35"/>
      <c r="I104" s="35"/>
      <c r="J104" s="35"/>
      <c r="K104" s="35"/>
      <c r="L104" s="35"/>
      <c r="M104" s="35"/>
      <c r="N104" s="35"/>
      <c r="O104" s="35"/>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row>
    <row r="106" spans="1:247" s="3" customFormat="1" ht="15" x14ac:dyDescent="0.25">
      <c r="B106" s="30">
        <f ca="1">TODAY()</f>
        <v>44512</v>
      </c>
      <c r="C106" s="145">
        <f>-sumkred2+D36</f>
        <v>-9929250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row>
    <row r="107" spans="1:247" s="3" customFormat="1" ht="15" x14ac:dyDescent="0.25">
      <c r="A107" s="5">
        <v>1</v>
      </c>
      <c r="B107" s="31">
        <f ca="1">EDATE(B106,1)</f>
        <v>44542</v>
      </c>
      <c r="C107" s="32">
        <f>E36-D36</f>
        <v>468005.62557077629</v>
      </c>
      <c r="D107" s="17"/>
      <c r="E107" s="1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7" s="3" customFormat="1" ht="15" x14ac:dyDescent="0.25">
      <c r="A108" s="5">
        <v>2</v>
      </c>
      <c r="B108" s="31">
        <f ca="1">EDATE(B107,1)</f>
        <v>44573</v>
      </c>
      <c r="C108" s="32">
        <f t="shared" ref="C108:C124" si="13">E37</f>
        <v>465866.50228310504</v>
      </c>
      <c r="D108" s="17"/>
      <c r="E108" s="17"/>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7" s="3" customFormat="1" ht="15" x14ac:dyDescent="0.25">
      <c r="A109" s="5">
        <v>3</v>
      </c>
      <c r="B109" s="31">
        <f t="shared" ref="B109:B172" ca="1" si="14">EDATE(B108,1)</f>
        <v>44604</v>
      </c>
      <c r="C109" s="32">
        <f t="shared" si="13"/>
        <v>463727.3789954338</v>
      </c>
      <c r="D109" s="17"/>
      <c r="E109" s="17"/>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7" s="3" customFormat="1" ht="15" x14ac:dyDescent="0.25">
      <c r="A110" s="5">
        <v>4</v>
      </c>
      <c r="B110" s="31">
        <f t="shared" ca="1" si="14"/>
        <v>44632</v>
      </c>
      <c r="C110" s="32">
        <f t="shared" si="13"/>
        <v>461588.25570776261</v>
      </c>
      <c r="D110" s="17"/>
      <c r="E110" s="17"/>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7" s="3" customFormat="1" ht="15" x14ac:dyDescent="0.25">
      <c r="A111" s="5">
        <v>5</v>
      </c>
      <c r="B111" s="31">
        <f t="shared" ca="1" si="14"/>
        <v>44663</v>
      </c>
      <c r="C111" s="32">
        <f t="shared" si="13"/>
        <v>459449.13242009137</v>
      </c>
      <c r="D111" s="17"/>
      <c r="E111" s="17"/>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7" s="3" customFormat="1" ht="15" x14ac:dyDescent="0.25">
      <c r="A112" s="5">
        <v>6</v>
      </c>
      <c r="B112" s="31">
        <f t="shared" ca="1" si="14"/>
        <v>44693</v>
      </c>
      <c r="C112" s="32">
        <f t="shared" si="13"/>
        <v>457310.00913242012</v>
      </c>
      <c r="D112" s="17"/>
      <c r="E112" s="17"/>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3" customFormat="1" ht="15" x14ac:dyDescent="0.25">
      <c r="A113" s="5">
        <v>7</v>
      </c>
      <c r="B113" s="31">
        <f t="shared" ca="1" si="14"/>
        <v>44724</v>
      </c>
      <c r="C113" s="32">
        <f t="shared" si="13"/>
        <v>455170.88584474887</v>
      </c>
      <c r="D113" s="17"/>
      <c r="E113" s="17"/>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3" customFormat="1" ht="15" x14ac:dyDescent="0.25">
      <c r="A114" s="5">
        <v>8</v>
      </c>
      <c r="B114" s="31">
        <f t="shared" ca="1" si="14"/>
        <v>44754</v>
      </c>
      <c r="C114" s="32">
        <f t="shared" si="13"/>
        <v>453031.76255707763</v>
      </c>
      <c r="D114" s="17"/>
      <c r="E114" s="17"/>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3" customFormat="1" ht="15" x14ac:dyDescent="0.25">
      <c r="A115" s="5">
        <v>9</v>
      </c>
      <c r="B115" s="31">
        <f t="shared" ca="1" si="14"/>
        <v>44785</v>
      </c>
      <c r="C115" s="32">
        <f t="shared" si="13"/>
        <v>450892.63926940644</v>
      </c>
      <c r="D115" s="17"/>
      <c r="E115" s="17"/>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3" customFormat="1" ht="15" x14ac:dyDescent="0.25">
      <c r="A116" s="5">
        <v>10</v>
      </c>
      <c r="B116" s="31">
        <f t="shared" ca="1" si="14"/>
        <v>44816</v>
      </c>
      <c r="C116" s="32">
        <f t="shared" si="13"/>
        <v>448753.5159817352</v>
      </c>
      <c r="D116" s="17"/>
      <c r="E116" s="17"/>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3" customFormat="1" ht="15" x14ac:dyDescent="0.25">
      <c r="A117" s="5">
        <v>11</v>
      </c>
      <c r="B117" s="31">
        <f t="shared" ca="1" si="14"/>
        <v>44846</v>
      </c>
      <c r="C117" s="32">
        <f t="shared" si="13"/>
        <v>446614.39269406395</v>
      </c>
      <c r="D117" s="17"/>
      <c r="E117" s="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3" customFormat="1" ht="15" x14ac:dyDescent="0.25">
      <c r="A118" s="5">
        <v>12</v>
      </c>
      <c r="B118" s="31">
        <f t="shared" ca="1" si="14"/>
        <v>44877</v>
      </c>
      <c r="C118" s="32">
        <f t="shared" si="13"/>
        <v>444475.2694063927</v>
      </c>
      <c r="D118" s="17"/>
      <c r="E118" s="17"/>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3" customFormat="1" ht="15" x14ac:dyDescent="0.25">
      <c r="A119" s="3">
        <v>13</v>
      </c>
      <c r="B119" s="30">
        <f t="shared" ca="1" si="14"/>
        <v>44907</v>
      </c>
      <c r="C119" s="32">
        <f t="shared" si="13"/>
        <v>442336.14611872146</v>
      </c>
      <c r="D119" s="17"/>
      <c r="E119" s="17"/>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3" customFormat="1" ht="15" x14ac:dyDescent="0.25">
      <c r="A120" s="3">
        <v>14</v>
      </c>
      <c r="B120" s="30">
        <f t="shared" ca="1" si="14"/>
        <v>44938</v>
      </c>
      <c r="C120" s="32">
        <f t="shared" si="13"/>
        <v>440197.02283105021</v>
      </c>
      <c r="D120" s="17"/>
      <c r="E120" s="17"/>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3" customFormat="1" ht="15" x14ac:dyDescent="0.25">
      <c r="A121" s="3">
        <v>15</v>
      </c>
      <c r="B121" s="30">
        <f t="shared" ca="1" si="14"/>
        <v>44969</v>
      </c>
      <c r="C121" s="32">
        <f t="shared" si="13"/>
        <v>438057.89954337903</v>
      </c>
      <c r="D121" s="17"/>
      <c r="E121" s="17"/>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3" customFormat="1" ht="15" x14ac:dyDescent="0.25">
      <c r="A122" s="3">
        <v>16</v>
      </c>
      <c r="B122" s="30">
        <f t="shared" ca="1" si="14"/>
        <v>44997</v>
      </c>
      <c r="C122" s="32">
        <f t="shared" si="13"/>
        <v>435918.77625570778</v>
      </c>
      <c r="D122" s="17"/>
      <c r="E122" s="17"/>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3" customFormat="1" ht="15" x14ac:dyDescent="0.25">
      <c r="A123" s="3">
        <v>17</v>
      </c>
      <c r="B123" s="30">
        <f t="shared" ca="1" si="14"/>
        <v>45028</v>
      </c>
      <c r="C123" s="32">
        <f t="shared" si="13"/>
        <v>433779.65296803653</v>
      </c>
      <c r="D123" s="17"/>
      <c r="E123" s="17"/>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3" customFormat="1" ht="15" x14ac:dyDescent="0.25">
      <c r="A124" s="3">
        <v>18</v>
      </c>
      <c r="B124" s="30">
        <f t="shared" ca="1" si="14"/>
        <v>45058</v>
      </c>
      <c r="C124" s="32">
        <f t="shared" si="13"/>
        <v>431640.52968036529</v>
      </c>
      <c r="D124" s="17"/>
      <c r="E124" s="17"/>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3" customFormat="1" ht="15" x14ac:dyDescent="0.25">
      <c r="A125" s="3">
        <v>19</v>
      </c>
      <c r="B125" s="30">
        <f t="shared" ca="1" si="14"/>
        <v>45089</v>
      </c>
      <c r="C125" s="32">
        <f t="shared" ref="C125:C130" si="15">E54</f>
        <v>429501.4063926941</v>
      </c>
      <c r="D125" s="17"/>
      <c r="E125" s="17"/>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3" customFormat="1" ht="15" x14ac:dyDescent="0.25">
      <c r="A126" s="3">
        <v>20</v>
      </c>
      <c r="B126" s="30">
        <f t="shared" ca="1" si="14"/>
        <v>45119</v>
      </c>
      <c r="C126" s="32">
        <f t="shared" si="15"/>
        <v>427362.28310502286</v>
      </c>
      <c r="D126" s="17"/>
      <c r="E126" s="17"/>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3" customFormat="1" ht="15" x14ac:dyDescent="0.25">
      <c r="A127" s="3">
        <v>21</v>
      </c>
      <c r="B127" s="30">
        <f t="shared" ca="1" si="14"/>
        <v>45150</v>
      </c>
      <c r="C127" s="32">
        <f t="shared" si="15"/>
        <v>425223.15981735161</v>
      </c>
      <c r="D127" s="17"/>
      <c r="E127" s="1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3" customFormat="1" ht="15" x14ac:dyDescent="0.25">
      <c r="A128" s="3">
        <v>22</v>
      </c>
      <c r="B128" s="30">
        <f t="shared" ca="1" si="14"/>
        <v>45181</v>
      </c>
      <c r="C128" s="32">
        <f t="shared" si="15"/>
        <v>423084.03652968036</v>
      </c>
      <c r="D128" s="17"/>
      <c r="E128" s="17"/>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3" customFormat="1" ht="15" x14ac:dyDescent="0.25">
      <c r="A129" s="3">
        <v>23</v>
      </c>
      <c r="B129" s="30">
        <f t="shared" ca="1" si="14"/>
        <v>45211</v>
      </c>
      <c r="C129" s="32">
        <f t="shared" si="15"/>
        <v>420944.91324200912</v>
      </c>
      <c r="D129" s="17"/>
      <c r="E129" s="17"/>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3" customFormat="1" ht="15" x14ac:dyDescent="0.25">
      <c r="A130" s="3">
        <v>24</v>
      </c>
      <c r="B130" s="30">
        <f t="shared" ca="1" si="14"/>
        <v>45242</v>
      </c>
      <c r="C130" s="32">
        <f t="shared" si="15"/>
        <v>418805.78995433793</v>
      </c>
      <c r="D130" s="17"/>
      <c r="E130" s="17"/>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3" customFormat="1" ht="15" x14ac:dyDescent="0.25">
      <c r="A131" s="3">
        <v>25</v>
      </c>
      <c r="B131" s="30">
        <f t="shared" ca="1" si="14"/>
        <v>45272</v>
      </c>
      <c r="C131" s="17">
        <f t="shared" ref="C131:C141" si="16">M36</f>
        <v>0</v>
      </c>
      <c r="D131" s="17"/>
      <c r="E131" s="140"/>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3" customFormat="1" ht="15" x14ac:dyDescent="0.25">
      <c r="A132" s="3">
        <v>26</v>
      </c>
      <c r="B132" s="30">
        <f t="shared" ca="1" si="14"/>
        <v>45303</v>
      </c>
      <c r="C132" s="17">
        <f t="shared" si="16"/>
        <v>0</v>
      </c>
      <c r="D132" s="17"/>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3" customFormat="1" ht="15" x14ac:dyDescent="0.25">
      <c r="A133" s="3">
        <v>27</v>
      </c>
      <c r="B133" s="30">
        <f t="shared" ca="1" si="14"/>
        <v>45334</v>
      </c>
      <c r="C133" s="17">
        <f t="shared" si="16"/>
        <v>0</v>
      </c>
      <c r="D133" s="17"/>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3" customFormat="1" ht="15" x14ac:dyDescent="0.25">
      <c r="A134" s="3">
        <v>28</v>
      </c>
      <c r="B134" s="30">
        <f t="shared" ca="1" si="14"/>
        <v>45363</v>
      </c>
      <c r="C134" s="17">
        <f t="shared" si="16"/>
        <v>0</v>
      </c>
      <c r="D134" s="17"/>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3" customFormat="1" ht="15" x14ac:dyDescent="0.25">
      <c r="A135" s="3">
        <v>29</v>
      </c>
      <c r="B135" s="30">
        <f t="shared" ca="1" si="14"/>
        <v>45394</v>
      </c>
      <c r="C135" s="17">
        <f t="shared" si="16"/>
        <v>0</v>
      </c>
      <c r="D135" s="17"/>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3" customFormat="1" ht="15" x14ac:dyDescent="0.25">
      <c r="A136" s="3">
        <v>30</v>
      </c>
      <c r="B136" s="30">
        <f t="shared" ca="1" si="14"/>
        <v>45424</v>
      </c>
      <c r="C136" s="17">
        <f t="shared" si="16"/>
        <v>0</v>
      </c>
      <c r="D136" s="17"/>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3" customFormat="1" ht="15" x14ac:dyDescent="0.25">
      <c r="A137" s="3">
        <v>31</v>
      </c>
      <c r="B137" s="30">
        <f t="shared" ca="1" si="14"/>
        <v>45455</v>
      </c>
      <c r="C137" s="17">
        <f t="shared" si="16"/>
        <v>0</v>
      </c>
      <c r="D137" s="1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3" customFormat="1" ht="15" x14ac:dyDescent="0.25">
      <c r="A138" s="3">
        <v>32</v>
      </c>
      <c r="B138" s="30">
        <f t="shared" ca="1" si="14"/>
        <v>45485</v>
      </c>
      <c r="C138" s="17">
        <f t="shared" si="16"/>
        <v>0</v>
      </c>
      <c r="D138" s="17"/>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3" customFormat="1" ht="15" x14ac:dyDescent="0.25">
      <c r="A139" s="3">
        <v>33</v>
      </c>
      <c r="B139" s="30">
        <f t="shared" ca="1" si="14"/>
        <v>45516</v>
      </c>
      <c r="C139" s="17">
        <f t="shared" si="16"/>
        <v>0</v>
      </c>
      <c r="D139" s="17"/>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3" customFormat="1" ht="15" x14ac:dyDescent="0.25">
      <c r="A140" s="3">
        <v>34</v>
      </c>
      <c r="B140" s="30">
        <f t="shared" ca="1" si="14"/>
        <v>45547</v>
      </c>
      <c r="C140" s="17">
        <f t="shared" si="16"/>
        <v>0</v>
      </c>
      <c r="D140" s="17"/>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3" customFormat="1" ht="15" x14ac:dyDescent="0.25">
      <c r="A141" s="3">
        <v>35</v>
      </c>
      <c r="B141" s="30">
        <f t="shared" ca="1" si="14"/>
        <v>45577</v>
      </c>
      <c r="C141" s="17">
        <f t="shared" si="16"/>
        <v>0</v>
      </c>
      <c r="D141" s="17"/>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3" customFormat="1" ht="15" x14ac:dyDescent="0.25">
      <c r="A142" s="3">
        <v>36</v>
      </c>
      <c r="B142" s="30">
        <f t="shared" ca="1" si="14"/>
        <v>45608</v>
      </c>
      <c r="C142" s="17">
        <f>M53</f>
        <v>0</v>
      </c>
      <c r="D142" s="17"/>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3" customFormat="1" ht="15" x14ac:dyDescent="0.25">
      <c r="A143" s="3">
        <v>37</v>
      </c>
      <c r="B143" s="30">
        <f t="shared" ca="1" si="14"/>
        <v>45638</v>
      </c>
      <c r="C143" s="17">
        <f t="shared" ref="C143:C153" si="17">Q36</f>
        <v>0</v>
      </c>
      <c r="D143" s="17"/>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3" customFormat="1" ht="15" x14ac:dyDescent="0.25">
      <c r="A144" s="3">
        <v>38</v>
      </c>
      <c r="B144" s="30">
        <f t="shared" ca="1" si="14"/>
        <v>45669</v>
      </c>
      <c r="C144" s="17">
        <f t="shared" si="17"/>
        <v>0</v>
      </c>
      <c r="D144" s="17"/>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3" customFormat="1" ht="15" x14ac:dyDescent="0.25">
      <c r="A145" s="3">
        <v>39</v>
      </c>
      <c r="B145" s="30">
        <f t="shared" ca="1" si="14"/>
        <v>45700</v>
      </c>
      <c r="C145" s="17">
        <f t="shared" si="17"/>
        <v>0</v>
      </c>
      <c r="D145" s="17"/>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3" customFormat="1" ht="15" x14ac:dyDescent="0.25">
      <c r="A146" s="3">
        <v>40</v>
      </c>
      <c r="B146" s="30">
        <f t="shared" ca="1" si="14"/>
        <v>45728</v>
      </c>
      <c r="C146" s="17">
        <f t="shared" si="17"/>
        <v>0</v>
      </c>
      <c r="D146" s="17"/>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3" customFormat="1" ht="15" x14ac:dyDescent="0.25">
      <c r="A147" s="3">
        <v>41</v>
      </c>
      <c r="B147" s="30">
        <f t="shared" ca="1" si="14"/>
        <v>45759</v>
      </c>
      <c r="C147" s="17">
        <f t="shared" si="17"/>
        <v>0</v>
      </c>
      <c r="D147" s="1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3" customFormat="1" ht="15" x14ac:dyDescent="0.25">
      <c r="A148" s="3">
        <v>42</v>
      </c>
      <c r="B148" s="30">
        <f t="shared" ca="1" si="14"/>
        <v>45789</v>
      </c>
      <c r="C148" s="17">
        <f t="shared" si="17"/>
        <v>0</v>
      </c>
      <c r="D148" s="17"/>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3" customFormat="1" ht="15" x14ac:dyDescent="0.25">
      <c r="A149" s="3">
        <v>43</v>
      </c>
      <c r="B149" s="30">
        <f t="shared" ca="1" si="14"/>
        <v>45820</v>
      </c>
      <c r="C149" s="17">
        <f t="shared" si="17"/>
        <v>0</v>
      </c>
      <c r="D149" s="17"/>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3" customFormat="1" ht="15" x14ac:dyDescent="0.25">
      <c r="A150" s="3">
        <v>44</v>
      </c>
      <c r="B150" s="30">
        <f t="shared" ca="1" si="14"/>
        <v>45850</v>
      </c>
      <c r="C150" s="17">
        <f t="shared" si="17"/>
        <v>0</v>
      </c>
      <c r="D150" s="17"/>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3" customFormat="1" ht="15" x14ac:dyDescent="0.25">
      <c r="A151" s="3">
        <v>45</v>
      </c>
      <c r="B151" s="30">
        <f t="shared" ca="1" si="14"/>
        <v>45881</v>
      </c>
      <c r="C151" s="17">
        <f t="shared" si="17"/>
        <v>0</v>
      </c>
      <c r="D151" s="17"/>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3" customFormat="1" ht="15" x14ac:dyDescent="0.25">
      <c r="A152" s="3">
        <v>46</v>
      </c>
      <c r="B152" s="30">
        <f t="shared" ca="1" si="14"/>
        <v>45912</v>
      </c>
      <c r="C152" s="17">
        <f t="shared" si="17"/>
        <v>0</v>
      </c>
      <c r="D152" s="17"/>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3" customFormat="1" ht="15" x14ac:dyDescent="0.25">
      <c r="A153" s="3">
        <v>47</v>
      </c>
      <c r="B153" s="30">
        <f t="shared" ca="1" si="14"/>
        <v>45942</v>
      </c>
      <c r="C153" s="17">
        <f t="shared" si="17"/>
        <v>0</v>
      </c>
      <c r="D153" s="17"/>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3" customFormat="1" ht="15" x14ac:dyDescent="0.25">
      <c r="A154" s="3">
        <v>48</v>
      </c>
      <c r="B154" s="30">
        <f t="shared" ca="1" si="14"/>
        <v>45973</v>
      </c>
      <c r="C154" s="17">
        <f>Q53</f>
        <v>0</v>
      </c>
      <c r="D154" s="17"/>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3" customFormat="1" ht="15" x14ac:dyDescent="0.25">
      <c r="A155" s="3">
        <v>49</v>
      </c>
      <c r="B155" s="30">
        <f t="shared" ca="1" si="14"/>
        <v>46003</v>
      </c>
      <c r="C155" s="17">
        <f t="shared" ref="C155:C165" si="18">U36</f>
        <v>0</v>
      </c>
      <c r="D155" s="17"/>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3" customFormat="1" ht="15" x14ac:dyDescent="0.25">
      <c r="A156" s="3">
        <v>50</v>
      </c>
      <c r="B156" s="30">
        <f t="shared" ca="1" si="14"/>
        <v>46034</v>
      </c>
      <c r="C156" s="17">
        <f t="shared" si="18"/>
        <v>0</v>
      </c>
      <c r="D156" s="17"/>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3" customFormat="1" ht="15" x14ac:dyDescent="0.25">
      <c r="A157" s="3">
        <v>51</v>
      </c>
      <c r="B157" s="30">
        <f t="shared" ca="1" si="14"/>
        <v>46065</v>
      </c>
      <c r="C157" s="17">
        <f t="shared" si="18"/>
        <v>0</v>
      </c>
      <c r="D157" s="1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3" customFormat="1" ht="15" x14ac:dyDescent="0.25">
      <c r="A158" s="3">
        <v>52</v>
      </c>
      <c r="B158" s="30">
        <f t="shared" ca="1" si="14"/>
        <v>46093</v>
      </c>
      <c r="C158" s="17">
        <f t="shared" si="18"/>
        <v>0</v>
      </c>
      <c r="D158" s="17"/>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3" customFormat="1" ht="15" x14ac:dyDescent="0.25">
      <c r="A159" s="3">
        <v>53</v>
      </c>
      <c r="B159" s="30">
        <f t="shared" ca="1" si="14"/>
        <v>46124</v>
      </c>
      <c r="C159" s="17">
        <f t="shared" si="18"/>
        <v>0</v>
      </c>
      <c r="D159" s="17"/>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3" customFormat="1" ht="15" x14ac:dyDescent="0.25">
      <c r="A160" s="3">
        <v>54</v>
      </c>
      <c r="B160" s="30">
        <f t="shared" ca="1" si="14"/>
        <v>46154</v>
      </c>
      <c r="C160" s="17">
        <f t="shared" si="18"/>
        <v>0</v>
      </c>
      <c r="D160" s="17"/>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3" customFormat="1" ht="15" x14ac:dyDescent="0.25">
      <c r="A161" s="3">
        <v>55</v>
      </c>
      <c r="B161" s="30">
        <f t="shared" ca="1" si="14"/>
        <v>46185</v>
      </c>
      <c r="C161" s="17">
        <f t="shared" si="18"/>
        <v>0</v>
      </c>
      <c r="D161" s="17"/>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3" customFormat="1" ht="15" x14ac:dyDescent="0.25">
      <c r="A162" s="3">
        <v>56</v>
      </c>
      <c r="B162" s="30">
        <f t="shared" ca="1" si="14"/>
        <v>46215</v>
      </c>
      <c r="C162" s="17">
        <f t="shared" si="18"/>
        <v>0</v>
      </c>
      <c r="D162" s="17"/>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3" customFormat="1" ht="15" x14ac:dyDescent="0.25">
      <c r="A163" s="3">
        <v>57</v>
      </c>
      <c r="B163" s="30">
        <f t="shared" ca="1" si="14"/>
        <v>46246</v>
      </c>
      <c r="C163" s="17">
        <f t="shared" si="18"/>
        <v>0</v>
      </c>
      <c r="D163" s="17"/>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3" customFormat="1" ht="15" x14ac:dyDescent="0.25">
      <c r="A164" s="3">
        <v>58</v>
      </c>
      <c r="B164" s="30">
        <f t="shared" ca="1" si="14"/>
        <v>46277</v>
      </c>
      <c r="C164" s="17">
        <f t="shared" si="18"/>
        <v>0</v>
      </c>
      <c r="D164" s="17"/>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3" customFormat="1" ht="15" x14ac:dyDescent="0.25">
      <c r="A165" s="3">
        <v>59</v>
      </c>
      <c r="B165" s="30">
        <f t="shared" ca="1" si="14"/>
        <v>46307</v>
      </c>
      <c r="C165" s="17">
        <f t="shared" si="18"/>
        <v>0</v>
      </c>
      <c r="D165" s="17"/>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3" customFormat="1" ht="15" x14ac:dyDescent="0.25">
      <c r="A166" s="3">
        <v>60</v>
      </c>
      <c r="B166" s="30">
        <f t="shared" ca="1" si="14"/>
        <v>46338</v>
      </c>
      <c r="C166" s="17">
        <f>U53</f>
        <v>0</v>
      </c>
      <c r="D166" s="17"/>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3" customFormat="1" ht="15" x14ac:dyDescent="0.25">
      <c r="A167" s="3">
        <v>61</v>
      </c>
      <c r="B167" s="30">
        <f t="shared" ca="1" si="14"/>
        <v>46368</v>
      </c>
      <c r="C167" s="17">
        <f t="shared" ref="C167:C177" si="19">Y36</f>
        <v>0</v>
      </c>
      <c r="D167" s="1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3" customFormat="1" ht="15" x14ac:dyDescent="0.25">
      <c r="A168" s="3">
        <v>62</v>
      </c>
      <c r="B168" s="30">
        <f t="shared" ca="1" si="14"/>
        <v>46399</v>
      </c>
      <c r="C168" s="17">
        <f t="shared" si="19"/>
        <v>0</v>
      </c>
      <c r="D168" s="1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3" customFormat="1" ht="15" x14ac:dyDescent="0.25">
      <c r="A169" s="3">
        <v>63</v>
      </c>
      <c r="B169" s="30">
        <f t="shared" ca="1" si="14"/>
        <v>46430</v>
      </c>
      <c r="C169" s="17">
        <f t="shared" si="19"/>
        <v>0</v>
      </c>
      <c r="D169" s="17"/>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3" customFormat="1" ht="15" x14ac:dyDescent="0.25">
      <c r="A170" s="3">
        <v>64</v>
      </c>
      <c r="B170" s="30">
        <f t="shared" ca="1" si="14"/>
        <v>46458</v>
      </c>
      <c r="C170" s="17">
        <f t="shared" si="19"/>
        <v>0</v>
      </c>
      <c r="D170" s="17"/>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3" customFormat="1" ht="15" x14ac:dyDescent="0.25">
      <c r="A171" s="3">
        <v>65</v>
      </c>
      <c r="B171" s="30">
        <f t="shared" ca="1" si="14"/>
        <v>46489</v>
      </c>
      <c r="C171" s="17">
        <f t="shared" si="19"/>
        <v>0</v>
      </c>
      <c r="D171" s="17"/>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3" customFormat="1" ht="15" x14ac:dyDescent="0.25">
      <c r="A172" s="3">
        <v>66</v>
      </c>
      <c r="B172" s="30">
        <f t="shared" ca="1" si="14"/>
        <v>46519</v>
      </c>
      <c r="C172" s="17">
        <f t="shared" si="19"/>
        <v>0</v>
      </c>
      <c r="D172" s="17"/>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3" customFormat="1" ht="15" x14ac:dyDescent="0.25">
      <c r="A173" s="3">
        <v>67</v>
      </c>
      <c r="B173" s="30">
        <f t="shared" ref="B173:B236" ca="1" si="20">EDATE(B172,1)</f>
        <v>46550</v>
      </c>
      <c r="C173" s="17">
        <f t="shared" si="19"/>
        <v>0</v>
      </c>
      <c r="D173" s="17"/>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3" customFormat="1" ht="15" x14ac:dyDescent="0.25">
      <c r="A174" s="3">
        <v>68</v>
      </c>
      <c r="B174" s="30">
        <f t="shared" ca="1" si="20"/>
        <v>46580</v>
      </c>
      <c r="C174" s="17">
        <f t="shared" si="19"/>
        <v>0</v>
      </c>
      <c r="D174" s="17"/>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3" customFormat="1" ht="15" x14ac:dyDescent="0.25">
      <c r="A175" s="3">
        <v>69</v>
      </c>
      <c r="B175" s="30">
        <f t="shared" ca="1" si="20"/>
        <v>46611</v>
      </c>
      <c r="C175" s="17">
        <f t="shared" si="19"/>
        <v>0</v>
      </c>
      <c r="D175" s="17"/>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3" customFormat="1" ht="15" x14ac:dyDescent="0.25">
      <c r="A176" s="3">
        <v>70</v>
      </c>
      <c r="B176" s="30">
        <f t="shared" ca="1" si="20"/>
        <v>46642</v>
      </c>
      <c r="C176" s="17">
        <f t="shared" si="19"/>
        <v>0</v>
      </c>
      <c r="D176" s="17"/>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3" customFormat="1" ht="15" x14ac:dyDescent="0.25">
      <c r="A177" s="3">
        <v>71</v>
      </c>
      <c r="B177" s="30">
        <f t="shared" ca="1" si="20"/>
        <v>46672</v>
      </c>
      <c r="C177" s="17">
        <f t="shared" si="19"/>
        <v>0</v>
      </c>
      <c r="D177" s="1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3" customFormat="1" ht="15" x14ac:dyDescent="0.25">
      <c r="A178" s="3">
        <v>72</v>
      </c>
      <c r="B178" s="30">
        <f t="shared" ca="1" si="20"/>
        <v>46703</v>
      </c>
      <c r="C178" s="17">
        <f>Y53</f>
        <v>0</v>
      </c>
      <c r="D178" s="1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3" customFormat="1" ht="15" x14ac:dyDescent="0.25">
      <c r="A179" s="3">
        <v>73</v>
      </c>
      <c r="B179" s="30">
        <f t="shared" ca="1" si="20"/>
        <v>46733</v>
      </c>
      <c r="C179" s="17">
        <f t="shared" ref="C179:C189" si="21">AC36</f>
        <v>0</v>
      </c>
      <c r="D179" s="17"/>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3" customFormat="1" ht="15" x14ac:dyDescent="0.25">
      <c r="A180" s="3">
        <v>74</v>
      </c>
      <c r="B180" s="30">
        <f t="shared" ca="1" si="20"/>
        <v>46764</v>
      </c>
      <c r="C180" s="17">
        <f t="shared" si="21"/>
        <v>0</v>
      </c>
      <c r="D180" s="17"/>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3" customFormat="1" ht="15" x14ac:dyDescent="0.25">
      <c r="A181" s="3">
        <v>75</v>
      </c>
      <c r="B181" s="30">
        <f t="shared" ca="1" si="20"/>
        <v>46795</v>
      </c>
      <c r="C181" s="17">
        <f t="shared" si="21"/>
        <v>0</v>
      </c>
      <c r="D181" s="17"/>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3" customFormat="1" ht="15" x14ac:dyDescent="0.25">
      <c r="A182" s="3">
        <v>76</v>
      </c>
      <c r="B182" s="30">
        <f t="shared" ca="1" si="20"/>
        <v>46824</v>
      </c>
      <c r="C182" s="17">
        <f t="shared" si="21"/>
        <v>0</v>
      </c>
      <c r="D182" s="17"/>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3" customFormat="1" ht="15" x14ac:dyDescent="0.25">
      <c r="A183" s="3">
        <v>77</v>
      </c>
      <c r="B183" s="30">
        <f t="shared" ca="1" si="20"/>
        <v>46855</v>
      </c>
      <c r="C183" s="17">
        <f t="shared" si="21"/>
        <v>0</v>
      </c>
      <c r="D183" s="17"/>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3" customFormat="1" ht="15" x14ac:dyDescent="0.25">
      <c r="A184" s="3">
        <v>78</v>
      </c>
      <c r="B184" s="30">
        <f t="shared" ca="1" si="20"/>
        <v>46885</v>
      </c>
      <c r="C184" s="17">
        <f t="shared" si="21"/>
        <v>0</v>
      </c>
      <c r="D184" s="17"/>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3" customFormat="1" ht="15" x14ac:dyDescent="0.25">
      <c r="A185" s="3">
        <v>79</v>
      </c>
      <c r="B185" s="30">
        <f t="shared" ca="1" si="20"/>
        <v>46916</v>
      </c>
      <c r="C185" s="17">
        <f t="shared" si="21"/>
        <v>0</v>
      </c>
      <c r="D185" s="17"/>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3" customFormat="1" ht="15" x14ac:dyDescent="0.25">
      <c r="A186" s="3">
        <v>80</v>
      </c>
      <c r="B186" s="30">
        <f t="shared" ca="1" si="20"/>
        <v>46946</v>
      </c>
      <c r="C186" s="17">
        <f t="shared" si="21"/>
        <v>0</v>
      </c>
      <c r="D186" s="17"/>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3" customFormat="1" ht="15" x14ac:dyDescent="0.25">
      <c r="A187" s="3">
        <v>81</v>
      </c>
      <c r="B187" s="30">
        <f t="shared" ca="1" si="20"/>
        <v>46977</v>
      </c>
      <c r="C187" s="17">
        <f t="shared" si="21"/>
        <v>0</v>
      </c>
      <c r="D187" s="1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3" customFormat="1" ht="15" x14ac:dyDescent="0.25">
      <c r="A188" s="3">
        <v>82</v>
      </c>
      <c r="B188" s="30">
        <f t="shared" ca="1" si="20"/>
        <v>47008</v>
      </c>
      <c r="C188" s="17">
        <f t="shared" si="21"/>
        <v>0</v>
      </c>
      <c r="D188" s="17"/>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3" customFormat="1" ht="15" x14ac:dyDescent="0.25">
      <c r="A189" s="3">
        <v>83</v>
      </c>
      <c r="B189" s="30">
        <f t="shared" ca="1" si="20"/>
        <v>47038</v>
      </c>
      <c r="C189" s="17">
        <f t="shared" si="21"/>
        <v>0</v>
      </c>
      <c r="D189" s="17"/>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3" customFormat="1" ht="15" x14ac:dyDescent="0.25">
      <c r="A190" s="3">
        <v>84</v>
      </c>
      <c r="B190" s="30">
        <f t="shared" ca="1" si="20"/>
        <v>47069</v>
      </c>
      <c r="C190" s="17">
        <f>AC53</f>
        <v>0</v>
      </c>
      <c r="D190" s="17"/>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3" customFormat="1" ht="15" x14ac:dyDescent="0.25">
      <c r="A191" s="3">
        <v>85</v>
      </c>
      <c r="B191" s="30">
        <f t="shared" ca="1" si="20"/>
        <v>47099</v>
      </c>
      <c r="C191" s="17">
        <f t="shared" ref="C191:C202" si="22">E63</f>
        <v>0</v>
      </c>
      <c r="D191" s="17"/>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3" customFormat="1" ht="15" x14ac:dyDescent="0.25">
      <c r="A192" s="3">
        <v>86</v>
      </c>
      <c r="B192" s="30">
        <f t="shared" ca="1" si="20"/>
        <v>47130</v>
      </c>
      <c r="C192" s="17">
        <f t="shared" si="22"/>
        <v>0</v>
      </c>
      <c r="D192" s="17"/>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3" customFormat="1" ht="15" x14ac:dyDescent="0.25">
      <c r="A193" s="3">
        <v>87</v>
      </c>
      <c r="B193" s="30">
        <f t="shared" ca="1" si="20"/>
        <v>47161</v>
      </c>
      <c r="C193" s="17">
        <f t="shared" si="22"/>
        <v>0</v>
      </c>
      <c r="D193" s="17"/>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3" customFormat="1" ht="15" x14ac:dyDescent="0.25">
      <c r="A194" s="3">
        <v>88</v>
      </c>
      <c r="B194" s="30">
        <f t="shared" ca="1" si="20"/>
        <v>47189</v>
      </c>
      <c r="C194" s="17">
        <f t="shared" si="22"/>
        <v>0</v>
      </c>
      <c r="D194" s="17"/>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3" customFormat="1" ht="15" x14ac:dyDescent="0.25">
      <c r="A195" s="3">
        <v>89</v>
      </c>
      <c r="B195" s="30">
        <f t="shared" ca="1" si="20"/>
        <v>47220</v>
      </c>
      <c r="C195" s="17">
        <f t="shared" si="22"/>
        <v>0</v>
      </c>
      <c r="D195" s="17"/>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3" customFormat="1" ht="15" x14ac:dyDescent="0.25">
      <c r="A196" s="3">
        <v>90</v>
      </c>
      <c r="B196" s="30">
        <f t="shared" ca="1" si="20"/>
        <v>47250</v>
      </c>
      <c r="C196" s="17">
        <f t="shared" si="22"/>
        <v>0</v>
      </c>
      <c r="D196" s="17"/>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3" customFormat="1" ht="15" x14ac:dyDescent="0.25">
      <c r="A197" s="3">
        <v>91</v>
      </c>
      <c r="B197" s="30">
        <f t="shared" ca="1" si="20"/>
        <v>47281</v>
      </c>
      <c r="C197" s="17">
        <f t="shared" si="22"/>
        <v>0</v>
      </c>
      <c r="D197" s="1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3" customFormat="1" ht="15" x14ac:dyDescent="0.25">
      <c r="A198" s="3">
        <v>92</v>
      </c>
      <c r="B198" s="30">
        <f t="shared" ca="1" si="20"/>
        <v>47311</v>
      </c>
      <c r="C198" s="17">
        <f t="shared" si="22"/>
        <v>0</v>
      </c>
      <c r="D198" s="17"/>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3" customFormat="1" ht="15" x14ac:dyDescent="0.25">
      <c r="A199" s="3">
        <v>93</v>
      </c>
      <c r="B199" s="30">
        <f t="shared" ca="1" si="20"/>
        <v>47342</v>
      </c>
      <c r="C199" s="17">
        <f t="shared" si="22"/>
        <v>0</v>
      </c>
      <c r="D199" s="17"/>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3" customFormat="1" ht="15" x14ac:dyDescent="0.25">
      <c r="A200" s="3">
        <v>94</v>
      </c>
      <c r="B200" s="30">
        <f t="shared" ca="1" si="20"/>
        <v>47373</v>
      </c>
      <c r="C200" s="17">
        <f t="shared" si="22"/>
        <v>0</v>
      </c>
      <c r="D200" s="17"/>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3" customFormat="1" ht="15" x14ac:dyDescent="0.25">
      <c r="A201" s="3">
        <v>95</v>
      </c>
      <c r="B201" s="30">
        <f t="shared" ca="1" si="20"/>
        <v>47403</v>
      </c>
      <c r="C201" s="17">
        <f t="shared" si="22"/>
        <v>0</v>
      </c>
      <c r="D201" s="17"/>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3" customFormat="1" ht="15" x14ac:dyDescent="0.25">
      <c r="A202" s="3">
        <v>96</v>
      </c>
      <c r="B202" s="30">
        <f t="shared" ca="1" si="20"/>
        <v>47434</v>
      </c>
      <c r="C202" s="17">
        <f t="shared" si="22"/>
        <v>0</v>
      </c>
      <c r="D202" s="17"/>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3" customFormat="1" ht="15" x14ac:dyDescent="0.25">
      <c r="A203" s="3">
        <v>97</v>
      </c>
      <c r="B203" s="30">
        <f t="shared" ca="1" si="20"/>
        <v>47464</v>
      </c>
      <c r="C203" s="17">
        <f t="shared" ref="C203:C214" si="23">I63</f>
        <v>0</v>
      </c>
      <c r="D203" s="17"/>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3" customFormat="1" ht="15" x14ac:dyDescent="0.25">
      <c r="A204" s="3">
        <v>98</v>
      </c>
      <c r="B204" s="30">
        <f t="shared" ca="1" si="20"/>
        <v>47495</v>
      </c>
      <c r="C204" s="17">
        <f t="shared" si="23"/>
        <v>0</v>
      </c>
      <c r="D204" s="17"/>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3" customFormat="1" ht="15" x14ac:dyDescent="0.25">
      <c r="A205" s="3">
        <v>99</v>
      </c>
      <c r="B205" s="30">
        <f t="shared" ca="1" si="20"/>
        <v>47526</v>
      </c>
      <c r="C205" s="17">
        <f t="shared" si="23"/>
        <v>0</v>
      </c>
      <c r="D205" s="17"/>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3" customFormat="1" ht="15" x14ac:dyDescent="0.25">
      <c r="A206" s="3">
        <v>100</v>
      </c>
      <c r="B206" s="30">
        <f t="shared" ca="1" si="20"/>
        <v>47554</v>
      </c>
      <c r="C206" s="17">
        <f t="shared" si="23"/>
        <v>0</v>
      </c>
      <c r="D206" s="17"/>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3" customFormat="1" ht="15" x14ac:dyDescent="0.25">
      <c r="A207" s="3">
        <v>101</v>
      </c>
      <c r="B207" s="30">
        <f t="shared" ca="1" si="20"/>
        <v>47585</v>
      </c>
      <c r="C207" s="17">
        <f t="shared" si="23"/>
        <v>0</v>
      </c>
      <c r="D207" s="1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3" customFormat="1" ht="15" x14ac:dyDescent="0.25">
      <c r="A208" s="3">
        <v>102</v>
      </c>
      <c r="B208" s="30">
        <f t="shared" ca="1" si="20"/>
        <v>47615</v>
      </c>
      <c r="C208" s="17">
        <f t="shared" si="23"/>
        <v>0</v>
      </c>
      <c r="D208" s="17"/>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3" customFormat="1" ht="15" x14ac:dyDescent="0.25">
      <c r="A209" s="3">
        <v>103</v>
      </c>
      <c r="B209" s="30">
        <f t="shared" ca="1" si="20"/>
        <v>47646</v>
      </c>
      <c r="C209" s="17">
        <f t="shared" si="23"/>
        <v>0</v>
      </c>
      <c r="D209" s="17"/>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3" customFormat="1" ht="15" x14ac:dyDescent="0.25">
      <c r="A210" s="3">
        <v>104</v>
      </c>
      <c r="B210" s="30">
        <f t="shared" ca="1" si="20"/>
        <v>47676</v>
      </c>
      <c r="C210" s="17">
        <f t="shared" si="23"/>
        <v>0</v>
      </c>
      <c r="D210" s="17"/>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3" customFormat="1" ht="15" x14ac:dyDescent="0.25">
      <c r="A211" s="3">
        <v>105</v>
      </c>
      <c r="B211" s="30">
        <f t="shared" ca="1" si="20"/>
        <v>47707</v>
      </c>
      <c r="C211" s="17">
        <f t="shared" si="23"/>
        <v>0</v>
      </c>
      <c r="D211" s="17"/>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3" customFormat="1" ht="15" x14ac:dyDescent="0.25">
      <c r="A212" s="3">
        <v>106</v>
      </c>
      <c r="B212" s="30">
        <f t="shared" ca="1" si="20"/>
        <v>47738</v>
      </c>
      <c r="C212" s="17">
        <f t="shared" si="23"/>
        <v>0</v>
      </c>
      <c r="D212" s="17"/>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3" customFormat="1" ht="15" x14ac:dyDescent="0.25">
      <c r="A213" s="3">
        <v>107</v>
      </c>
      <c r="B213" s="30">
        <f t="shared" ca="1" si="20"/>
        <v>47768</v>
      </c>
      <c r="C213" s="17">
        <f t="shared" si="23"/>
        <v>0</v>
      </c>
      <c r="D213" s="17"/>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3" customFormat="1" ht="15" x14ac:dyDescent="0.25">
      <c r="A214" s="3">
        <v>108</v>
      </c>
      <c r="B214" s="30">
        <f t="shared" ca="1" si="20"/>
        <v>47799</v>
      </c>
      <c r="C214" s="17">
        <f t="shared" si="23"/>
        <v>0</v>
      </c>
      <c r="D214" s="17"/>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3" customFormat="1" ht="15" x14ac:dyDescent="0.25">
      <c r="A215" s="3">
        <v>109</v>
      </c>
      <c r="B215" s="30">
        <f t="shared" ca="1" si="20"/>
        <v>47829</v>
      </c>
      <c r="C215" s="17">
        <f t="shared" ref="C215:C226" si="24">M63</f>
        <v>0</v>
      </c>
      <c r="D215" s="17"/>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3" customFormat="1" ht="15" x14ac:dyDescent="0.25">
      <c r="A216" s="3">
        <v>110</v>
      </c>
      <c r="B216" s="30">
        <f t="shared" ca="1" si="20"/>
        <v>47860</v>
      </c>
      <c r="C216" s="17">
        <f t="shared" si="24"/>
        <v>0</v>
      </c>
      <c r="D216" s="17"/>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3" customFormat="1" ht="15" x14ac:dyDescent="0.25">
      <c r="A217" s="3">
        <v>111</v>
      </c>
      <c r="B217" s="30">
        <f t="shared" ca="1" si="20"/>
        <v>47891</v>
      </c>
      <c r="C217" s="17">
        <f t="shared" si="24"/>
        <v>0</v>
      </c>
      <c r="D217" s="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3" customFormat="1" ht="15" x14ac:dyDescent="0.25">
      <c r="A218" s="3">
        <v>112</v>
      </c>
      <c r="B218" s="30">
        <f t="shared" ca="1" si="20"/>
        <v>47919</v>
      </c>
      <c r="C218" s="17">
        <f t="shared" si="24"/>
        <v>0</v>
      </c>
      <c r="D218" s="17"/>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3" customFormat="1" ht="15" x14ac:dyDescent="0.25">
      <c r="A219" s="3">
        <v>113</v>
      </c>
      <c r="B219" s="30">
        <f t="shared" ca="1" si="20"/>
        <v>47950</v>
      </c>
      <c r="C219" s="17">
        <f t="shared" si="24"/>
        <v>0</v>
      </c>
      <c r="D219" s="17"/>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3" customFormat="1" ht="15" x14ac:dyDescent="0.25">
      <c r="A220" s="3">
        <v>114</v>
      </c>
      <c r="B220" s="30">
        <f t="shared" ca="1" si="20"/>
        <v>47980</v>
      </c>
      <c r="C220" s="17">
        <f t="shared" si="24"/>
        <v>0</v>
      </c>
      <c r="D220" s="17"/>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3" customFormat="1" ht="15" x14ac:dyDescent="0.25">
      <c r="A221" s="3">
        <v>115</v>
      </c>
      <c r="B221" s="30">
        <f t="shared" ca="1" si="20"/>
        <v>48011</v>
      </c>
      <c r="C221" s="17">
        <f t="shared" si="24"/>
        <v>0</v>
      </c>
      <c r="D221" s="17"/>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3" customFormat="1" ht="15" x14ac:dyDescent="0.25">
      <c r="A222" s="3">
        <v>116</v>
      </c>
      <c r="B222" s="30">
        <f t="shared" ca="1" si="20"/>
        <v>48041</v>
      </c>
      <c r="C222" s="17">
        <f t="shared" si="24"/>
        <v>0</v>
      </c>
      <c r="D222" s="17"/>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3" customFormat="1" ht="15" x14ac:dyDescent="0.25">
      <c r="A223" s="3">
        <v>117</v>
      </c>
      <c r="B223" s="30">
        <f t="shared" ca="1" si="20"/>
        <v>48072</v>
      </c>
      <c r="C223" s="17">
        <f t="shared" si="24"/>
        <v>0</v>
      </c>
      <c r="D223" s="17"/>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3" customFormat="1" ht="15" x14ac:dyDescent="0.25">
      <c r="A224" s="3">
        <v>118</v>
      </c>
      <c r="B224" s="30">
        <f t="shared" ca="1" si="20"/>
        <v>48103</v>
      </c>
      <c r="C224" s="17">
        <f t="shared" si="24"/>
        <v>0</v>
      </c>
      <c r="D224" s="17"/>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3" customFormat="1" ht="15" x14ac:dyDescent="0.25">
      <c r="A225" s="3">
        <v>119</v>
      </c>
      <c r="B225" s="30">
        <f t="shared" ca="1" si="20"/>
        <v>48133</v>
      </c>
      <c r="C225" s="17">
        <f t="shared" si="24"/>
        <v>0</v>
      </c>
      <c r="D225" s="17"/>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3" customFormat="1" ht="15" x14ac:dyDescent="0.25">
      <c r="A226" s="3">
        <v>120</v>
      </c>
      <c r="B226" s="30">
        <f t="shared" ca="1" si="20"/>
        <v>48164</v>
      </c>
      <c r="C226" s="17">
        <f t="shared" si="24"/>
        <v>0</v>
      </c>
      <c r="D226" s="17"/>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3" customFormat="1" ht="15" x14ac:dyDescent="0.25">
      <c r="A227" s="3">
        <v>121</v>
      </c>
      <c r="B227" s="30">
        <f t="shared" ca="1" si="20"/>
        <v>48194</v>
      </c>
      <c r="C227" s="22">
        <f t="shared" ref="C227:C238" si="25">Q63</f>
        <v>0</v>
      </c>
      <c r="D227" s="1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3" customFormat="1" ht="15" x14ac:dyDescent="0.25">
      <c r="A228" s="3">
        <v>122</v>
      </c>
      <c r="B228" s="30">
        <f t="shared" ca="1" si="20"/>
        <v>48225</v>
      </c>
      <c r="C228" s="22">
        <f t="shared" si="25"/>
        <v>0</v>
      </c>
      <c r="D228" s="17"/>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3" customFormat="1" ht="15" x14ac:dyDescent="0.25">
      <c r="A229" s="3">
        <v>123</v>
      </c>
      <c r="B229" s="30">
        <f t="shared" ca="1" si="20"/>
        <v>48256</v>
      </c>
      <c r="C229" s="22">
        <f t="shared" si="25"/>
        <v>0</v>
      </c>
      <c r="D229" s="17"/>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3" customFormat="1" ht="15" x14ac:dyDescent="0.25">
      <c r="A230" s="3">
        <v>124</v>
      </c>
      <c r="B230" s="30">
        <f t="shared" ca="1" si="20"/>
        <v>48285</v>
      </c>
      <c r="C230" s="22">
        <f t="shared" si="25"/>
        <v>0</v>
      </c>
      <c r="D230" s="17"/>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3" customFormat="1" ht="15" x14ac:dyDescent="0.25">
      <c r="A231" s="3">
        <v>125</v>
      </c>
      <c r="B231" s="30">
        <f t="shared" ca="1" si="20"/>
        <v>48316</v>
      </c>
      <c r="C231" s="22">
        <f t="shared" si="25"/>
        <v>0</v>
      </c>
      <c r="D231" s="17"/>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3" customFormat="1" ht="15" x14ac:dyDescent="0.25">
      <c r="A232" s="3">
        <v>126</v>
      </c>
      <c r="B232" s="30">
        <f t="shared" ca="1" si="20"/>
        <v>48346</v>
      </c>
      <c r="C232" s="22">
        <f t="shared" si="25"/>
        <v>0</v>
      </c>
      <c r="D232" s="17"/>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3" customFormat="1" ht="15" x14ac:dyDescent="0.25">
      <c r="A233" s="3">
        <v>127</v>
      </c>
      <c r="B233" s="30">
        <f t="shared" ca="1" si="20"/>
        <v>48377</v>
      </c>
      <c r="C233" s="22">
        <f t="shared" si="25"/>
        <v>0</v>
      </c>
      <c r="D233" s="17"/>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3" customFormat="1" ht="15" x14ac:dyDescent="0.25">
      <c r="A234" s="3">
        <v>128</v>
      </c>
      <c r="B234" s="30">
        <f t="shared" ca="1" si="20"/>
        <v>48407</v>
      </c>
      <c r="C234" s="22">
        <f t="shared" si="25"/>
        <v>0</v>
      </c>
      <c r="D234" s="17"/>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3" customFormat="1" ht="15" x14ac:dyDescent="0.25">
      <c r="A235" s="3">
        <v>129</v>
      </c>
      <c r="B235" s="30">
        <f t="shared" ca="1" si="20"/>
        <v>48438</v>
      </c>
      <c r="C235" s="22">
        <f t="shared" si="25"/>
        <v>0</v>
      </c>
      <c r="D235" s="17"/>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3" customFormat="1" ht="15" x14ac:dyDescent="0.25">
      <c r="A236" s="3">
        <v>130</v>
      </c>
      <c r="B236" s="30">
        <f t="shared" ca="1" si="20"/>
        <v>48469</v>
      </c>
      <c r="C236" s="22">
        <f t="shared" si="25"/>
        <v>0</v>
      </c>
      <c r="D236" s="17"/>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3" customFormat="1" ht="15" x14ac:dyDescent="0.25">
      <c r="A237" s="3">
        <v>131</v>
      </c>
      <c r="B237" s="30">
        <f t="shared" ref="B237:B300" ca="1" si="26">EDATE(B236,1)</f>
        <v>48499</v>
      </c>
      <c r="C237" s="22">
        <f t="shared" si="25"/>
        <v>0</v>
      </c>
      <c r="D237" s="1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3" customFormat="1" ht="15" x14ac:dyDescent="0.25">
      <c r="A238" s="3">
        <v>132</v>
      </c>
      <c r="B238" s="30">
        <f t="shared" ca="1" si="26"/>
        <v>48530</v>
      </c>
      <c r="C238" s="22">
        <f t="shared" si="25"/>
        <v>0</v>
      </c>
      <c r="D238" s="17"/>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3" customFormat="1" ht="15" x14ac:dyDescent="0.25">
      <c r="A239" s="3">
        <v>133</v>
      </c>
      <c r="B239" s="30">
        <f t="shared" ca="1" si="26"/>
        <v>48560</v>
      </c>
      <c r="C239" s="22">
        <f t="shared" ref="C239:C250" si="27">U63</f>
        <v>0</v>
      </c>
      <c r="D239" s="17"/>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3" customFormat="1" ht="15" x14ac:dyDescent="0.25">
      <c r="A240" s="3">
        <v>134</v>
      </c>
      <c r="B240" s="30">
        <f t="shared" ca="1" si="26"/>
        <v>48591</v>
      </c>
      <c r="C240" s="22">
        <f t="shared" si="27"/>
        <v>0</v>
      </c>
      <c r="D240" s="17"/>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3" customFormat="1" ht="15" x14ac:dyDescent="0.25">
      <c r="A241" s="3">
        <v>135</v>
      </c>
      <c r="B241" s="30">
        <f t="shared" ca="1" si="26"/>
        <v>48622</v>
      </c>
      <c r="C241" s="22">
        <f t="shared" si="27"/>
        <v>0</v>
      </c>
      <c r="D241" s="17"/>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3" customFormat="1" ht="15" x14ac:dyDescent="0.25">
      <c r="A242" s="3">
        <v>136</v>
      </c>
      <c r="B242" s="30">
        <f t="shared" ca="1" si="26"/>
        <v>48650</v>
      </c>
      <c r="C242" s="22">
        <f t="shared" si="27"/>
        <v>0</v>
      </c>
      <c r="D242" s="17"/>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3" customFormat="1" ht="15" x14ac:dyDescent="0.25">
      <c r="A243" s="3">
        <v>137</v>
      </c>
      <c r="B243" s="30">
        <f t="shared" ca="1" si="26"/>
        <v>48681</v>
      </c>
      <c r="C243" s="22">
        <f t="shared" si="27"/>
        <v>0</v>
      </c>
      <c r="D243" s="17"/>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3" customFormat="1" ht="15" x14ac:dyDescent="0.25">
      <c r="A244" s="3">
        <v>138</v>
      </c>
      <c r="B244" s="30">
        <f t="shared" ca="1" si="26"/>
        <v>48711</v>
      </c>
      <c r="C244" s="22">
        <f t="shared" si="27"/>
        <v>0</v>
      </c>
      <c r="D244" s="17"/>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3" customFormat="1" ht="15" x14ac:dyDescent="0.25">
      <c r="A245" s="3">
        <v>139</v>
      </c>
      <c r="B245" s="30">
        <f t="shared" ca="1" si="26"/>
        <v>48742</v>
      </c>
      <c r="C245" s="22">
        <f t="shared" si="27"/>
        <v>0</v>
      </c>
      <c r="D245" s="17"/>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3" customFormat="1" ht="15" x14ac:dyDescent="0.25">
      <c r="A246" s="3">
        <v>140</v>
      </c>
      <c r="B246" s="30">
        <f t="shared" ca="1" si="26"/>
        <v>48772</v>
      </c>
      <c r="C246" s="22">
        <f t="shared" si="27"/>
        <v>0</v>
      </c>
      <c r="D246" s="17"/>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3" customFormat="1" ht="15" x14ac:dyDescent="0.25">
      <c r="A247" s="3">
        <v>141</v>
      </c>
      <c r="B247" s="30">
        <f t="shared" ca="1" si="26"/>
        <v>48803</v>
      </c>
      <c r="C247" s="22">
        <f t="shared" si="27"/>
        <v>0</v>
      </c>
      <c r="D247" s="1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3" customFormat="1" ht="15" x14ac:dyDescent="0.25">
      <c r="A248" s="3">
        <v>142</v>
      </c>
      <c r="B248" s="30">
        <f t="shared" ca="1" si="26"/>
        <v>48834</v>
      </c>
      <c r="C248" s="22">
        <f t="shared" si="27"/>
        <v>0</v>
      </c>
      <c r="D248" s="17"/>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3" customFormat="1" ht="15" x14ac:dyDescent="0.25">
      <c r="A249" s="3">
        <v>143</v>
      </c>
      <c r="B249" s="30">
        <f t="shared" ca="1" si="26"/>
        <v>48864</v>
      </c>
      <c r="C249" s="22">
        <f t="shared" si="27"/>
        <v>0</v>
      </c>
      <c r="D249" s="17"/>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3" customFormat="1" ht="15" x14ac:dyDescent="0.25">
      <c r="A250" s="3">
        <v>144</v>
      </c>
      <c r="B250" s="30">
        <f t="shared" ca="1" si="26"/>
        <v>48895</v>
      </c>
      <c r="C250" s="22">
        <f t="shared" si="27"/>
        <v>0</v>
      </c>
      <c r="D250" s="17"/>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3" customFormat="1" ht="15" x14ac:dyDescent="0.25">
      <c r="A251" s="3">
        <v>145</v>
      </c>
      <c r="B251" s="30">
        <f t="shared" ca="1" si="26"/>
        <v>48925</v>
      </c>
      <c r="C251" s="22">
        <f t="shared" ref="C251:C262" si="28">Y63</f>
        <v>0</v>
      </c>
      <c r="D251" s="17"/>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3" customFormat="1" ht="15" x14ac:dyDescent="0.25">
      <c r="A252" s="3">
        <v>146</v>
      </c>
      <c r="B252" s="30">
        <f t="shared" ca="1" si="26"/>
        <v>48956</v>
      </c>
      <c r="C252" s="22">
        <f t="shared" si="28"/>
        <v>0</v>
      </c>
      <c r="D252" s="17"/>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3" customFormat="1" ht="15" x14ac:dyDescent="0.25">
      <c r="A253" s="3">
        <v>147</v>
      </c>
      <c r="B253" s="30">
        <f t="shared" ca="1" si="26"/>
        <v>48987</v>
      </c>
      <c r="C253" s="22">
        <f t="shared" si="28"/>
        <v>0</v>
      </c>
      <c r="D253" s="17"/>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3" customFormat="1" ht="15" x14ac:dyDescent="0.25">
      <c r="A254" s="3">
        <v>148</v>
      </c>
      <c r="B254" s="30">
        <f t="shared" ca="1" si="26"/>
        <v>49015</v>
      </c>
      <c r="C254" s="22">
        <f t="shared" si="28"/>
        <v>0</v>
      </c>
      <c r="D254" s="17"/>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3" customFormat="1" ht="15" x14ac:dyDescent="0.25">
      <c r="A255" s="3">
        <v>149</v>
      </c>
      <c r="B255" s="30">
        <f t="shared" ca="1" si="26"/>
        <v>49046</v>
      </c>
      <c r="C255" s="22">
        <f t="shared" si="28"/>
        <v>0</v>
      </c>
      <c r="D255" s="17"/>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3" customFormat="1" ht="15" x14ac:dyDescent="0.25">
      <c r="A256" s="3">
        <v>150</v>
      </c>
      <c r="B256" s="30">
        <f t="shared" ca="1" si="26"/>
        <v>49076</v>
      </c>
      <c r="C256" s="22">
        <f t="shared" si="28"/>
        <v>0</v>
      </c>
      <c r="D256" s="17"/>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3" customFormat="1" ht="15" x14ac:dyDescent="0.25">
      <c r="A257" s="3">
        <v>151</v>
      </c>
      <c r="B257" s="30">
        <f t="shared" ca="1" si="26"/>
        <v>49107</v>
      </c>
      <c r="C257" s="22">
        <f t="shared" si="28"/>
        <v>0</v>
      </c>
      <c r="D257" s="1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3" customFormat="1" ht="15" x14ac:dyDescent="0.25">
      <c r="A258" s="3">
        <v>152</v>
      </c>
      <c r="B258" s="30">
        <f t="shared" ca="1" si="26"/>
        <v>49137</v>
      </c>
      <c r="C258" s="22">
        <f t="shared" si="28"/>
        <v>0</v>
      </c>
      <c r="D258" s="17"/>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3" customFormat="1" ht="15" x14ac:dyDescent="0.25">
      <c r="A259" s="3">
        <v>153</v>
      </c>
      <c r="B259" s="30">
        <f t="shared" ca="1" si="26"/>
        <v>49168</v>
      </c>
      <c r="C259" s="22">
        <f t="shared" si="28"/>
        <v>0</v>
      </c>
      <c r="D259" s="17"/>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3" customFormat="1" ht="15" x14ac:dyDescent="0.25">
      <c r="A260" s="3">
        <v>154</v>
      </c>
      <c r="B260" s="30">
        <f t="shared" ca="1" si="26"/>
        <v>49199</v>
      </c>
      <c r="C260" s="22">
        <f t="shared" si="28"/>
        <v>0</v>
      </c>
      <c r="D260" s="17"/>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3" customFormat="1" ht="15" x14ac:dyDescent="0.25">
      <c r="A261" s="3">
        <v>155</v>
      </c>
      <c r="B261" s="30">
        <f t="shared" ca="1" si="26"/>
        <v>49229</v>
      </c>
      <c r="C261" s="22">
        <f t="shared" si="28"/>
        <v>0</v>
      </c>
      <c r="D261" s="17"/>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3" customFormat="1" ht="15" x14ac:dyDescent="0.25">
      <c r="A262" s="3">
        <v>156</v>
      </c>
      <c r="B262" s="30">
        <f t="shared" ca="1" si="26"/>
        <v>49260</v>
      </c>
      <c r="C262" s="22">
        <f t="shared" si="28"/>
        <v>0</v>
      </c>
      <c r="D262" s="17"/>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3" customFormat="1" ht="15" x14ac:dyDescent="0.25">
      <c r="A263" s="3">
        <v>157</v>
      </c>
      <c r="B263" s="30">
        <f t="shared" ca="1" si="26"/>
        <v>49290</v>
      </c>
      <c r="C263" s="22">
        <f t="shared" ref="C263:C274" si="29">AC63</f>
        <v>0</v>
      </c>
      <c r="D263" s="17"/>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3" customFormat="1" ht="15" x14ac:dyDescent="0.25">
      <c r="A264" s="3">
        <v>158</v>
      </c>
      <c r="B264" s="30">
        <f t="shared" ca="1" si="26"/>
        <v>49321</v>
      </c>
      <c r="C264" s="22">
        <f t="shared" si="29"/>
        <v>0</v>
      </c>
      <c r="D264" s="17"/>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3" customFormat="1" ht="15" x14ac:dyDescent="0.25">
      <c r="A265" s="3">
        <v>159</v>
      </c>
      <c r="B265" s="30">
        <f t="shared" ca="1" si="26"/>
        <v>49352</v>
      </c>
      <c r="C265" s="22">
        <f t="shared" si="29"/>
        <v>0</v>
      </c>
      <c r="D265" s="17"/>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3" customFormat="1" ht="15" x14ac:dyDescent="0.25">
      <c r="A266" s="3">
        <v>160</v>
      </c>
      <c r="B266" s="30">
        <f t="shared" ca="1" si="26"/>
        <v>49380</v>
      </c>
      <c r="C266" s="22">
        <f t="shared" si="29"/>
        <v>0</v>
      </c>
      <c r="D266" s="17"/>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3" customFormat="1" ht="15" x14ac:dyDescent="0.25">
      <c r="A267" s="3">
        <v>161</v>
      </c>
      <c r="B267" s="30">
        <f t="shared" ca="1" si="26"/>
        <v>49411</v>
      </c>
      <c r="C267" s="22">
        <f t="shared" si="29"/>
        <v>0</v>
      </c>
      <c r="D267" s="1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3" customFormat="1" ht="15" x14ac:dyDescent="0.25">
      <c r="A268" s="3">
        <v>162</v>
      </c>
      <c r="B268" s="30">
        <f t="shared" ca="1" si="26"/>
        <v>49441</v>
      </c>
      <c r="C268" s="22">
        <f t="shared" si="29"/>
        <v>0</v>
      </c>
      <c r="D268" s="17"/>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3" customFormat="1" ht="15" x14ac:dyDescent="0.25">
      <c r="A269" s="3">
        <v>163</v>
      </c>
      <c r="B269" s="30">
        <f t="shared" ca="1" si="26"/>
        <v>49472</v>
      </c>
      <c r="C269" s="22">
        <f t="shared" si="29"/>
        <v>0</v>
      </c>
      <c r="D269" s="17"/>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3" customFormat="1" ht="15" x14ac:dyDescent="0.25">
      <c r="A270" s="3">
        <v>164</v>
      </c>
      <c r="B270" s="30">
        <f t="shared" ca="1" si="26"/>
        <v>49502</v>
      </c>
      <c r="C270" s="22">
        <f t="shared" si="29"/>
        <v>0</v>
      </c>
      <c r="D270" s="17"/>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3" customFormat="1" ht="15" x14ac:dyDescent="0.25">
      <c r="A271" s="3">
        <v>165</v>
      </c>
      <c r="B271" s="30">
        <f t="shared" ca="1" si="26"/>
        <v>49533</v>
      </c>
      <c r="C271" s="22">
        <f t="shared" si="29"/>
        <v>0</v>
      </c>
      <c r="D271" s="17"/>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3" customFormat="1" ht="15" x14ac:dyDescent="0.25">
      <c r="A272" s="3">
        <v>166</v>
      </c>
      <c r="B272" s="30">
        <f t="shared" ca="1" si="26"/>
        <v>49564</v>
      </c>
      <c r="C272" s="22">
        <f t="shared" si="29"/>
        <v>0</v>
      </c>
      <c r="D272" s="17"/>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3" customFormat="1" ht="15" x14ac:dyDescent="0.25">
      <c r="A273" s="3">
        <v>167</v>
      </c>
      <c r="B273" s="30">
        <f t="shared" ca="1" si="26"/>
        <v>49594</v>
      </c>
      <c r="C273" s="22">
        <f t="shared" si="29"/>
        <v>0</v>
      </c>
      <c r="D273" s="17"/>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3" customFormat="1" ht="15" x14ac:dyDescent="0.25">
      <c r="A274" s="3">
        <v>168</v>
      </c>
      <c r="B274" s="30">
        <f t="shared" ca="1" si="26"/>
        <v>49625</v>
      </c>
      <c r="C274" s="22">
        <f t="shared" si="29"/>
        <v>0</v>
      </c>
      <c r="D274" s="17"/>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3" customFormat="1" ht="15" x14ac:dyDescent="0.25">
      <c r="A275" s="3">
        <v>169</v>
      </c>
      <c r="B275" s="30">
        <f t="shared" ca="1" si="26"/>
        <v>49655</v>
      </c>
      <c r="C275" s="22">
        <f t="shared" ref="C275:C286" si="30">E78</f>
        <v>0</v>
      </c>
      <c r="D275" s="17"/>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3" customFormat="1" ht="15" x14ac:dyDescent="0.25">
      <c r="A276" s="3">
        <v>170</v>
      </c>
      <c r="B276" s="30">
        <f t="shared" ca="1" si="26"/>
        <v>49686</v>
      </c>
      <c r="C276" s="22">
        <f t="shared" si="30"/>
        <v>0</v>
      </c>
      <c r="D276" s="17"/>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3" customFormat="1" ht="15" x14ac:dyDescent="0.25">
      <c r="A277" s="3">
        <v>171</v>
      </c>
      <c r="B277" s="30">
        <f t="shared" ca="1" si="26"/>
        <v>49717</v>
      </c>
      <c r="C277" s="22">
        <f t="shared" si="30"/>
        <v>0</v>
      </c>
      <c r="D277" s="1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3" customFormat="1" ht="15" x14ac:dyDescent="0.25">
      <c r="A278" s="3">
        <v>172</v>
      </c>
      <c r="B278" s="30">
        <f t="shared" ca="1" si="26"/>
        <v>49746</v>
      </c>
      <c r="C278" s="22">
        <f t="shared" si="30"/>
        <v>0</v>
      </c>
      <c r="D278" s="17"/>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3" customFormat="1" ht="15" x14ac:dyDescent="0.25">
      <c r="A279" s="3">
        <v>173</v>
      </c>
      <c r="B279" s="30">
        <f t="shared" ca="1" si="26"/>
        <v>49777</v>
      </c>
      <c r="C279" s="22">
        <f t="shared" si="30"/>
        <v>0</v>
      </c>
      <c r="D279" s="17"/>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3" customFormat="1" ht="15" x14ac:dyDescent="0.25">
      <c r="A280" s="3">
        <v>174</v>
      </c>
      <c r="B280" s="30">
        <f t="shared" ca="1" si="26"/>
        <v>49807</v>
      </c>
      <c r="C280" s="22">
        <f t="shared" si="30"/>
        <v>0</v>
      </c>
      <c r="D280" s="17"/>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3" customFormat="1" ht="15" x14ac:dyDescent="0.25">
      <c r="A281" s="3">
        <v>175</v>
      </c>
      <c r="B281" s="30">
        <f t="shared" ca="1" si="26"/>
        <v>49838</v>
      </c>
      <c r="C281" s="22">
        <f t="shared" si="30"/>
        <v>0</v>
      </c>
      <c r="D281" s="17"/>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3" customFormat="1" ht="15" x14ac:dyDescent="0.25">
      <c r="A282" s="3">
        <v>176</v>
      </c>
      <c r="B282" s="30">
        <f t="shared" ca="1" si="26"/>
        <v>49868</v>
      </c>
      <c r="C282" s="22">
        <f t="shared" si="30"/>
        <v>0</v>
      </c>
      <c r="D282" s="17"/>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3" customFormat="1" ht="15" x14ac:dyDescent="0.25">
      <c r="A283" s="3">
        <v>177</v>
      </c>
      <c r="B283" s="30">
        <f t="shared" ca="1" si="26"/>
        <v>49899</v>
      </c>
      <c r="C283" s="22">
        <f t="shared" si="30"/>
        <v>0</v>
      </c>
      <c r="D283" s="17"/>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3" customFormat="1" ht="15" x14ac:dyDescent="0.25">
      <c r="A284" s="3">
        <v>178</v>
      </c>
      <c r="B284" s="30">
        <f t="shared" ca="1" si="26"/>
        <v>49930</v>
      </c>
      <c r="C284" s="22">
        <f t="shared" si="30"/>
        <v>0</v>
      </c>
      <c r="D284" s="17"/>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3" customFormat="1" ht="15" x14ac:dyDescent="0.25">
      <c r="A285" s="3">
        <v>179</v>
      </c>
      <c r="B285" s="30">
        <f t="shared" ca="1" si="26"/>
        <v>49960</v>
      </c>
      <c r="C285" s="22">
        <f t="shared" si="30"/>
        <v>0</v>
      </c>
      <c r="D285" s="17"/>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3" customFormat="1" ht="15" x14ac:dyDescent="0.25">
      <c r="A286" s="3">
        <v>180</v>
      </c>
      <c r="B286" s="30">
        <f t="shared" ca="1" si="26"/>
        <v>49991</v>
      </c>
      <c r="C286" s="22">
        <f t="shared" si="30"/>
        <v>0</v>
      </c>
      <c r="D286" s="17"/>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3" customFormat="1" ht="15" x14ac:dyDescent="0.25">
      <c r="A287" s="3">
        <v>181</v>
      </c>
      <c r="B287" s="30">
        <f t="shared" ca="1" si="26"/>
        <v>50021</v>
      </c>
      <c r="C287" s="22">
        <f t="shared" ref="C287:C298" si="31">I78</f>
        <v>0</v>
      </c>
      <c r="D287" s="1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3" customFormat="1" ht="15" x14ac:dyDescent="0.25">
      <c r="A288" s="3">
        <v>182</v>
      </c>
      <c r="B288" s="30">
        <f t="shared" ca="1" si="26"/>
        <v>50052</v>
      </c>
      <c r="C288" s="22">
        <f t="shared" si="31"/>
        <v>0</v>
      </c>
      <c r="D288" s="17"/>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3" customFormat="1" ht="15" x14ac:dyDescent="0.25">
      <c r="A289" s="3">
        <v>183</v>
      </c>
      <c r="B289" s="30">
        <f t="shared" ca="1" si="26"/>
        <v>50083</v>
      </c>
      <c r="C289" s="22">
        <f t="shared" si="31"/>
        <v>0</v>
      </c>
      <c r="D289" s="17"/>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3" customFormat="1" ht="15" x14ac:dyDescent="0.25">
      <c r="A290" s="3">
        <v>184</v>
      </c>
      <c r="B290" s="30">
        <f t="shared" ca="1" si="26"/>
        <v>50111</v>
      </c>
      <c r="C290" s="22">
        <f t="shared" si="31"/>
        <v>0</v>
      </c>
      <c r="D290" s="17"/>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3" customFormat="1" ht="15" x14ac:dyDescent="0.25">
      <c r="A291" s="3">
        <v>185</v>
      </c>
      <c r="B291" s="30">
        <f t="shared" ca="1" si="26"/>
        <v>50142</v>
      </c>
      <c r="C291" s="22">
        <f t="shared" si="31"/>
        <v>0</v>
      </c>
      <c r="D291" s="17"/>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3" customFormat="1" ht="15" x14ac:dyDescent="0.25">
      <c r="A292" s="3">
        <v>186</v>
      </c>
      <c r="B292" s="30">
        <f t="shared" ca="1" si="26"/>
        <v>50172</v>
      </c>
      <c r="C292" s="22">
        <f t="shared" si="31"/>
        <v>0</v>
      </c>
      <c r="D292" s="17"/>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3" customFormat="1" ht="15" x14ac:dyDescent="0.25">
      <c r="A293" s="3">
        <v>187</v>
      </c>
      <c r="B293" s="30">
        <f t="shared" ca="1" si="26"/>
        <v>50203</v>
      </c>
      <c r="C293" s="22">
        <f t="shared" si="31"/>
        <v>0</v>
      </c>
      <c r="D293" s="17"/>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3" customFormat="1" ht="15" x14ac:dyDescent="0.25">
      <c r="A294" s="3">
        <v>188</v>
      </c>
      <c r="B294" s="30">
        <f t="shared" ca="1" si="26"/>
        <v>50233</v>
      </c>
      <c r="C294" s="22">
        <f t="shared" si="31"/>
        <v>0</v>
      </c>
      <c r="D294" s="17"/>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3" customFormat="1" ht="15" x14ac:dyDescent="0.25">
      <c r="A295" s="3">
        <v>189</v>
      </c>
      <c r="B295" s="30">
        <f t="shared" ca="1" si="26"/>
        <v>50264</v>
      </c>
      <c r="C295" s="22">
        <f t="shared" si="31"/>
        <v>0</v>
      </c>
      <c r="D295" s="17"/>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3" customFormat="1" ht="15" x14ac:dyDescent="0.25">
      <c r="A296" s="3">
        <v>190</v>
      </c>
      <c r="B296" s="30">
        <f t="shared" ca="1" si="26"/>
        <v>50295</v>
      </c>
      <c r="C296" s="22">
        <f t="shared" si="31"/>
        <v>0</v>
      </c>
      <c r="D296" s="17"/>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3" customFormat="1" ht="15" x14ac:dyDescent="0.25">
      <c r="A297" s="3">
        <v>191</v>
      </c>
      <c r="B297" s="30">
        <f t="shared" ca="1" si="26"/>
        <v>50325</v>
      </c>
      <c r="C297" s="22">
        <f t="shared" si="31"/>
        <v>0</v>
      </c>
      <c r="D297" s="1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3" customFormat="1" ht="15" x14ac:dyDescent="0.25">
      <c r="A298" s="3">
        <v>192</v>
      </c>
      <c r="B298" s="30">
        <f t="shared" ca="1" si="26"/>
        <v>50356</v>
      </c>
      <c r="C298" s="22">
        <f t="shared" si="31"/>
        <v>0</v>
      </c>
      <c r="D298" s="17"/>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3" customFormat="1" ht="15" x14ac:dyDescent="0.25">
      <c r="A299" s="3">
        <v>193</v>
      </c>
      <c r="B299" s="30">
        <f t="shared" ca="1" si="26"/>
        <v>50386</v>
      </c>
      <c r="C299" s="22">
        <f t="shared" ref="C299:C310" si="32">M78</f>
        <v>0</v>
      </c>
      <c r="D299" s="17"/>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3" customFormat="1" ht="15" x14ac:dyDescent="0.25">
      <c r="A300" s="3">
        <v>194</v>
      </c>
      <c r="B300" s="30">
        <f t="shared" ca="1" si="26"/>
        <v>50417</v>
      </c>
      <c r="C300" s="22">
        <f t="shared" si="32"/>
        <v>0</v>
      </c>
      <c r="D300" s="17"/>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3" customFormat="1" ht="15" x14ac:dyDescent="0.25">
      <c r="A301" s="3">
        <v>195</v>
      </c>
      <c r="B301" s="30">
        <f t="shared" ref="B301:B346" ca="1" si="33">EDATE(B300,1)</f>
        <v>50448</v>
      </c>
      <c r="C301" s="22">
        <f t="shared" si="32"/>
        <v>0</v>
      </c>
      <c r="D301" s="17"/>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3" customFormat="1" ht="15" x14ac:dyDescent="0.25">
      <c r="A302" s="3">
        <v>196</v>
      </c>
      <c r="B302" s="30">
        <f t="shared" ca="1" si="33"/>
        <v>50476</v>
      </c>
      <c r="C302" s="22">
        <f t="shared" si="32"/>
        <v>0</v>
      </c>
      <c r="D302" s="17"/>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3" customFormat="1" ht="15" x14ac:dyDescent="0.25">
      <c r="A303" s="3">
        <v>197</v>
      </c>
      <c r="B303" s="30">
        <f t="shared" ca="1" si="33"/>
        <v>50507</v>
      </c>
      <c r="C303" s="22">
        <f t="shared" si="32"/>
        <v>0</v>
      </c>
      <c r="D303" s="17"/>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3" customFormat="1" ht="15" x14ac:dyDescent="0.25">
      <c r="A304" s="3">
        <v>198</v>
      </c>
      <c r="B304" s="30">
        <f t="shared" ca="1" si="33"/>
        <v>50537</v>
      </c>
      <c r="C304" s="22">
        <f t="shared" si="32"/>
        <v>0</v>
      </c>
      <c r="D304" s="17"/>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3" customFormat="1" ht="15" x14ac:dyDescent="0.25">
      <c r="A305" s="3">
        <v>199</v>
      </c>
      <c r="B305" s="30">
        <f t="shared" ca="1" si="33"/>
        <v>50568</v>
      </c>
      <c r="C305" s="22">
        <f t="shared" si="32"/>
        <v>0</v>
      </c>
      <c r="D305" s="17"/>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3" customFormat="1" ht="15" x14ac:dyDescent="0.25">
      <c r="A306" s="3">
        <v>200</v>
      </c>
      <c r="B306" s="30">
        <f t="shared" ca="1" si="33"/>
        <v>50598</v>
      </c>
      <c r="C306" s="22">
        <f t="shared" si="32"/>
        <v>0</v>
      </c>
      <c r="D306" s="17"/>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3" customFormat="1" ht="15" x14ac:dyDescent="0.25">
      <c r="A307" s="3">
        <v>201</v>
      </c>
      <c r="B307" s="30">
        <f t="shared" ca="1" si="33"/>
        <v>50629</v>
      </c>
      <c r="C307" s="22">
        <f t="shared" si="32"/>
        <v>0</v>
      </c>
      <c r="D307" s="1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3" customFormat="1" ht="15" x14ac:dyDescent="0.25">
      <c r="A308" s="3">
        <v>202</v>
      </c>
      <c r="B308" s="30">
        <f t="shared" ca="1" si="33"/>
        <v>50660</v>
      </c>
      <c r="C308" s="22">
        <f t="shared" si="32"/>
        <v>0</v>
      </c>
      <c r="D308" s="17"/>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3" customFormat="1" ht="15" x14ac:dyDescent="0.25">
      <c r="A309" s="3">
        <v>203</v>
      </c>
      <c r="B309" s="30">
        <f t="shared" ca="1" si="33"/>
        <v>50690</v>
      </c>
      <c r="C309" s="22">
        <f t="shared" si="32"/>
        <v>0</v>
      </c>
      <c r="D309" s="17"/>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3" customFormat="1" ht="15" x14ac:dyDescent="0.25">
      <c r="A310" s="3">
        <v>204</v>
      </c>
      <c r="B310" s="30">
        <f t="shared" ca="1" si="33"/>
        <v>50721</v>
      </c>
      <c r="C310" s="22">
        <f t="shared" si="32"/>
        <v>0</v>
      </c>
      <c r="D310" s="17"/>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3" customFormat="1" ht="15" x14ac:dyDescent="0.25">
      <c r="A311" s="3">
        <v>205</v>
      </c>
      <c r="B311" s="30">
        <f t="shared" ca="1" si="33"/>
        <v>50751</v>
      </c>
      <c r="C311" s="22">
        <f t="shared" ref="C311:C322" si="34">Q78</f>
        <v>0</v>
      </c>
      <c r="D311" s="17"/>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3" customFormat="1" ht="15" x14ac:dyDescent="0.25">
      <c r="A312" s="3">
        <v>206</v>
      </c>
      <c r="B312" s="30">
        <f t="shared" ca="1" si="33"/>
        <v>50782</v>
      </c>
      <c r="C312" s="22">
        <f t="shared" si="34"/>
        <v>0</v>
      </c>
      <c r="D312" s="17"/>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3" customFormat="1" ht="15" x14ac:dyDescent="0.25">
      <c r="A313" s="3">
        <v>207</v>
      </c>
      <c r="B313" s="30">
        <f t="shared" ca="1" si="33"/>
        <v>50813</v>
      </c>
      <c r="C313" s="22">
        <f t="shared" si="34"/>
        <v>0</v>
      </c>
      <c r="D313" s="17"/>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3" customFormat="1" ht="15" x14ac:dyDescent="0.25">
      <c r="A314" s="3">
        <v>208</v>
      </c>
      <c r="B314" s="30">
        <f t="shared" ca="1" si="33"/>
        <v>50841</v>
      </c>
      <c r="C314" s="22">
        <f t="shared" si="34"/>
        <v>0</v>
      </c>
      <c r="D314" s="17"/>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3" customFormat="1" ht="15" x14ac:dyDescent="0.25">
      <c r="A315" s="3">
        <v>209</v>
      </c>
      <c r="B315" s="30">
        <f t="shared" ca="1" si="33"/>
        <v>50872</v>
      </c>
      <c r="C315" s="22">
        <f t="shared" si="34"/>
        <v>0</v>
      </c>
      <c r="D315" s="17"/>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3" customFormat="1" ht="15" x14ac:dyDescent="0.25">
      <c r="A316" s="3">
        <v>210</v>
      </c>
      <c r="B316" s="30">
        <f t="shared" ca="1" si="33"/>
        <v>50902</v>
      </c>
      <c r="C316" s="22">
        <f t="shared" si="34"/>
        <v>0</v>
      </c>
      <c r="D316" s="17"/>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3" customFormat="1" ht="15" x14ac:dyDescent="0.25">
      <c r="A317" s="3">
        <v>211</v>
      </c>
      <c r="B317" s="30">
        <f t="shared" ca="1" si="33"/>
        <v>50933</v>
      </c>
      <c r="C317" s="22">
        <f t="shared" si="34"/>
        <v>0</v>
      </c>
      <c r="D317" s="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3" customFormat="1" ht="15" x14ac:dyDescent="0.25">
      <c r="A318" s="3">
        <v>212</v>
      </c>
      <c r="B318" s="30">
        <f t="shared" ca="1" si="33"/>
        <v>50963</v>
      </c>
      <c r="C318" s="22">
        <f t="shared" si="34"/>
        <v>0</v>
      </c>
      <c r="D318" s="17"/>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3" customFormat="1" ht="15" x14ac:dyDescent="0.25">
      <c r="A319" s="3">
        <v>213</v>
      </c>
      <c r="B319" s="30">
        <f t="shared" ca="1" si="33"/>
        <v>50994</v>
      </c>
      <c r="C319" s="22">
        <f t="shared" si="34"/>
        <v>0</v>
      </c>
      <c r="D319" s="17"/>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3" customFormat="1" ht="15" x14ac:dyDescent="0.25">
      <c r="A320" s="3">
        <v>214</v>
      </c>
      <c r="B320" s="30">
        <f t="shared" ca="1" si="33"/>
        <v>51025</v>
      </c>
      <c r="C320" s="22">
        <f t="shared" si="34"/>
        <v>0</v>
      </c>
      <c r="D320" s="17"/>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6" s="3" customFormat="1" ht="15" x14ac:dyDescent="0.25">
      <c r="A321" s="3">
        <v>215</v>
      </c>
      <c r="B321" s="30">
        <f t="shared" ca="1" si="33"/>
        <v>51055</v>
      </c>
      <c r="C321" s="22">
        <f t="shared" si="34"/>
        <v>0</v>
      </c>
      <c r="D321" s="17"/>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6" s="3" customFormat="1" ht="15" x14ac:dyDescent="0.25">
      <c r="A322" s="3">
        <v>216</v>
      </c>
      <c r="B322" s="30">
        <f t="shared" ca="1" si="33"/>
        <v>51086</v>
      </c>
      <c r="C322" s="22">
        <f t="shared" si="34"/>
        <v>0</v>
      </c>
      <c r="D322" s="17"/>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6" s="3" customFormat="1" ht="15" x14ac:dyDescent="0.25">
      <c r="A323" s="3">
        <v>217</v>
      </c>
      <c r="B323" s="30">
        <f t="shared" ca="1" si="33"/>
        <v>51116</v>
      </c>
      <c r="C323" s="17">
        <f t="shared" ref="C323:C334" si="35">U78</f>
        <v>0</v>
      </c>
      <c r="D323" s="17"/>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6" s="3" customFormat="1" ht="15" x14ac:dyDescent="0.25">
      <c r="A324" s="3">
        <v>218</v>
      </c>
      <c r="B324" s="30">
        <f t="shared" ca="1" si="33"/>
        <v>51147</v>
      </c>
      <c r="C324" s="17">
        <f t="shared" si="35"/>
        <v>0</v>
      </c>
      <c r="D324" s="17"/>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6" s="3" customFormat="1" ht="15" x14ac:dyDescent="0.25">
      <c r="A325" s="3">
        <v>219</v>
      </c>
      <c r="B325" s="30">
        <f t="shared" ca="1" si="33"/>
        <v>51178</v>
      </c>
      <c r="C325" s="17">
        <f t="shared" si="35"/>
        <v>0</v>
      </c>
      <c r="D325" s="17"/>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6" s="3" customFormat="1" ht="15" x14ac:dyDescent="0.25">
      <c r="A326" s="3">
        <v>220</v>
      </c>
      <c r="B326" s="30">
        <f t="shared" ca="1" si="33"/>
        <v>51207</v>
      </c>
      <c r="C326" s="17">
        <f t="shared" si="35"/>
        <v>0</v>
      </c>
      <c r="D326" s="17"/>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6" s="3" customFormat="1" ht="15" x14ac:dyDescent="0.25">
      <c r="A327" s="3">
        <v>221</v>
      </c>
      <c r="B327" s="30">
        <f t="shared" ca="1" si="33"/>
        <v>51238</v>
      </c>
      <c r="C327" s="17">
        <f t="shared" si="35"/>
        <v>0</v>
      </c>
      <c r="D327" s="1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6" s="3" customFormat="1" ht="15" x14ac:dyDescent="0.25">
      <c r="A328" s="3">
        <v>222</v>
      </c>
      <c r="B328" s="30">
        <f t="shared" ca="1" si="33"/>
        <v>51268</v>
      </c>
      <c r="C328" s="17">
        <f t="shared" si="35"/>
        <v>0</v>
      </c>
      <c r="D328" s="17"/>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6" s="3" customFormat="1" ht="15" x14ac:dyDescent="0.25">
      <c r="A329" s="3">
        <v>223</v>
      </c>
      <c r="B329" s="30">
        <f t="shared" ca="1" si="33"/>
        <v>51299</v>
      </c>
      <c r="C329" s="17">
        <f t="shared" si="35"/>
        <v>0</v>
      </c>
      <c r="D329" s="17"/>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6" s="3" customFormat="1" ht="15" x14ac:dyDescent="0.25">
      <c r="A330" s="3">
        <v>224</v>
      </c>
      <c r="B330" s="30">
        <f t="shared" ca="1" si="33"/>
        <v>51329</v>
      </c>
      <c r="C330" s="17">
        <f t="shared" si="35"/>
        <v>0</v>
      </c>
      <c r="D330" s="17"/>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6" s="3" customFormat="1" ht="15" x14ac:dyDescent="0.25">
      <c r="A331" s="3">
        <v>225</v>
      </c>
      <c r="B331" s="30">
        <f t="shared" ca="1" si="33"/>
        <v>51360</v>
      </c>
      <c r="C331" s="17">
        <f t="shared" si="35"/>
        <v>0</v>
      </c>
      <c r="D331" s="17"/>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6" s="3" customFormat="1" ht="15" x14ac:dyDescent="0.25">
      <c r="A332" s="3">
        <v>226</v>
      </c>
      <c r="B332" s="30">
        <f t="shared" ca="1" si="33"/>
        <v>51391</v>
      </c>
      <c r="C332" s="17">
        <f t="shared" si="35"/>
        <v>0</v>
      </c>
      <c r="D332" s="17"/>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6" s="3" customFormat="1" ht="15" x14ac:dyDescent="0.25">
      <c r="A333" s="3">
        <v>227</v>
      </c>
      <c r="B333" s="30">
        <f t="shared" ca="1" si="33"/>
        <v>51421</v>
      </c>
      <c r="C333" s="17">
        <f t="shared" si="35"/>
        <v>0</v>
      </c>
      <c r="D333" s="17"/>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6" s="3" customFormat="1" ht="15" x14ac:dyDescent="0.25">
      <c r="A334" s="3">
        <v>228</v>
      </c>
      <c r="B334" s="30">
        <f t="shared" ca="1" si="33"/>
        <v>51452</v>
      </c>
      <c r="C334" s="17">
        <f t="shared" si="35"/>
        <v>0</v>
      </c>
      <c r="D334" s="17"/>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6" s="3" customFormat="1" ht="15" x14ac:dyDescent="0.25">
      <c r="A335" s="3">
        <v>229</v>
      </c>
      <c r="B335" s="30">
        <f t="shared" ca="1" si="33"/>
        <v>51482</v>
      </c>
      <c r="C335" s="17">
        <f t="shared" ref="C335:C346" si="36">Y78</f>
        <v>0</v>
      </c>
      <c r="D335" s="17"/>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row>
    <row r="336" spans="1:246" s="3" customFormat="1" ht="15" x14ac:dyDescent="0.25">
      <c r="A336" s="3">
        <v>230</v>
      </c>
      <c r="B336" s="30">
        <f t="shared" ca="1" si="33"/>
        <v>51513</v>
      </c>
      <c r="C336" s="17">
        <f t="shared" si="36"/>
        <v>0</v>
      </c>
      <c r="D336" s="17"/>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row>
    <row r="337" spans="1:247" s="3" customFormat="1" ht="15" x14ac:dyDescent="0.25">
      <c r="A337" s="3">
        <v>231</v>
      </c>
      <c r="B337" s="30">
        <f t="shared" ca="1" si="33"/>
        <v>51544</v>
      </c>
      <c r="C337" s="17">
        <f t="shared" si="36"/>
        <v>0</v>
      </c>
      <c r="D337" s="1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row>
    <row r="338" spans="1:247" s="3" customFormat="1" ht="15" x14ac:dyDescent="0.25">
      <c r="A338" s="3">
        <v>232</v>
      </c>
      <c r="B338" s="30">
        <f t="shared" ca="1" si="33"/>
        <v>51572</v>
      </c>
      <c r="C338" s="17">
        <f t="shared" si="36"/>
        <v>0</v>
      </c>
      <c r="D338" s="17"/>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row>
    <row r="339" spans="1:247" s="3" customFormat="1" ht="15" x14ac:dyDescent="0.25">
      <c r="A339" s="3">
        <v>233</v>
      </c>
      <c r="B339" s="30">
        <f t="shared" ca="1" si="33"/>
        <v>51603</v>
      </c>
      <c r="C339" s="17">
        <f t="shared" si="36"/>
        <v>0</v>
      </c>
      <c r="D339" s="17"/>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row>
    <row r="340" spans="1:247" s="3" customFormat="1" ht="15" x14ac:dyDescent="0.25">
      <c r="A340" s="3">
        <v>234</v>
      </c>
      <c r="B340" s="30">
        <f t="shared" ca="1" si="33"/>
        <v>51633</v>
      </c>
      <c r="C340" s="17">
        <f t="shared" si="36"/>
        <v>0</v>
      </c>
      <c r="D340" s="17"/>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row>
    <row r="341" spans="1:247" s="3" customFormat="1" ht="15" x14ac:dyDescent="0.25">
      <c r="A341" s="3">
        <v>235</v>
      </c>
      <c r="B341" s="30">
        <f t="shared" ca="1" si="33"/>
        <v>51664</v>
      </c>
      <c r="C341" s="17">
        <f t="shared" si="36"/>
        <v>0</v>
      </c>
      <c r="D341" s="17"/>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row>
    <row r="342" spans="1:247" s="3" customFormat="1" ht="15" x14ac:dyDescent="0.25">
      <c r="A342" s="3">
        <v>236</v>
      </c>
      <c r="B342" s="30">
        <f t="shared" ca="1" si="33"/>
        <v>51694</v>
      </c>
      <c r="C342" s="17">
        <f t="shared" si="36"/>
        <v>0</v>
      </c>
      <c r="D342" s="17"/>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row>
    <row r="343" spans="1:247" s="3" customFormat="1" ht="15" x14ac:dyDescent="0.25">
      <c r="A343" s="3">
        <v>237</v>
      </c>
      <c r="B343" s="30">
        <f t="shared" ca="1" si="33"/>
        <v>51725</v>
      </c>
      <c r="C343" s="17">
        <f t="shared" si="36"/>
        <v>0</v>
      </c>
      <c r="D343" s="17"/>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row>
    <row r="344" spans="1:247" s="3" customFormat="1" ht="15" x14ac:dyDescent="0.25">
      <c r="A344" s="3">
        <v>238</v>
      </c>
      <c r="B344" s="30">
        <f t="shared" ca="1" si="33"/>
        <v>51756</v>
      </c>
      <c r="C344" s="17">
        <f t="shared" si="36"/>
        <v>0</v>
      </c>
      <c r="D344" s="17"/>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row>
    <row r="345" spans="1:247" s="3" customFormat="1" ht="15" x14ac:dyDescent="0.25">
      <c r="A345" s="3">
        <v>239</v>
      </c>
      <c r="B345" s="30">
        <f t="shared" ca="1" si="33"/>
        <v>51786</v>
      </c>
      <c r="C345" s="17">
        <f t="shared" si="36"/>
        <v>0</v>
      </c>
      <c r="D345" s="17"/>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row>
    <row r="346" spans="1:247" s="3" customFormat="1" ht="15" x14ac:dyDescent="0.25">
      <c r="A346" s="3">
        <v>240</v>
      </c>
      <c r="B346" s="30">
        <f t="shared" ca="1" si="33"/>
        <v>51817</v>
      </c>
      <c r="C346" s="17">
        <f t="shared" si="36"/>
        <v>0</v>
      </c>
      <c r="D346" s="17"/>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row>
    <row r="347" spans="1:247" s="3" customFormat="1" ht="15" x14ac:dyDescent="0.25">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row>
  </sheetData>
  <sheetProtection algorithmName="SHA-512" hashValue="RbkdCi2kKmnPvUtT6crnEYq20onghhGoPEUnP3v8Ftmn6SlDtPzDQIwt3RmJuqUPlKK+XTKW7Q3A+tJsmyOQIA==" saltValue="Y1I+5uItbSgf8LO5TsMI8g==" spinCount="100000" sheet="1" objects="1" scenarios="1"/>
  <mergeCells count="85">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5:I15"/>
    <mergeCell ref="J15:K15"/>
    <mergeCell ref="A16:G16"/>
    <mergeCell ref="J16:K16"/>
    <mergeCell ref="A12:H12"/>
    <mergeCell ref="J12:K12"/>
    <mergeCell ref="A13:I13"/>
    <mergeCell ref="J13:K13"/>
    <mergeCell ref="A14:I14"/>
    <mergeCell ref="J14:K14"/>
    <mergeCell ref="A17:I17"/>
    <mergeCell ref="J17:K17"/>
    <mergeCell ref="A18:I18"/>
    <mergeCell ref="J18:K18"/>
    <mergeCell ref="A19:I19"/>
    <mergeCell ref="J19:K19"/>
    <mergeCell ref="A20:I20"/>
    <mergeCell ref="J20:K20"/>
    <mergeCell ref="A23:I23"/>
    <mergeCell ref="J23:K23"/>
    <mergeCell ref="A24:I24"/>
    <mergeCell ref="J24:K24"/>
    <mergeCell ref="J21:K21"/>
    <mergeCell ref="J22:K22"/>
    <mergeCell ref="J31:K31"/>
    <mergeCell ref="A25:I25"/>
    <mergeCell ref="J25:K25"/>
    <mergeCell ref="A26:I26"/>
    <mergeCell ref="J26:K26"/>
    <mergeCell ref="A27:I27"/>
    <mergeCell ref="J27:K27"/>
    <mergeCell ref="A28:I28"/>
    <mergeCell ref="J28:K28"/>
    <mergeCell ref="A29:I29"/>
    <mergeCell ref="A30:I30"/>
    <mergeCell ref="J30:K30"/>
    <mergeCell ref="V34:Y34"/>
    <mergeCell ref="Z34:AC34"/>
    <mergeCell ref="A61:A62"/>
    <mergeCell ref="B61:D61"/>
    <mergeCell ref="V61:Y61"/>
    <mergeCell ref="Z61:AC61"/>
    <mergeCell ref="A34:A35"/>
    <mergeCell ref="B34:E34"/>
    <mergeCell ref="V76:Y76"/>
    <mergeCell ref="Z76:AC76"/>
    <mergeCell ref="A92:J92"/>
    <mergeCell ref="A93:J93"/>
    <mergeCell ref="A94:J94"/>
    <mergeCell ref="A76:A77"/>
    <mergeCell ref="B76:E76"/>
    <mergeCell ref="A103:B104"/>
    <mergeCell ref="C103:F103"/>
    <mergeCell ref="C104:F104"/>
    <mergeCell ref="A21:I21"/>
    <mergeCell ref="A22:I22"/>
    <mergeCell ref="A96:J96"/>
    <mergeCell ref="A97:N97"/>
    <mergeCell ref="A98:N98"/>
    <mergeCell ref="A99:N99"/>
    <mergeCell ref="A101:B101"/>
    <mergeCell ref="C101:F101"/>
    <mergeCell ref="A95:J95"/>
    <mergeCell ref="A32:I32"/>
    <mergeCell ref="J32:K32"/>
    <mergeCell ref="L32:S32"/>
    <mergeCell ref="A31:I31"/>
  </mergeCells>
  <dataValidations count="1">
    <dataValidation type="list" allowBlank="1" showInputMessage="1" showErrorMessage="1" sqref="J19:K19">
      <formula1>$AD$13:$AD$15</formula1>
    </dataValidation>
  </dataValidations>
  <pageMargins left="0.25" right="0.25" top="0.75" bottom="0.75" header="0.3" footer="0.3"/>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locked="0" defaultSize="0" autoLine="0" autoPict="0">
                <anchor>
                  <from>
                    <xdr:col>9</xdr:col>
                    <xdr:colOff>9525</xdr:colOff>
                    <xdr:row>14</xdr:row>
                    <xdr:rowOff>9525</xdr:rowOff>
                  </from>
                  <to>
                    <xdr:col>10</xdr:col>
                    <xdr:colOff>1714500</xdr:colOff>
                    <xdr:row>14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AJ401"/>
  <sheetViews>
    <sheetView showGridLines="0" topLeftCell="A4" zoomScaleNormal="100" workbookViewId="0">
      <selection activeCell="D25" sqref="D25"/>
    </sheetView>
  </sheetViews>
  <sheetFormatPr defaultRowHeight="15" customHeight="1" x14ac:dyDescent="0.25"/>
  <cols>
    <col min="1" max="1" width="10.7109375" style="3" customWidth="1"/>
    <col min="2" max="2" width="12.140625" style="3" customWidth="1"/>
    <col min="3" max="3" width="13.5703125" style="3" customWidth="1"/>
    <col min="4" max="4" width="16.4257812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customWidth="1"/>
    <col min="24" max="26" width="9.140625" style="3" customWidth="1"/>
    <col min="27" max="28" width="9.140625" style="3" hidden="1" customWidth="1"/>
    <col min="29" max="31" width="9.140625" style="3" customWidth="1"/>
    <col min="32" max="240" width="9.140625" style="3"/>
    <col min="241" max="241" width="13.7109375" style="3" customWidth="1"/>
    <col min="242" max="16384" width="9.140625" style="3"/>
  </cols>
  <sheetData>
    <row r="1" spans="1:28" ht="27.75" customHeight="1" x14ac:dyDescent="0.25">
      <c r="A1" s="169" t="s">
        <v>106</v>
      </c>
      <c r="B1" s="169"/>
      <c r="C1" s="169"/>
      <c r="D1" s="169"/>
      <c r="E1" s="169"/>
      <c r="F1" s="169"/>
      <c r="G1" s="169"/>
      <c r="H1" s="169"/>
      <c r="I1" s="169"/>
      <c r="O1" s="3"/>
    </row>
    <row r="2" spans="1:28" ht="27.75" customHeight="1" x14ac:dyDescent="0.25">
      <c r="A2" s="170" t="s">
        <v>3</v>
      </c>
      <c r="B2" s="170"/>
      <c r="C2" s="170"/>
      <c r="D2" s="170"/>
      <c r="E2" s="170"/>
      <c r="F2" s="170"/>
      <c r="G2" s="170"/>
      <c r="H2" s="170"/>
      <c r="I2" s="170"/>
    </row>
    <row r="3" spans="1:28" ht="24.75" customHeight="1" x14ac:dyDescent="0.25">
      <c r="A3" s="171" t="s">
        <v>54</v>
      </c>
      <c r="B3" s="171"/>
      <c r="C3" s="171"/>
      <c r="D3" s="171"/>
      <c r="E3" s="171"/>
      <c r="F3" s="171"/>
      <c r="G3" s="171"/>
      <c r="H3" s="171"/>
      <c r="I3" s="171"/>
    </row>
    <row r="4" spans="1:28" ht="34.5" customHeight="1" x14ac:dyDescent="0.25">
      <c r="A4" s="172" t="s">
        <v>108</v>
      </c>
      <c r="B4" s="172"/>
      <c r="C4" s="172"/>
      <c r="D4" s="172"/>
      <c r="E4" s="172"/>
      <c r="F4" s="172"/>
      <c r="G4" s="172"/>
      <c r="H4" s="172"/>
      <c r="I4" s="172"/>
    </row>
    <row r="5" spans="1:28" hidden="1" x14ac:dyDescent="0.25"/>
    <row r="6" spans="1:28" hidden="1" x14ac:dyDescent="0.25"/>
    <row r="7" spans="1:28" hidden="1" x14ac:dyDescent="0.25"/>
    <row r="8" spans="1:28" hidden="1" x14ac:dyDescent="0.25">
      <c r="A8" s="173" t="s">
        <v>61</v>
      </c>
      <c r="B8" s="173"/>
      <c r="C8" s="173"/>
      <c r="D8" s="173"/>
      <c r="E8" s="173"/>
      <c r="F8" s="173"/>
      <c r="G8" s="173"/>
      <c r="H8" s="173"/>
      <c r="I8" s="173"/>
      <c r="J8" s="43"/>
      <c r="K8" s="8"/>
      <c r="L8" s="8"/>
      <c r="M8" s="8"/>
      <c r="N8" s="8"/>
      <c r="R8" s="2"/>
      <c r="S8" s="2"/>
      <c r="T8" s="2"/>
      <c r="U8" s="2"/>
      <c r="V8" s="2"/>
      <c r="W8" s="2"/>
    </row>
    <row r="9" spans="1:28" ht="45.75" hidden="1" customHeight="1" x14ac:dyDescent="0.25">
      <c r="A9" s="162" t="s">
        <v>95</v>
      </c>
      <c r="B9" s="163"/>
      <c r="C9" s="163"/>
      <c r="D9" s="163"/>
      <c r="E9" s="163"/>
      <c r="F9" s="163"/>
      <c r="G9" s="164"/>
      <c r="H9" s="162" t="s">
        <v>96</v>
      </c>
      <c r="I9" s="165"/>
      <c r="J9" s="29"/>
      <c r="K9" s="29"/>
      <c r="L9" s="27"/>
      <c r="M9" s="27"/>
      <c r="N9" s="27"/>
      <c r="R9" s="2"/>
      <c r="S9" s="2"/>
      <c r="T9" s="2"/>
      <c r="U9" s="2"/>
      <c r="V9" s="2"/>
      <c r="W9" s="2"/>
    </row>
    <row r="10" spans="1:28" hidden="1" x14ac:dyDescent="0.25">
      <c r="A10" s="166" t="s">
        <v>58</v>
      </c>
      <c r="B10" s="166"/>
      <c r="C10" s="166"/>
      <c r="D10" s="166"/>
      <c r="E10" s="166"/>
      <c r="F10" s="166"/>
      <c r="G10" s="166"/>
      <c r="H10" s="167">
        <v>0.1</v>
      </c>
      <c r="I10" s="167"/>
      <c r="J10" s="55"/>
      <c r="K10" s="23"/>
      <c r="L10" s="23"/>
      <c r="M10" s="23"/>
      <c r="N10" s="23"/>
      <c r="O10" s="23"/>
      <c r="P10" s="3"/>
      <c r="Q10" s="3"/>
      <c r="S10" s="9"/>
      <c r="T10" s="9"/>
      <c r="U10" s="9"/>
      <c r="V10" s="9"/>
      <c r="W10" s="10"/>
      <c r="X10" s="2"/>
      <c r="Y10" s="2"/>
      <c r="AA10" s="3" t="s">
        <v>132</v>
      </c>
      <c r="AB10" s="19" t="s">
        <v>0</v>
      </c>
    </row>
    <row r="11" spans="1:28" x14ac:dyDescent="0.25">
      <c r="A11" s="166" t="s">
        <v>22</v>
      </c>
      <c r="B11" s="166"/>
      <c r="C11" s="166"/>
      <c r="D11" s="166"/>
      <c r="E11" s="166"/>
      <c r="F11" s="166"/>
      <c r="G11" s="166"/>
      <c r="H11" s="168">
        <v>4000000</v>
      </c>
      <c r="I11" s="168"/>
      <c r="J11" s="55"/>
      <c r="K11" s="23"/>
      <c r="L11" s="23"/>
      <c r="M11" s="23"/>
      <c r="N11" s="23"/>
      <c r="O11" s="23"/>
      <c r="P11" s="3"/>
      <c r="Q11" s="3"/>
      <c r="W11" s="11"/>
      <c r="X11" s="2"/>
      <c r="Y11" s="2"/>
      <c r="AA11" s="3" t="s">
        <v>2</v>
      </c>
      <c r="AB11" s="19" t="s">
        <v>1</v>
      </c>
    </row>
    <row r="12" spans="1:28" x14ac:dyDescent="0.25">
      <c r="A12" s="185" t="s">
        <v>55</v>
      </c>
      <c r="B12" s="185"/>
      <c r="C12" s="185"/>
      <c r="D12" s="185"/>
      <c r="E12" s="185"/>
      <c r="F12" s="185"/>
      <c r="G12" s="185"/>
      <c r="H12" s="174">
        <v>12</v>
      </c>
      <c r="I12" s="174"/>
      <c r="J12" s="55"/>
      <c r="K12" s="23"/>
      <c r="L12" s="23"/>
      <c r="M12" s="23"/>
      <c r="N12" s="23"/>
      <c r="O12" s="23"/>
      <c r="P12" s="3"/>
      <c r="Q12" s="3"/>
      <c r="S12" s="12"/>
      <c r="T12" s="12"/>
      <c r="U12" s="12"/>
      <c r="V12" s="12"/>
      <c r="W12" s="11"/>
      <c r="X12" s="2"/>
      <c r="Y12" s="2"/>
    </row>
    <row r="13" spans="1:28" x14ac:dyDescent="0.25">
      <c r="A13" s="175" t="s">
        <v>60</v>
      </c>
      <c r="B13" s="176"/>
      <c r="C13" s="176"/>
      <c r="D13" s="176"/>
      <c r="E13" s="176"/>
      <c r="F13" s="176"/>
      <c r="G13" s="177"/>
      <c r="H13" s="184">
        <v>22.63</v>
      </c>
      <c r="I13" s="184"/>
      <c r="J13" s="55"/>
      <c r="K13" s="23"/>
      <c r="L13" s="23"/>
      <c r="M13" s="23"/>
      <c r="N13" s="23"/>
      <c r="O13" s="23"/>
      <c r="P13" s="3"/>
      <c r="Q13" s="3"/>
      <c r="S13" s="12"/>
      <c r="T13" s="12"/>
      <c r="U13" s="12"/>
      <c r="V13" s="12"/>
      <c r="W13" s="18"/>
      <c r="X13" s="2"/>
      <c r="Y13" s="2"/>
    </row>
    <row r="14" spans="1:28" ht="24.75" customHeight="1" x14ac:dyDescent="0.25">
      <c r="A14" s="175" t="s">
        <v>56</v>
      </c>
      <c r="B14" s="176"/>
      <c r="C14" s="176"/>
      <c r="D14" s="176"/>
      <c r="E14" s="176"/>
      <c r="F14" s="176"/>
      <c r="G14" s="177"/>
      <c r="H14" s="178">
        <v>1</v>
      </c>
      <c r="I14" s="179"/>
      <c r="J14" s="180"/>
      <c r="K14" s="181"/>
      <c r="L14" s="181"/>
      <c r="M14" s="181"/>
      <c r="N14" s="181"/>
      <c r="O14" s="181"/>
      <c r="R14" s="2"/>
      <c r="S14" s="2"/>
      <c r="T14" s="2"/>
      <c r="U14" s="2"/>
      <c r="V14" s="2"/>
      <c r="W14" s="13"/>
      <c r="X14" s="2"/>
      <c r="Y14" s="2"/>
      <c r="AB14" s="56">
        <v>7.0000000000000001E-3</v>
      </c>
    </row>
    <row r="15" spans="1:28" x14ac:dyDescent="0.25">
      <c r="A15" s="175" t="str">
        <f>CONCATENATE("Месячный платеж по кредиту, ",L22)</f>
        <v xml:space="preserve">Месячный платеж по кредиту, </v>
      </c>
      <c r="B15" s="176"/>
      <c r="C15" s="176"/>
      <c r="D15" s="176"/>
      <c r="E15" s="176"/>
      <c r="F15" s="176"/>
      <c r="G15" s="33"/>
      <c r="H15" s="182">
        <f>IF(data=1,0,sumkred*PROC/100/((1-POWER(1+PROC/1200,-strok))*12))</f>
        <v>0</v>
      </c>
      <c r="I15" s="183"/>
      <c r="J15" s="25"/>
      <c r="K15" s="20"/>
      <c r="L15" s="169"/>
      <c r="M15" s="169"/>
      <c r="N15" s="169"/>
      <c r="O15" s="26"/>
      <c r="P15" s="21"/>
      <c r="Q15" s="21"/>
      <c r="R15" s="2"/>
      <c r="S15" s="2"/>
      <c r="T15" s="2"/>
      <c r="U15" s="2"/>
      <c r="V15" s="2"/>
      <c r="W15" s="13"/>
      <c r="X15" s="2"/>
      <c r="Y15" s="2"/>
    </row>
    <row r="16" spans="1:28" x14ac:dyDescent="0.25">
      <c r="A16" s="186" t="s">
        <v>113</v>
      </c>
      <c r="B16" s="187"/>
      <c r="C16" s="187"/>
      <c r="D16" s="187"/>
      <c r="E16" s="187"/>
      <c r="F16" s="187"/>
      <c r="G16" s="188"/>
      <c r="H16" s="277">
        <v>0</v>
      </c>
      <c r="I16" s="277"/>
      <c r="J16" s="180"/>
      <c r="K16" s="181"/>
      <c r="L16" s="181"/>
      <c r="M16" s="181"/>
      <c r="N16" s="181"/>
      <c r="O16" s="181"/>
      <c r="P16" s="21"/>
      <c r="Q16" s="21"/>
      <c r="R16" s="2"/>
      <c r="S16" s="2"/>
      <c r="T16" s="2"/>
      <c r="U16" s="2"/>
      <c r="V16" s="2"/>
      <c r="W16" s="18"/>
      <c r="X16" s="2"/>
      <c r="Y16" s="2"/>
      <c r="AB16" s="56">
        <v>0.01</v>
      </c>
    </row>
    <row r="17" spans="1:25" ht="15" customHeight="1" x14ac:dyDescent="0.25">
      <c r="A17" s="186" t="s">
        <v>114</v>
      </c>
      <c r="B17" s="187"/>
      <c r="C17" s="187"/>
      <c r="D17" s="187"/>
      <c r="E17" s="187"/>
      <c r="F17" s="187"/>
      <c r="G17" s="188"/>
      <c r="H17" s="276">
        <v>100</v>
      </c>
      <c r="I17" s="276"/>
      <c r="J17" s="180"/>
      <c r="K17" s="181"/>
      <c r="L17" s="181"/>
      <c r="M17" s="181"/>
      <c r="N17" s="181"/>
      <c r="O17" s="181"/>
      <c r="P17" s="21"/>
      <c r="Q17" s="21"/>
      <c r="R17" s="2"/>
      <c r="S17" s="2"/>
      <c r="T17" s="2"/>
      <c r="U17" s="2"/>
      <c r="V17" s="2"/>
      <c r="W17" s="18"/>
      <c r="X17" s="2"/>
      <c r="Y17" s="2"/>
    </row>
    <row r="18" spans="1:25" ht="34.5" customHeight="1" x14ac:dyDescent="0.25">
      <c r="A18" s="191" t="s">
        <v>124</v>
      </c>
      <c r="B18" s="191"/>
      <c r="C18" s="191"/>
      <c r="D18" s="191"/>
      <c r="E18" s="191"/>
      <c r="F18" s="191"/>
      <c r="G18" s="191"/>
      <c r="H18" s="192">
        <v>0.01</v>
      </c>
      <c r="I18" s="192"/>
      <c r="J18" s="180"/>
      <c r="K18" s="181"/>
      <c r="L18" s="181"/>
      <c r="M18" s="181"/>
      <c r="N18" s="181"/>
      <c r="O18" s="181"/>
      <c r="P18" s="21"/>
      <c r="Q18" s="21"/>
      <c r="R18" s="2"/>
      <c r="S18" s="2"/>
      <c r="T18" s="2"/>
      <c r="U18" s="2"/>
      <c r="V18" s="2"/>
      <c r="W18" s="18"/>
      <c r="X18" s="2"/>
      <c r="Y18" s="2"/>
    </row>
    <row r="19" spans="1:25" hidden="1" x14ac:dyDescent="0.25">
      <c r="A19" s="175" t="s">
        <v>115</v>
      </c>
      <c r="B19" s="176"/>
      <c r="C19" s="176"/>
      <c r="D19" s="176"/>
      <c r="E19" s="176"/>
      <c r="F19" s="176"/>
      <c r="G19" s="176"/>
      <c r="H19" s="193"/>
      <c r="I19" s="193"/>
      <c r="J19" s="180"/>
      <c r="K19" s="181"/>
      <c r="L19" s="181"/>
      <c r="M19" s="181"/>
      <c r="N19" s="181"/>
      <c r="O19" s="181"/>
      <c r="P19" s="21"/>
      <c r="Q19" s="21"/>
      <c r="R19" s="2"/>
      <c r="S19" s="2"/>
      <c r="T19" s="2"/>
      <c r="U19" s="2"/>
      <c r="V19" s="2"/>
      <c r="W19" s="18"/>
      <c r="X19" s="2"/>
      <c r="Y19" s="2"/>
    </row>
    <row r="20" spans="1:25" ht="19.5" customHeight="1" x14ac:dyDescent="0.25">
      <c r="A20" s="249" t="s">
        <v>134</v>
      </c>
      <c r="B20" s="250"/>
      <c r="C20" s="250"/>
      <c r="D20" s="250"/>
      <c r="E20" s="250"/>
      <c r="F20" s="250"/>
      <c r="G20" s="251"/>
      <c r="H20" s="206">
        <v>750</v>
      </c>
      <c r="I20" s="206"/>
      <c r="J20" s="92"/>
      <c r="K20" s="93"/>
      <c r="L20" s="93"/>
      <c r="M20" s="93"/>
      <c r="N20" s="93"/>
      <c r="O20" s="93"/>
      <c r="P20" s="21"/>
      <c r="Q20" s="21"/>
      <c r="R20" s="2"/>
      <c r="S20" s="2"/>
      <c r="T20" s="2"/>
      <c r="U20" s="2"/>
      <c r="V20" s="2"/>
      <c r="W20" s="18"/>
      <c r="X20" s="2"/>
      <c r="Y20" s="2"/>
    </row>
    <row r="21" spans="1:25" ht="29.25" customHeight="1" x14ac:dyDescent="0.25">
      <c r="A21" s="212" t="s">
        <v>138</v>
      </c>
      <c r="B21" s="185"/>
      <c r="C21" s="185"/>
      <c r="D21" s="185"/>
      <c r="E21" s="185"/>
      <c r="F21" s="185"/>
      <c r="G21" s="185"/>
      <c r="H21" s="213" t="s">
        <v>139</v>
      </c>
      <c r="I21" s="214"/>
      <c r="J21" s="92"/>
      <c r="K21" s="93"/>
      <c r="L21" s="93"/>
      <c r="M21" s="93"/>
      <c r="N21" s="93"/>
      <c r="O21" s="93"/>
      <c r="P21" s="21"/>
      <c r="Q21" s="21"/>
      <c r="R21" s="2"/>
      <c r="S21" s="2"/>
      <c r="T21" s="2"/>
      <c r="U21" s="2"/>
      <c r="V21" s="2"/>
      <c r="W21" s="18"/>
      <c r="X21" s="2"/>
      <c r="Y21" s="2"/>
    </row>
    <row r="22" spans="1:25" x14ac:dyDescent="0.25">
      <c r="A22" s="14">
        <v>2</v>
      </c>
      <c r="B22" s="2"/>
      <c r="C22" s="2"/>
      <c r="D22" s="2"/>
      <c r="E22" s="2"/>
      <c r="F22" s="2"/>
      <c r="G22" s="2"/>
      <c r="I22" s="24"/>
      <c r="J22" s="24"/>
      <c r="K22" s="24"/>
      <c r="L22" s="211"/>
      <c r="M22" s="211"/>
      <c r="N22" s="211"/>
      <c r="O22" s="211"/>
      <c r="P22" s="24"/>
      <c r="Q22" s="24"/>
      <c r="R22" s="2"/>
      <c r="S22" s="2"/>
      <c r="T22" s="2"/>
      <c r="U22" s="2"/>
      <c r="V22" s="28" t="s">
        <v>59</v>
      </c>
      <c r="W22" s="15"/>
    </row>
    <row r="23" spans="1:25" ht="12.75" customHeight="1" x14ac:dyDescent="0.25">
      <c r="A23" s="195" t="s">
        <v>65</v>
      </c>
      <c r="B23" s="194" t="s">
        <v>67</v>
      </c>
      <c r="C23" s="194"/>
      <c r="D23" s="194"/>
      <c r="E23" s="198" t="s">
        <v>68</v>
      </c>
      <c r="F23" s="198"/>
      <c r="G23" s="198"/>
      <c r="H23" s="198" t="s">
        <v>69</v>
      </c>
      <c r="I23" s="198"/>
      <c r="J23" s="198"/>
      <c r="K23" s="199" t="s">
        <v>70</v>
      </c>
      <c r="L23" s="194"/>
      <c r="M23" s="194"/>
      <c r="N23" s="194" t="s">
        <v>71</v>
      </c>
      <c r="O23" s="194"/>
      <c r="P23" s="194"/>
      <c r="Q23" s="194" t="s">
        <v>72</v>
      </c>
      <c r="R23" s="194"/>
      <c r="S23" s="194"/>
      <c r="T23" s="194" t="s">
        <v>73</v>
      </c>
      <c r="U23" s="194"/>
      <c r="V23" s="194"/>
    </row>
    <row r="24" spans="1:25" ht="30.75" thickBot="1" x14ac:dyDescent="0.3">
      <c r="A24" s="196"/>
      <c r="B24" s="67" t="s">
        <v>88</v>
      </c>
      <c r="C24" s="67" t="s">
        <v>89</v>
      </c>
      <c r="D24" s="67" t="s">
        <v>90</v>
      </c>
      <c r="E24" s="62" t="s">
        <v>88</v>
      </c>
      <c r="F24" s="62" t="s">
        <v>89</v>
      </c>
      <c r="G24" s="62" t="s">
        <v>90</v>
      </c>
      <c r="H24" s="62" t="s">
        <v>88</v>
      </c>
      <c r="I24" s="62" t="s">
        <v>89</v>
      </c>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70">
        <v>1</v>
      </c>
      <c r="B25" s="48">
        <f>sumkred</f>
        <v>4000000</v>
      </c>
      <c r="C25" s="48">
        <f t="shared" ref="C25:C36" si="0">IF(A25&gt;strok,0,IF(data=1,B25*(PROC/36500)*30.42,B25*(PROC/36000)*30))</f>
        <v>75441.600000000006</v>
      </c>
      <c r="D25" s="48">
        <f t="shared" ref="D25:D36" si="1">IF(A25=strok,B25+C25,C25)</f>
        <v>75441.600000000006</v>
      </c>
      <c r="E25" s="63">
        <f>IF(data=1,IF((B36-sumproplat)&gt;0,B36-sumproplat,0),IF(B36-(sumproplat-C36)&gt;0,B36-(D36-C36),0))</f>
        <v>4000000</v>
      </c>
      <c r="F25" s="64">
        <f t="shared" ref="F25:F36" si="2">IF(data=1,E25*(PROC/36500)*30.42,E25*(PROC/36000)*30)</f>
        <v>75441.600000000006</v>
      </c>
      <c r="G25" s="63">
        <f t="shared" ref="G25:G36" si="3">IF(data=1,IF(F25&gt;0.0001,F25+sumproplat,0),IF(E25&gt;sumproplat*2,sumproplat,E25+F25))</f>
        <v>75441.600000000006</v>
      </c>
      <c r="H25" s="63">
        <f>IF(data=1,IF((E36-sumproplat)&gt;0,E36-sumproplat,0),IF(E36-(sumproplat-F36)&gt;0,E36-(G36-F36),0))</f>
        <v>4000000</v>
      </c>
      <c r="I25" s="63">
        <f t="shared" ref="I25:I36" si="4">IF(data=1,H25*(PROC/36500)*30.42,H25*(PROC/36000)*30)</f>
        <v>75441.600000000006</v>
      </c>
      <c r="J25" s="63">
        <f t="shared" ref="J25:J36" si="5">IF(data=1,IF(I25&gt;0.0001,I25+sumproplat,0),IF(H25&gt;sumproplat*2,sumproplat,H25+I25))</f>
        <v>75441.600000000006</v>
      </c>
      <c r="K25" s="58">
        <f>IF(data=1,IF((H36-sumproplat)&gt;0,H36-sumproplat,0),IF(H36-(sumproplat-I36)&gt;0,H36-(J36-I36),0))</f>
        <v>4000000</v>
      </c>
      <c r="L25" s="46">
        <f t="shared" ref="L25:L36" si="6">IF(data=1,K25*(PROC/36500)*30.42,K25*(PROC/36000)*30)</f>
        <v>75441.600000000006</v>
      </c>
      <c r="M25" s="46">
        <f t="shared" ref="M25:M36" si="7">IF(data=1,IF(L25&gt;0.0001,L25+sumproplat,0),IF(K25&gt;sumproplat*2,sumproplat,K25+L25))</f>
        <v>75441.600000000006</v>
      </c>
      <c r="N25" s="46">
        <f>IF(data=1,IF((K36-sumproplat)&gt;0,K36-sumproplat,0),IF(K36-(sumproplat-L36)&gt;0,K36-(M36-L36),0))</f>
        <v>4000000</v>
      </c>
      <c r="O25" s="46">
        <f t="shared" ref="O25:O36" si="8">IF(data=1,N25*(PROC/36500)*30.42,N25*(PROC/36000)*30)</f>
        <v>75441.600000000006</v>
      </c>
      <c r="P25" s="46">
        <f t="shared" ref="P25:P36" si="9">IF(data=1,IF(O25&gt;0.0001,O25+sumproplat,0),IF(N25&gt;sumproplat*2,sumproplat,N25+O25))</f>
        <v>75441.600000000006</v>
      </c>
      <c r="Q25" s="46">
        <f>IF(data=1,IF((N36-sumproplat)&gt;0,N36-sumproplat,0),IF(N36-(sumproplat-O36)&gt;0,N36-(P36-O36),0))</f>
        <v>4000000</v>
      </c>
      <c r="R25" s="46">
        <f t="shared" ref="R25:R36" si="10">IF(data=1,Q25*(PROC/36500)*30.42,Q25*(PROC/36000)*30)</f>
        <v>75441.600000000006</v>
      </c>
      <c r="S25" s="46">
        <f t="shared" ref="S25:S36" si="11">IF(data=1,IF(R25&gt;0.0001,R25+sumproplat,0),IF(Q25&gt;sumproplat*2,sumproplat,Q25+R25))</f>
        <v>75441.600000000006</v>
      </c>
      <c r="T25" s="46">
        <f>IF(data=1,IF((Q36-sumproplat)&gt;0,Q36-sumproplat,0),IF(Q36-(sumproplat-R36)&gt;0,Q36-(S36-R36),0))</f>
        <v>4000000</v>
      </c>
      <c r="U25" s="46">
        <f t="shared" ref="U25:U36" si="12">IF(data=1,T25*(PROC/36500)*30.42,T25*(PROC/36000)*30)</f>
        <v>75441.600000000006</v>
      </c>
      <c r="V25" s="46">
        <f t="shared" ref="V25:V36" si="13">IF(data=1,IF(U25&gt;0.0001,U25+sumproplat,0),IF(T25&gt;sumproplat*2,sumproplat,T25+U25))</f>
        <v>75441.600000000006</v>
      </c>
    </row>
    <row r="26" spans="1:25" x14ac:dyDescent="0.25">
      <c r="A26" s="71">
        <v>2</v>
      </c>
      <c r="B26" s="48">
        <f t="shared" ref="B26:B36" si="14">IF(data=1,IF(A26&gt;strok,0,B25),0)</f>
        <v>4000000</v>
      </c>
      <c r="C26" s="48">
        <f t="shared" si="0"/>
        <v>75441.600000000006</v>
      </c>
      <c r="D26" s="48">
        <f t="shared" si="1"/>
        <v>75441.600000000006</v>
      </c>
      <c r="E26" s="63">
        <f>IF(data=1,IF((E25-sumproplat)&gt;0,E25-sumproplat,0),IF(E25-(sumproplat-F25)&gt;0,E25-(G25-F25),0))</f>
        <v>4000000</v>
      </c>
      <c r="F26" s="64">
        <f t="shared" si="2"/>
        <v>75441.600000000006</v>
      </c>
      <c r="G26" s="63">
        <f t="shared" si="3"/>
        <v>75441.600000000006</v>
      </c>
      <c r="H26" s="63">
        <f>IF(data=1,IF((H25-sumproplat)&gt;0,H25-sumproplat,0),IF(H25-(sumproplat-I25)&gt;0,H25-(J25-I25),0))</f>
        <v>4000000</v>
      </c>
      <c r="I26" s="63">
        <f t="shared" si="4"/>
        <v>75441.600000000006</v>
      </c>
      <c r="J26" s="63">
        <f t="shared" si="5"/>
        <v>75441.600000000006</v>
      </c>
      <c r="K26" s="59">
        <f>IF(data=1,IF((K25-sumproplat)&gt;0,K25-sumproplat,0),IF(K25-(sumproplat-L25)&gt;0,K25-(M25-L25),0))</f>
        <v>4000000</v>
      </c>
      <c r="L26" s="48">
        <f t="shared" si="6"/>
        <v>75441.600000000006</v>
      </c>
      <c r="M26" s="48">
        <f t="shared" si="7"/>
        <v>75441.600000000006</v>
      </c>
      <c r="N26" s="48">
        <f>IF(data=1,IF((N25-sumproplat)&gt;0,N25-sumproplat,0),IF(N25-(sumproplat-O25)&gt;0,N25-(P25-O25),0))</f>
        <v>4000000</v>
      </c>
      <c r="O26" s="48">
        <f t="shared" si="8"/>
        <v>75441.600000000006</v>
      </c>
      <c r="P26" s="48">
        <f t="shared" si="9"/>
        <v>75441.600000000006</v>
      </c>
      <c r="Q26" s="48">
        <f>IF(data=1,IF((Q25-sumproplat)&gt;0,Q25-sumproplat,0),IF(Q25-(sumproplat-R25)&gt;0,Q25-(S25-R25),0))</f>
        <v>4000000</v>
      </c>
      <c r="R26" s="48">
        <f t="shared" si="10"/>
        <v>75441.600000000006</v>
      </c>
      <c r="S26" s="48">
        <f t="shared" si="11"/>
        <v>75441.600000000006</v>
      </c>
      <c r="T26" s="48">
        <f>IF(data=1,IF((T25-sumproplat)&gt;0,T25-sumproplat,0),IF(T25-(sumproplat-U25)&gt;0,T25-(V25-U25),0))</f>
        <v>4000000</v>
      </c>
      <c r="U26" s="48">
        <f t="shared" si="12"/>
        <v>75441.600000000006</v>
      </c>
      <c r="V26" s="48">
        <f t="shared" si="13"/>
        <v>75441.600000000006</v>
      </c>
    </row>
    <row r="27" spans="1:25" x14ac:dyDescent="0.25">
      <c r="A27" s="70">
        <v>3</v>
      </c>
      <c r="B27" s="48">
        <f t="shared" si="14"/>
        <v>4000000</v>
      </c>
      <c r="C27" s="48">
        <f t="shared" si="0"/>
        <v>75441.600000000006</v>
      </c>
      <c r="D27" s="48">
        <f t="shared" si="1"/>
        <v>75441.600000000006</v>
      </c>
      <c r="E27" s="63">
        <f t="shared" ref="E27:E36" si="15">IF(data=1,IF((E26-sumproplat)&gt;0,E26-sumproplat,0),IF(E26-(sumproplat-F26)&gt;0,E26-(G26-F26),0))</f>
        <v>4000000</v>
      </c>
      <c r="F27" s="64">
        <f t="shared" si="2"/>
        <v>75441.600000000006</v>
      </c>
      <c r="G27" s="63">
        <f t="shared" si="3"/>
        <v>75441.600000000006</v>
      </c>
      <c r="H27" s="63">
        <f t="shared" ref="H27:H36" si="16">IF(data=1,IF((H26-sumproplat)&gt;0,H26-sumproplat,0),IF(H26-(sumproplat-I26)&gt;0,H26-(J26-I26),0))</f>
        <v>4000000</v>
      </c>
      <c r="I27" s="63">
        <f t="shared" si="4"/>
        <v>75441.600000000006</v>
      </c>
      <c r="J27" s="63">
        <f t="shared" si="5"/>
        <v>75441.600000000006</v>
      </c>
      <c r="K27" s="59">
        <f t="shared" ref="K27:K36" si="17">IF(data=1,IF((K26-sumproplat)&gt;0,K26-sumproplat,0),IF(K26-(sumproplat-L26)&gt;0,K26-(M26-L26),0))</f>
        <v>4000000</v>
      </c>
      <c r="L27" s="48">
        <f t="shared" si="6"/>
        <v>75441.600000000006</v>
      </c>
      <c r="M27" s="48">
        <f t="shared" si="7"/>
        <v>75441.600000000006</v>
      </c>
      <c r="N27" s="48">
        <f t="shared" ref="N27:N36" si="18">IF(data=1,IF((N26-sumproplat)&gt;0,N26-sumproplat,0),IF(N26-(sumproplat-O26)&gt;0,N26-(P26-O26),0))</f>
        <v>4000000</v>
      </c>
      <c r="O27" s="48">
        <f t="shared" si="8"/>
        <v>75441.600000000006</v>
      </c>
      <c r="P27" s="48">
        <f t="shared" si="9"/>
        <v>75441.600000000006</v>
      </c>
      <c r="Q27" s="48">
        <f t="shared" ref="Q27:Q36" si="19">IF(data=1,IF((Q26-sumproplat)&gt;0,Q26-sumproplat,0),IF(Q26-(sumproplat-R26)&gt;0,Q26-(S26-R26),0))</f>
        <v>4000000</v>
      </c>
      <c r="R27" s="48">
        <f t="shared" si="10"/>
        <v>75441.600000000006</v>
      </c>
      <c r="S27" s="48">
        <f t="shared" si="11"/>
        <v>75441.600000000006</v>
      </c>
      <c r="T27" s="48">
        <f t="shared" ref="T27:T36" si="20">IF(data=1,IF((T26-sumproplat)&gt;0,T26-sumproplat,0),IF(T26-(sumproplat-U26)&gt;0,T26-(V26-U26),0))</f>
        <v>4000000</v>
      </c>
      <c r="U27" s="48">
        <f t="shared" si="12"/>
        <v>75441.600000000006</v>
      </c>
      <c r="V27" s="48">
        <f t="shared" si="13"/>
        <v>75441.600000000006</v>
      </c>
    </row>
    <row r="28" spans="1:25" x14ac:dyDescent="0.25">
      <c r="A28" s="71">
        <v>4</v>
      </c>
      <c r="B28" s="48">
        <f t="shared" si="14"/>
        <v>4000000</v>
      </c>
      <c r="C28" s="48">
        <f t="shared" si="0"/>
        <v>75441.600000000006</v>
      </c>
      <c r="D28" s="48">
        <f t="shared" si="1"/>
        <v>75441.600000000006</v>
      </c>
      <c r="E28" s="63">
        <f t="shared" si="15"/>
        <v>4000000</v>
      </c>
      <c r="F28" s="64">
        <f t="shared" si="2"/>
        <v>75441.600000000006</v>
      </c>
      <c r="G28" s="63">
        <f t="shared" si="3"/>
        <v>75441.600000000006</v>
      </c>
      <c r="H28" s="63">
        <f t="shared" si="16"/>
        <v>4000000</v>
      </c>
      <c r="I28" s="63">
        <f t="shared" si="4"/>
        <v>75441.600000000006</v>
      </c>
      <c r="J28" s="63">
        <f t="shared" si="5"/>
        <v>75441.600000000006</v>
      </c>
      <c r="K28" s="59">
        <f t="shared" si="17"/>
        <v>4000000</v>
      </c>
      <c r="L28" s="48">
        <f t="shared" si="6"/>
        <v>75441.600000000006</v>
      </c>
      <c r="M28" s="48">
        <f t="shared" si="7"/>
        <v>75441.600000000006</v>
      </c>
      <c r="N28" s="48">
        <f t="shared" si="18"/>
        <v>4000000</v>
      </c>
      <c r="O28" s="48">
        <f t="shared" si="8"/>
        <v>75441.600000000006</v>
      </c>
      <c r="P28" s="48">
        <f t="shared" si="9"/>
        <v>75441.600000000006</v>
      </c>
      <c r="Q28" s="48">
        <f t="shared" si="19"/>
        <v>4000000</v>
      </c>
      <c r="R28" s="48">
        <f t="shared" si="10"/>
        <v>75441.600000000006</v>
      </c>
      <c r="S28" s="48">
        <f t="shared" si="11"/>
        <v>75441.600000000006</v>
      </c>
      <c r="T28" s="48">
        <f t="shared" si="20"/>
        <v>4000000</v>
      </c>
      <c r="U28" s="48">
        <f t="shared" si="12"/>
        <v>75441.600000000006</v>
      </c>
      <c r="V28" s="48">
        <f t="shared" si="13"/>
        <v>75441.600000000006</v>
      </c>
    </row>
    <row r="29" spans="1:25" x14ac:dyDescent="0.25">
      <c r="A29" s="70">
        <v>5</v>
      </c>
      <c r="B29" s="48">
        <f t="shared" si="14"/>
        <v>4000000</v>
      </c>
      <c r="C29" s="48">
        <f t="shared" si="0"/>
        <v>75441.600000000006</v>
      </c>
      <c r="D29" s="48">
        <f t="shared" si="1"/>
        <v>75441.600000000006</v>
      </c>
      <c r="E29" s="63">
        <f t="shared" si="15"/>
        <v>4000000</v>
      </c>
      <c r="F29" s="64">
        <f t="shared" si="2"/>
        <v>75441.600000000006</v>
      </c>
      <c r="G29" s="63">
        <f t="shared" si="3"/>
        <v>75441.600000000006</v>
      </c>
      <c r="H29" s="63">
        <f t="shared" si="16"/>
        <v>4000000</v>
      </c>
      <c r="I29" s="63">
        <f t="shared" si="4"/>
        <v>75441.600000000006</v>
      </c>
      <c r="J29" s="63">
        <f t="shared" si="5"/>
        <v>75441.600000000006</v>
      </c>
      <c r="K29" s="59">
        <f t="shared" si="17"/>
        <v>4000000</v>
      </c>
      <c r="L29" s="48">
        <f t="shared" si="6"/>
        <v>75441.600000000006</v>
      </c>
      <c r="M29" s="48">
        <f t="shared" si="7"/>
        <v>75441.600000000006</v>
      </c>
      <c r="N29" s="48">
        <f t="shared" si="18"/>
        <v>4000000</v>
      </c>
      <c r="O29" s="48">
        <f t="shared" si="8"/>
        <v>75441.600000000006</v>
      </c>
      <c r="P29" s="48">
        <f t="shared" si="9"/>
        <v>75441.600000000006</v>
      </c>
      <c r="Q29" s="48">
        <f t="shared" si="19"/>
        <v>4000000</v>
      </c>
      <c r="R29" s="48">
        <f t="shared" si="10"/>
        <v>75441.600000000006</v>
      </c>
      <c r="S29" s="48">
        <f t="shared" si="11"/>
        <v>75441.600000000006</v>
      </c>
      <c r="T29" s="48">
        <f t="shared" si="20"/>
        <v>4000000</v>
      </c>
      <c r="U29" s="48">
        <f t="shared" si="12"/>
        <v>75441.600000000006</v>
      </c>
      <c r="V29" s="48">
        <f t="shared" si="13"/>
        <v>75441.600000000006</v>
      </c>
    </row>
    <row r="30" spans="1:25" x14ac:dyDescent="0.25">
      <c r="A30" s="71">
        <v>6</v>
      </c>
      <c r="B30" s="48">
        <f t="shared" si="14"/>
        <v>4000000</v>
      </c>
      <c r="C30" s="48">
        <f t="shared" si="0"/>
        <v>75441.600000000006</v>
      </c>
      <c r="D30" s="48">
        <f t="shared" si="1"/>
        <v>75441.600000000006</v>
      </c>
      <c r="E30" s="63">
        <f t="shared" si="15"/>
        <v>4000000</v>
      </c>
      <c r="F30" s="64">
        <f t="shared" si="2"/>
        <v>75441.600000000006</v>
      </c>
      <c r="G30" s="63">
        <f t="shared" si="3"/>
        <v>75441.600000000006</v>
      </c>
      <c r="H30" s="63">
        <f t="shared" si="16"/>
        <v>4000000</v>
      </c>
      <c r="I30" s="63">
        <f t="shared" si="4"/>
        <v>75441.600000000006</v>
      </c>
      <c r="J30" s="63">
        <f t="shared" si="5"/>
        <v>75441.600000000006</v>
      </c>
      <c r="K30" s="59">
        <f t="shared" si="17"/>
        <v>4000000</v>
      </c>
      <c r="L30" s="48">
        <f t="shared" si="6"/>
        <v>75441.600000000006</v>
      </c>
      <c r="M30" s="48">
        <f t="shared" si="7"/>
        <v>75441.600000000006</v>
      </c>
      <c r="N30" s="48">
        <f t="shared" si="18"/>
        <v>4000000</v>
      </c>
      <c r="O30" s="48">
        <f t="shared" si="8"/>
        <v>75441.600000000006</v>
      </c>
      <c r="P30" s="48">
        <f t="shared" si="9"/>
        <v>75441.600000000006</v>
      </c>
      <c r="Q30" s="48">
        <f t="shared" si="19"/>
        <v>4000000</v>
      </c>
      <c r="R30" s="48">
        <f t="shared" si="10"/>
        <v>75441.600000000006</v>
      </c>
      <c r="S30" s="48">
        <f t="shared" si="11"/>
        <v>75441.600000000006</v>
      </c>
      <c r="T30" s="48">
        <f t="shared" si="20"/>
        <v>4000000</v>
      </c>
      <c r="U30" s="48">
        <f t="shared" si="12"/>
        <v>75441.600000000006</v>
      </c>
      <c r="V30" s="48">
        <f t="shared" si="13"/>
        <v>75441.600000000006</v>
      </c>
    </row>
    <row r="31" spans="1:25" ht="14.25" customHeight="1" x14ac:dyDescent="0.25">
      <c r="A31" s="70">
        <v>7</v>
      </c>
      <c r="B31" s="48">
        <f t="shared" si="14"/>
        <v>4000000</v>
      </c>
      <c r="C31" s="48">
        <f t="shared" si="0"/>
        <v>75441.600000000006</v>
      </c>
      <c r="D31" s="48">
        <f t="shared" si="1"/>
        <v>75441.600000000006</v>
      </c>
      <c r="E31" s="63">
        <f t="shared" si="15"/>
        <v>4000000</v>
      </c>
      <c r="F31" s="64">
        <f t="shared" si="2"/>
        <v>75441.600000000006</v>
      </c>
      <c r="G31" s="63">
        <f t="shared" si="3"/>
        <v>75441.600000000006</v>
      </c>
      <c r="H31" s="63">
        <f t="shared" si="16"/>
        <v>4000000</v>
      </c>
      <c r="I31" s="63">
        <f t="shared" si="4"/>
        <v>75441.600000000006</v>
      </c>
      <c r="J31" s="63">
        <f t="shared" si="5"/>
        <v>75441.600000000006</v>
      </c>
      <c r="K31" s="59">
        <f t="shared" si="17"/>
        <v>4000000</v>
      </c>
      <c r="L31" s="48">
        <f t="shared" si="6"/>
        <v>75441.600000000006</v>
      </c>
      <c r="M31" s="48">
        <f t="shared" si="7"/>
        <v>75441.600000000006</v>
      </c>
      <c r="N31" s="48">
        <f t="shared" si="18"/>
        <v>4000000</v>
      </c>
      <c r="O31" s="48">
        <f t="shared" si="8"/>
        <v>75441.600000000006</v>
      </c>
      <c r="P31" s="48">
        <f t="shared" si="9"/>
        <v>75441.600000000006</v>
      </c>
      <c r="Q31" s="48">
        <f t="shared" si="19"/>
        <v>4000000</v>
      </c>
      <c r="R31" s="48">
        <f t="shared" si="10"/>
        <v>75441.600000000006</v>
      </c>
      <c r="S31" s="48">
        <f t="shared" si="11"/>
        <v>75441.600000000006</v>
      </c>
      <c r="T31" s="48">
        <f t="shared" si="20"/>
        <v>4000000</v>
      </c>
      <c r="U31" s="48">
        <f t="shared" si="12"/>
        <v>75441.600000000006</v>
      </c>
      <c r="V31" s="48">
        <f t="shared" si="13"/>
        <v>75441.600000000006</v>
      </c>
    </row>
    <row r="32" spans="1:25" x14ac:dyDescent="0.25">
      <c r="A32" s="71">
        <v>8</v>
      </c>
      <c r="B32" s="48">
        <f t="shared" si="14"/>
        <v>4000000</v>
      </c>
      <c r="C32" s="48">
        <f t="shared" si="0"/>
        <v>75441.600000000006</v>
      </c>
      <c r="D32" s="48">
        <f t="shared" si="1"/>
        <v>75441.600000000006</v>
      </c>
      <c r="E32" s="63">
        <f t="shared" si="15"/>
        <v>4000000</v>
      </c>
      <c r="F32" s="64">
        <f t="shared" si="2"/>
        <v>75441.600000000006</v>
      </c>
      <c r="G32" s="63">
        <f t="shared" si="3"/>
        <v>75441.600000000006</v>
      </c>
      <c r="H32" s="63">
        <f t="shared" si="16"/>
        <v>4000000</v>
      </c>
      <c r="I32" s="63">
        <f t="shared" si="4"/>
        <v>75441.600000000006</v>
      </c>
      <c r="J32" s="63">
        <f t="shared" si="5"/>
        <v>75441.600000000006</v>
      </c>
      <c r="K32" s="59">
        <f t="shared" si="17"/>
        <v>4000000</v>
      </c>
      <c r="L32" s="48">
        <f t="shared" si="6"/>
        <v>75441.600000000006</v>
      </c>
      <c r="M32" s="48">
        <f t="shared" si="7"/>
        <v>75441.600000000006</v>
      </c>
      <c r="N32" s="48">
        <f t="shared" si="18"/>
        <v>4000000</v>
      </c>
      <c r="O32" s="48">
        <f t="shared" si="8"/>
        <v>75441.600000000006</v>
      </c>
      <c r="P32" s="48">
        <f t="shared" si="9"/>
        <v>75441.600000000006</v>
      </c>
      <c r="Q32" s="48">
        <f t="shared" si="19"/>
        <v>4000000</v>
      </c>
      <c r="R32" s="48">
        <f t="shared" si="10"/>
        <v>75441.600000000006</v>
      </c>
      <c r="S32" s="48">
        <f t="shared" si="11"/>
        <v>75441.600000000006</v>
      </c>
      <c r="T32" s="48">
        <f t="shared" si="20"/>
        <v>4000000</v>
      </c>
      <c r="U32" s="48">
        <f t="shared" si="12"/>
        <v>75441.600000000006</v>
      </c>
      <c r="V32" s="48">
        <f t="shared" si="13"/>
        <v>75441.600000000006</v>
      </c>
    </row>
    <row r="33" spans="1:22" x14ac:dyDescent="0.25">
      <c r="A33" s="70">
        <v>9</v>
      </c>
      <c r="B33" s="48">
        <f t="shared" si="14"/>
        <v>4000000</v>
      </c>
      <c r="C33" s="48">
        <f t="shared" si="0"/>
        <v>75441.600000000006</v>
      </c>
      <c r="D33" s="48">
        <f t="shared" si="1"/>
        <v>75441.600000000006</v>
      </c>
      <c r="E33" s="63">
        <f t="shared" si="15"/>
        <v>4000000</v>
      </c>
      <c r="F33" s="64">
        <f t="shared" si="2"/>
        <v>75441.600000000006</v>
      </c>
      <c r="G33" s="63">
        <f t="shared" si="3"/>
        <v>75441.600000000006</v>
      </c>
      <c r="H33" s="63">
        <f t="shared" si="16"/>
        <v>4000000</v>
      </c>
      <c r="I33" s="63">
        <f t="shared" si="4"/>
        <v>75441.600000000006</v>
      </c>
      <c r="J33" s="63">
        <f t="shared" si="5"/>
        <v>75441.600000000006</v>
      </c>
      <c r="K33" s="59">
        <f t="shared" si="17"/>
        <v>4000000</v>
      </c>
      <c r="L33" s="48">
        <f t="shared" si="6"/>
        <v>75441.600000000006</v>
      </c>
      <c r="M33" s="48">
        <f t="shared" si="7"/>
        <v>75441.600000000006</v>
      </c>
      <c r="N33" s="48">
        <f t="shared" si="18"/>
        <v>4000000</v>
      </c>
      <c r="O33" s="48">
        <f t="shared" si="8"/>
        <v>75441.600000000006</v>
      </c>
      <c r="P33" s="48">
        <f t="shared" si="9"/>
        <v>75441.600000000006</v>
      </c>
      <c r="Q33" s="48">
        <f t="shared" si="19"/>
        <v>4000000</v>
      </c>
      <c r="R33" s="48">
        <f t="shared" si="10"/>
        <v>75441.600000000006</v>
      </c>
      <c r="S33" s="48">
        <f t="shared" si="11"/>
        <v>75441.600000000006</v>
      </c>
      <c r="T33" s="48">
        <f t="shared" si="20"/>
        <v>4000000</v>
      </c>
      <c r="U33" s="48">
        <f t="shared" si="12"/>
        <v>75441.600000000006</v>
      </c>
      <c r="V33" s="48">
        <f t="shared" si="13"/>
        <v>75441.600000000006</v>
      </c>
    </row>
    <row r="34" spans="1:22" x14ac:dyDescent="0.25">
      <c r="A34" s="71">
        <v>10</v>
      </c>
      <c r="B34" s="48">
        <f t="shared" si="14"/>
        <v>4000000</v>
      </c>
      <c r="C34" s="48">
        <f t="shared" si="0"/>
        <v>75441.600000000006</v>
      </c>
      <c r="D34" s="48">
        <f t="shared" si="1"/>
        <v>75441.600000000006</v>
      </c>
      <c r="E34" s="63">
        <f t="shared" si="15"/>
        <v>4000000</v>
      </c>
      <c r="F34" s="64">
        <f t="shared" si="2"/>
        <v>75441.600000000006</v>
      </c>
      <c r="G34" s="63">
        <f t="shared" si="3"/>
        <v>75441.600000000006</v>
      </c>
      <c r="H34" s="63">
        <f t="shared" si="16"/>
        <v>4000000</v>
      </c>
      <c r="I34" s="63">
        <f t="shared" si="4"/>
        <v>75441.600000000006</v>
      </c>
      <c r="J34" s="63">
        <f t="shared" si="5"/>
        <v>75441.600000000006</v>
      </c>
      <c r="K34" s="59">
        <f t="shared" si="17"/>
        <v>4000000</v>
      </c>
      <c r="L34" s="48">
        <f t="shared" si="6"/>
        <v>75441.600000000006</v>
      </c>
      <c r="M34" s="48">
        <f t="shared" si="7"/>
        <v>75441.600000000006</v>
      </c>
      <c r="N34" s="48">
        <f t="shared" si="18"/>
        <v>4000000</v>
      </c>
      <c r="O34" s="48">
        <f t="shared" si="8"/>
        <v>75441.600000000006</v>
      </c>
      <c r="P34" s="48">
        <f t="shared" si="9"/>
        <v>75441.600000000006</v>
      </c>
      <c r="Q34" s="48">
        <f t="shared" si="19"/>
        <v>4000000</v>
      </c>
      <c r="R34" s="48">
        <f t="shared" si="10"/>
        <v>75441.600000000006</v>
      </c>
      <c r="S34" s="48">
        <f t="shared" si="11"/>
        <v>75441.600000000006</v>
      </c>
      <c r="T34" s="48">
        <f t="shared" si="20"/>
        <v>4000000</v>
      </c>
      <c r="U34" s="48">
        <f t="shared" si="12"/>
        <v>75441.600000000006</v>
      </c>
      <c r="V34" s="48">
        <f t="shared" si="13"/>
        <v>75441.600000000006</v>
      </c>
    </row>
    <row r="35" spans="1:22" x14ac:dyDescent="0.25">
      <c r="A35" s="70">
        <v>11</v>
      </c>
      <c r="B35" s="48">
        <f t="shared" si="14"/>
        <v>4000000</v>
      </c>
      <c r="C35" s="48">
        <f t="shared" si="0"/>
        <v>75441.600000000006</v>
      </c>
      <c r="D35" s="48">
        <f t="shared" si="1"/>
        <v>75441.600000000006</v>
      </c>
      <c r="E35" s="63">
        <f t="shared" si="15"/>
        <v>4000000</v>
      </c>
      <c r="F35" s="64">
        <f t="shared" si="2"/>
        <v>75441.600000000006</v>
      </c>
      <c r="G35" s="63">
        <f t="shared" si="3"/>
        <v>75441.600000000006</v>
      </c>
      <c r="H35" s="63">
        <f t="shared" si="16"/>
        <v>4000000</v>
      </c>
      <c r="I35" s="63">
        <f t="shared" si="4"/>
        <v>75441.600000000006</v>
      </c>
      <c r="J35" s="63">
        <f t="shared" si="5"/>
        <v>75441.600000000006</v>
      </c>
      <c r="K35" s="59">
        <f t="shared" si="17"/>
        <v>4000000</v>
      </c>
      <c r="L35" s="48">
        <f t="shared" si="6"/>
        <v>75441.600000000006</v>
      </c>
      <c r="M35" s="48">
        <f t="shared" si="7"/>
        <v>75441.600000000006</v>
      </c>
      <c r="N35" s="48">
        <f t="shared" si="18"/>
        <v>4000000</v>
      </c>
      <c r="O35" s="48">
        <f t="shared" si="8"/>
        <v>75441.600000000006</v>
      </c>
      <c r="P35" s="48">
        <f t="shared" si="9"/>
        <v>75441.600000000006</v>
      </c>
      <c r="Q35" s="48">
        <f t="shared" si="19"/>
        <v>4000000</v>
      </c>
      <c r="R35" s="48">
        <f t="shared" si="10"/>
        <v>75441.600000000006</v>
      </c>
      <c r="S35" s="48">
        <f t="shared" si="11"/>
        <v>75441.600000000006</v>
      </c>
      <c r="T35" s="48">
        <f t="shared" si="20"/>
        <v>4000000</v>
      </c>
      <c r="U35" s="48">
        <f t="shared" si="12"/>
        <v>75441.600000000006</v>
      </c>
      <c r="V35" s="48">
        <f t="shared" si="13"/>
        <v>75441.600000000006</v>
      </c>
    </row>
    <row r="36" spans="1:22" ht="15.75" thickBot="1" x14ac:dyDescent="0.3">
      <c r="A36" s="71">
        <v>12</v>
      </c>
      <c r="B36" s="48">
        <f t="shared" si="14"/>
        <v>4000000</v>
      </c>
      <c r="C36" s="48">
        <f t="shared" si="0"/>
        <v>75441.600000000006</v>
      </c>
      <c r="D36" s="48">
        <f t="shared" si="1"/>
        <v>4075441.6</v>
      </c>
      <c r="E36" s="63">
        <f t="shared" si="15"/>
        <v>4000000</v>
      </c>
      <c r="F36" s="64">
        <f t="shared" si="2"/>
        <v>75441.600000000006</v>
      </c>
      <c r="G36" s="63">
        <f t="shared" si="3"/>
        <v>75441.600000000006</v>
      </c>
      <c r="H36" s="63">
        <f t="shared" si="16"/>
        <v>4000000</v>
      </c>
      <c r="I36" s="63">
        <f t="shared" si="4"/>
        <v>75441.600000000006</v>
      </c>
      <c r="J36" s="63">
        <f t="shared" si="5"/>
        <v>75441.600000000006</v>
      </c>
      <c r="K36" s="60">
        <f t="shared" si="17"/>
        <v>4000000</v>
      </c>
      <c r="L36" s="50">
        <f t="shared" si="6"/>
        <v>75441.600000000006</v>
      </c>
      <c r="M36" s="50">
        <f t="shared" si="7"/>
        <v>75441.600000000006</v>
      </c>
      <c r="N36" s="50">
        <f t="shared" si="18"/>
        <v>4000000</v>
      </c>
      <c r="O36" s="50">
        <f t="shared" si="8"/>
        <v>75441.600000000006</v>
      </c>
      <c r="P36" s="50">
        <f t="shared" si="9"/>
        <v>75441.600000000006</v>
      </c>
      <c r="Q36" s="50">
        <f t="shared" si="19"/>
        <v>4000000</v>
      </c>
      <c r="R36" s="50">
        <f t="shared" si="10"/>
        <v>75441.600000000006</v>
      </c>
      <c r="S36" s="50">
        <f t="shared" si="11"/>
        <v>75441.600000000006</v>
      </c>
      <c r="T36" s="50">
        <f t="shared" si="20"/>
        <v>4000000</v>
      </c>
      <c r="U36" s="50">
        <f t="shared" si="12"/>
        <v>75441.600000000006</v>
      </c>
      <c r="V36" s="50">
        <f t="shared" si="13"/>
        <v>75441.600000000006</v>
      </c>
    </row>
    <row r="37" spans="1:22" ht="15.75" thickTop="1" x14ac:dyDescent="0.25">
      <c r="A37" s="51" t="s">
        <v>66</v>
      </c>
      <c r="B37" s="68"/>
      <c r="C37" s="68">
        <f>SUM(C25:C36)</f>
        <v>905299.19999999984</v>
      </c>
      <c r="D37" s="69">
        <f>SUM(D25:D36)</f>
        <v>4905299.2</v>
      </c>
      <c r="E37" s="65"/>
      <c r="F37" s="65">
        <f>SUM(F25:F36)</f>
        <v>905299.19999999984</v>
      </c>
      <c r="G37" s="66">
        <f>SUM(G25:G36)</f>
        <v>905299.19999999984</v>
      </c>
      <c r="H37" s="65"/>
      <c r="I37" s="65">
        <f>SUM(I25:I36)</f>
        <v>905299.19999999984</v>
      </c>
      <c r="J37" s="66">
        <f>SUM(J25:J36)</f>
        <v>905299.19999999984</v>
      </c>
      <c r="K37" s="61"/>
      <c r="L37" s="52">
        <f>SUM(L25:L36)</f>
        <v>905299.19999999984</v>
      </c>
      <c r="M37" s="53">
        <f>SUM(M25:M36)</f>
        <v>905299.19999999984</v>
      </c>
      <c r="N37" s="52"/>
      <c r="O37" s="52">
        <f>SUM(O25:O36)</f>
        <v>905299.19999999984</v>
      </c>
      <c r="P37" s="53">
        <f>SUM(P25:P36)</f>
        <v>905299.19999999984</v>
      </c>
      <c r="Q37" s="52"/>
      <c r="R37" s="52">
        <f>SUM(R25:R36)</f>
        <v>905299.19999999984</v>
      </c>
      <c r="S37" s="53">
        <f>SUM(S25:S36)</f>
        <v>905299.19999999984</v>
      </c>
      <c r="T37" s="52"/>
      <c r="U37" s="52">
        <f>SUM(U25:U36)</f>
        <v>905299.19999999984</v>
      </c>
      <c r="V37" s="53">
        <f>SUM(V25:V36)</f>
        <v>905299.19999999984</v>
      </c>
    </row>
    <row r="38" spans="1:22" ht="12.75" hidden="1" customHeight="1" x14ac:dyDescent="0.25">
      <c r="A38" s="195" t="s">
        <v>65</v>
      </c>
      <c r="B38" s="194" t="s">
        <v>74</v>
      </c>
      <c r="C38" s="194"/>
      <c r="D38" s="194"/>
      <c r="E38" s="197" t="s">
        <v>75</v>
      </c>
      <c r="F38" s="197"/>
      <c r="G38" s="197"/>
      <c r="H38" s="197" t="s">
        <v>76</v>
      </c>
      <c r="I38" s="197"/>
      <c r="J38" s="197"/>
      <c r="K38" s="194" t="s">
        <v>77</v>
      </c>
      <c r="L38" s="194"/>
      <c r="M38" s="194"/>
      <c r="N38" s="194" t="s">
        <v>78</v>
      </c>
      <c r="O38" s="194"/>
      <c r="P38" s="194"/>
      <c r="Q38" s="194" t="s">
        <v>79</v>
      </c>
      <c r="R38" s="194"/>
      <c r="S38" s="194"/>
      <c r="T38" s="194" t="s">
        <v>80</v>
      </c>
      <c r="U38" s="194"/>
      <c r="V38" s="194"/>
    </row>
    <row r="39" spans="1:22" ht="30.75" hidden="1" thickBot="1" x14ac:dyDescent="0.3">
      <c r="A39" s="196"/>
      <c r="B39" s="44" t="s">
        <v>88</v>
      </c>
      <c r="C39" s="44" t="s">
        <v>89</v>
      </c>
      <c r="D39" s="44" t="s">
        <v>90</v>
      </c>
      <c r="E39" s="44" t="s">
        <v>88</v>
      </c>
      <c r="F39" s="44" t="s">
        <v>89</v>
      </c>
      <c r="G39" s="44" t="s">
        <v>90</v>
      </c>
      <c r="H39" s="44" t="s">
        <v>88</v>
      </c>
      <c r="I39" s="44" t="s">
        <v>89</v>
      </c>
      <c r="J39" s="44" t="s">
        <v>90</v>
      </c>
      <c r="K39" s="44" t="s">
        <v>88</v>
      </c>
      <c r="L39" s="44" t="s">
        <v>89</v>
      </c>
      <c r="M39" s="44" t="s">
        <v>90</v>
      </c>
      <c r="N39" s="44" t="s">
        <v>88</v>
      </c>
      <c r="O39" s="44" t="s">
        <v>89</v>
      </c>
      <c r="P39" s="44" t="s">
        <v>90</v>
      </c>
      <c r="Q39" s="44" t="s">
        <v>88</v>
      </c>
      <c r="R39" s="44" t="s">
        <v>89</v>
      </c>
      <c r="S39" s="44" t="s">
        <v>90</v>
      </c>
      <c r="T39" s="44" t="s">
        <v>88</v>
      </c>
      <c r="U39" s="44" t="s">
        <v>89</v>
      </c>
      <c r="V39" s="44" t="s">
        <v>90</v>
      </c>
    </row>
    <row r="40" spans="1:22" ht="15.75" hidden="1" thickTop="1" x14ac:dyDescent="0.25">
      <c r="A40" s="45" t="s">
        <v>62</v>
      </c>
      <c r="B40" s="46">
        <f>IF(data=1,IF((T36-sumproplat)&gt;0,T36-sumproplat,0),IF(T36-(sumproplat-U36)&gt;0,T36-(V36-U36),0))</f>
        <v>4000000</v>
      </c>
      <c r="C40" s="46">
        <f t="shared" ref="C40:C51" si="21">IF(data=1,B40*(PROC/36500)*30.42,B40*(PROC/36000)*30)</f>
        <v>75441.600000000006</v>
      </c>
      <c r="D40" s="46">
        <f t="shared" ref="D40:D51" si="22">IF(data=1,IF(C40&gt;0.0001,C40+sumproplat,0),IF(B40&gt;sumproplat*2,sumproplat,B40+C40))</f>
        <v>75441.600000000006</v>
      </c>
      <c r="E40" s="46">
        <f>IF(data=1,IF((B51-sumproplat)&gt;0,B51-sumproplat,0),IF(B51-(sumproplat-C51)&gt;0,B51-(D51-C51),0))</f>
        <v>4000000</v>
      </c>
      <c r="F40" s="46">
        <f t="shared" ref="F40:F51" si="23">IF(data=1,E40*(PROC/36500)*30.42,E40*(PROC/36000)*30)</f>
        <v>75441.600000000006</v>
      </c>
      <c r="G40" s="46">
        <f t="shared" ref="G40:G51" si="24">IF(data=1,IF(F40&gt;0.0001,F40+sumproplat,0),IF(E40&gt;sumproplat*2,sumproplat,E40+F40))</f>
        <v>75441.600000000006</v>
      </c>
      <c r="H40" s="46">
        <f>IF(data=1,IF((E51-sumproplat)&gt;0,E51-sumproplat,0),IF(E51-(sumproplat-F51)&gt;0,E51-(G51-F51),0))</f>
        <v>4000000</v>
      </c>
      <c r="I40" s="46">
        <f t="shared" ref="I40:I51" si="25">IF(data=1,H40*(PROC/36500)*30.42,H40*(PROC/36000)*30)</f>
        <v>75441.600000000006</v>
      </c>
      <c r="J40" s="46">
        <f t="shared" ref="J40:J51" si="26">IF(data=1,IF(I40&gt;0.0001,I40+sumproplat,0),IF(H40&gt;sumproplat*2,sumproplat,H40+I40))</f>
        <v>75441.600000000006</v>
      </c>
      <c r="K40" s="46">
        <f>IF(data=1,IF((H51-sumproplat)&gt;0,H51-sumproplat,0),IF(H51-(sumproplat-I51)&gt;0,H51-(J51-I51),0))</f>
        <v>4000000</v>
      </c>
      <c r="L40" s="46">
        <f t="shared" ref="L40:L51" si="27">IF(data=1,K40*(PROC/36500)*30.42,K40*(PROC/36000)*30)</f>
        <v>75441.600000000006</v>
      </c>
      <c r="M40" s="46">
        <f t="shared" ref="M40:M51" si="28">IF(data=1,IF(L40&gt;0.0001,L40+sumproplat,0),IF(K40&gt;sumproplat*2,sumproplat,K40+L40))</f>
        <v>75441.600000000006</v>
      </c>
      <c r="N40" s="46">
        <f>IF(data=1,IF((K51-sumproplat)&gt;0,K51-sumproplat,0),IF(K51-(sumproplat-L51)&gt;0,K51-(M51-L51),0))</f>
        <v>4000000</v>
      </c>
      <c r="O40" s="46">
        <f t="shared" ref="O40:O51" si="29">IF(data=1,N40*(PROC/36500)*30.42,N40*(PROC/36000)*30)</f>
        <v>75441.600000000006</v>
      </c>
      <c r="P40" s="46">
        <f t="shared" ref="P40:P51" si="30">IF(data=1,IF(O40&gt;0.0001,O40+sumproplat,0),IF(N40&gt;sumproplat*2,sumproplat,N40+O40))</f>
        <v>75441.600000000006</v>
      </c>
      <c r="Q40" s="46">
        <f>IF(data=1,IF((N51-sumproplat)&gt;0,N51-sumproplat,0),IF(N51-(sumproplat-O51)&gt;0,N51-(P51-O51),0))</f>
        <v>4000000</v>
      </c>
      <c r="R40" s="46">
        <f t="shared" ref="R40:R51" si="31">IF(data=1,Q40*(PROC/36500)*30.42,Q40*(PROC/36000)*30)</f>
        <v>75441.600000000006</v>
      </c>
      <c r="S40" s="46">
        <f t="shared" ref="S40:S51" si="32">IF(data=1,IF(R40&gt;0.0001,R40+sumproplat,0),IF(Q40&gt;sumproplat*2,sumproplat,Q40+R40))</f>
        <v>75441.600000000006</v>
      </c>
      <c r="T40" s="46">
        <f>IF(data=1,IF((Q51-sumproplat)&gt;0,Q51-sumproplat,0),IF(Q51-(sumproplat-R51)&gt;0,Q51-(S51-R51),0))</f>
        <v>4000000</v>
      </c>
      <c r="U40" s="46">
        <f t="shared" ref="U40:U51" si="33">IF(data=1,T40*(PROC/36500)*30.42,T40*(PROC/36000)*30)</f>
        <v>75441.600000000006</v>
      </c>
      <c r="V40" s="46">
        <f t="shared" ref="V40:V51" si="34">IF(data=1,IF(U40&gt;0.0001,U40+sumproplat,0),IF(T40&gt;sumproplat*2,sumproplat,T40+U40))</f>
        <v>75441.600000000006</v>
      </c>
    </row>
    <row r="41" spans="1:22" hidden="1" x14ac:dyDescent="0.25">
      <c r="A41" s="47" t="s">
        <v>63</v>
      </c>
      <c r="B41" s="48">
        <f>IF(data=1,IF((B40-sumproplat)&gt;0,B40-sumproplat,0),IF(B40-(sumproplat-C40)&gt;0,B40-(D40-C40),0))</f>
        <v>4000000</v>
      </c>
      <c r="C41" s="48">
        <f t="shared" si="21"/>
        <v>75441.600000000006</v>
      </c>
      <c r="D41" s="48">
        <f t="shared" si="22"/>
        <v>75441.600000000006</v>
      </c>
      <c r="E41" s="48">
        <f>IF(data=1,IF((E40-sumproplat)&gt;0,E40-sumproplat,0),IF(E40-(sumproplat-F40)&gt;0,E40-(G40-F40),0))</f>
        <v>4000000</v>
      </c>
      <c r="F41" s="48">
        <f t="shared" si="23"/>
        <v>75441.600000000006</v>
      </c>
      <c r="G41" s="48">
        <f t="shared" si="24"/>
        <v>75441.600000000006</v>
      </c>
      <c r="H41" s="48">
        <f>IF(data=1,IF((H40-sumproplat)&gt;0,H40-sumproplat,0),IF(H40-(sumproplat-I40)&gt;0,H40-(J40-I40),0))</f>
        <v>4000000</v>
      </c>
      <c r="I41" s="48">
        <f t="shared" si="25"/>
        <v>75441.600000000006</v>
      </c>
      <c r="J41" s="48">
        <f t="shared" si="26"/>
        <v>75441.600000000006</v>
      </c>
      <c r="K41" s="48">
        <f>IF(data=1,IF((K40-sumproplat)&gt;0,K40-sumproplat,0),IF(K40-(sumproplat-L40)&gt;0,K40-(M40-L40),0))</f>
        <v>4000000</v>
      </c>
      <c r="L41" s="48">
        <f t="shared" si="27"/>
        <v>75441.600000000006</v>
      </c>
      <c r="M41" s="48">
        <f t="shared" si="28"/>
        <v>75441.600000000006</v>
      </c>
      <c r="N41" s="48">
        <f>IF(data=1,IF((N40-sumproplat)&gt;0,N40-sumproplat,0),IF(N40-(sumproplat-O40)&gt;0,N40-(P40-O40),0))</f>
        <v>4000000</v>
      </c>
      <c r="O41" s="48">
        <f t="shared" si="29"/>
        <v>75441.600000000006</v>
      </c>
      <c r="P41" s="48">
        <f t="shared" si="30"/>
        <v>75441.600000000006</v>
      </c>
      <c r="Q41" s="48">
        <f>IF(data=1,IF((Q40-sumproplat)&gt;0,Q40-sumproplat,0),IF(Q40-(sumproplat-R40)&gt;0,Q40-(S40-R40),0))</f>
        <v>4000000</v>
      </c>
      <c r="R41" s="48">
        <f t="shared" si="31"/>
        <v>75441.600000000006</v>
      </c>
      <c r="S41" s="48">
        <f t="shared" si="32"/>
        <v>75441.600000000006</v>
      </c>
      <c r="T41" s="48">
        <f>IF(data=1,IF((T40-sumproplat)&gt;0,T40-sumproplat,0),IF(T40-(sumproplat-U40)&gt;0,T40-(V40-U40),0))</f>
        <v>4000000</v>
      </c>
      <c r="U41" s="48">
        <f t="shared" si="33"/>
        <v>75441.600000000006</v>
      </c>
      <c r="V41" s="48">
        <f t="shared" si="34"/>
        <v>75441.600000000006</v>
      </c>
    </row>
    <row r="42" spans="1:22" hidden="1" x14ac:dyDescent="0.25">
      <c r="A42" s="47" t="s">
        <v>64</v>
      </c>
      <c r="B42" s="48">
        <f t="shared" ref="B42:B51" si="35">IF(data=1,IF((B41-sumproplat)&gt;0,B41-sumproplat,0),IF(B41-(sumproplat-C41)&gt;0,B41-(D41-C41),0))</f>
        <v>4000000</v>
      </c>
      <c r="C42" s="48">
        <f t="shared" si="21"/>
        <v>75441.600000000006</v>
      </c>
      <c r="D42" s="48">
        <f t="shared" si="22"/>
        <v>75441.600000000006</v>
      </c>
      <c r="E42" s="48">
        <f t="shared" ref="E42:E51" si="36">IF(data=1,IF((E41-sumproplat)&gt;0,E41-sumproplat,0),IF(E41-(sumproplat-F41)&gt;0,E41-(G41-F41),0))</f>
        <v>4000000</v>
      </c>
      <c r="F42" s="48">
        <f t="shared" si="23"/>
        <v>75441.600000000006</v>
      </c>
      <c r="G42" s="48">
        <f t="shared" si="24"/>
        <v>75441.600000000006</v>
      </c>
      <c r="H42" s="48">
        <f t="shared" ref="H42:H51" si="37">IF(data=1,IF((H41-sumproplat)&gt;0,H41-sumproplat,0),IF(H41-(sumproplat-I41)&gt;0,H41-(J41-I41),0))</f>
        <v>4000000</v>
      </c>
      <c r="I42" s="48">
        <f t="shared" si="25"/>
        <v>75441.600000000006</v>
      </c>
      <c r="J42" s="48">
        <f t="shared" si="26"/>
        <v>75441.600000000006</v>
      </c>
      <c r="K42" s="48">
        <f t="shared" ref="K42:K51" si="38">IF(data=1,IF((K41-sumproplat)&gt;0,K41-sumproplat,0),IF(K41-(sumproplat-L41)&gt;0,K41-(M41-L41),0))</f>
        <v>4000000</v>
      </c>
      <c r="L42" s="48">
        <f t="shared" si="27"/>
        <v>75441.600000000006</v>
      </c>
      <c r="M42" s="48">
        <f t="shared" si="28"/>
        <v>75441.600000000006</v>
      </c>
      <c r="N42" s="48">
        <f t="shared" ref="N42:N51" si="39">IF(data=1,IF((N41-sumproplat)&gt;0,N41-sumproplat,0),IF(N41-(sumproplat-O41)&gt;0,N41-(P41-O41),0))</f>
        <v>4000000</v>
      </c>
      <c r="O42" s="48">
        <f t="shared" si="29"/>
        <v>75441.600000000006</v>
      </c>
      <c r="P42" s="48">
        <f t="shared" si="30"/>
        <v>75441.600000000006</v>
      </c>
      <c r="Q42" s="48">
        <f t="shared" ref="Q42:Q51" si="40">IF(data=1,IF((Q41-sumproplat)&gt;0,Q41-sumproplat,0),IF(Q41-(sumproplat-R41)&gt;0,Q41-(S41-R41),0))</f>
        <v>4000000</v>
      </c>
      <c r="R42" s="48">
        <f t="shared" si="31"/>
        <v>75441.600000000006</v>
      </c>
      <c r="S42" s="48">
        <f t="shared" si="32"/>
        <v>75441.600000000006</v>
      </c>
      <c r="T42" s="48">
        <f t="shared" ref="T42:T51" si="41">IF(data=1,IF((T41-sumproplat)&gt;0,T41-sumproplat,0),IF(T41-(sumproplat-U41)&gt;0,T41-(V41-U41),0))</f>
        <v>4000000</v>
      </c>
      <c r="U42" s="48">
        <f t="shared" si="33"/>
        <v>75441.600000000006</v>
      </c>
      <c r="V42" s="48">
        <f t="shared" si="34"/>
        <v>75441.600000000006</v>
      </c>
    </row>
    <row r="43" spans="1:22" hidden="1" x14ac:dyDescent="0.25">
      <c r="A43" s="47" t="s">
        <v>116</v>
      </c>
      <c r="B43" s="48">
        <f t="shared" si="35"/>
        <v>4000000</v>
      </c>
      <c r="C43" s="48">
        <f t="shared" si="21"/>
        <v>75441.600000000006</v>
      </c>
      <c r="D43" s="48">
        <f t="shared" si="22"/>
        <v>75441.600000000006</v>
      </c>
      <c r="E43" s="48">
        <f t="shared" si="36"/>
        <v>4000000</v>
      </c>
      <c r="F43" s="48">
        <f t="shared" si="23"/>
        <v>75441.600000000006</v>
      </c>
      <c r="G43" s="48">
        <f t="shared" si="24"/>
        <v>75441.600000000006</v>
      </c>
      <c r="H43" s="48">
        <f t="shared" si="37"/>
        <v>4000000</v>
      </c>
      <c r="I43" s="48">
        <f t="shared" si="25"/>
        <v>75441.600000000006</v>
      </c>
      <c r="J43" s="48">
        <f t="shared" si="26"/>
        <v>75441.600000000006</v>
      </c>
      <c r="K43" s="48">
        <f t="shared" si="38"/>
        <v>4000000</v>
      </c>
      <c r="L43" s="48">
        <f t="shared" si="27"/>
        <v>75441.600000000006</v>
      </c>
      <c r="M43" s="48">
        <f t="shared" si="28"/>
        <v>75441.600000000006</v>
      </c>
      <c r="N43" s="48">
        <f t="shared" si="39"/>
        <v>4000000</v>
      </c>
      <c r="O43" s="48">
        <f t="shared" si="29"/>
        <v>75441.600000000006</v>
      </c>
      <c r="P43" s="48">
        <f t="shared" si="30"/>
        <v>75441.600000000006</v>
      </c>
      <c r="Q43" s="48">
        <f t="shared" si="40"/>
        <v>4000000</v>
      </c>
      <c r="R43" s="48">
        <f t="shared" si="31"/>
        <v>75441.600000000006</v>
      </c>
      <c r="S43" s="48">
        <f t="shared" si="32"/>
        <v>75441.600000000006</v>
      </c>
      <c r="T43" s="48">
        <f t="shared" si="41"/>
        <v>4000000</v>
      </c>
      <c r="U43" s="48">
        <f t="shared" si="33"/>
        <v>75441.600000000006</v>
      </c>
      <c r="V43" s="48">
        <f t="shared" si="34"/>
        <v>75441.600000000006</v>
      </c>
    </row>
    <row r="44" spans="1:22" hidden="1" x14ac:dyDescent="0.25">
      <c r="A44" s="47" t="s">
        <v>63</v>
      </c>
      <c r="B44" s="48">
        <f t="shared" si="35"/>
        <v>4000000</v>
      </c>
      <c r="C44" s="48">
        <f t="shared" si="21"/>
        <v>75441.600000000006</v>
      </c>
      <c r="D44" s="48">
        <f t="shared" si="22"/>
        <v>75441.600000000006</v>
      </c>
      <c r="E44" s="48">
        <f t="shared" si="36"/>
        <v>4000000</v>
      </c>
      <c r="F44" s="48">
        <f t="shared" si="23"/>
        <v>75441.600000000006</v>
      </c>
      <c r="G44" s="48">
        <f t="shared" si="24"/>
        <v>75441.600000000006</v>
      </c>
      <c r="H44" s="48">
        <f t="shared" si="37"/>
        <v>4000000</v>
      </c>
      <c r="I44" s="48">
        <f t="shared" si="25"/>
        <v>75441.600000000006</v>
      </c>
      <c r="J44" s="48">
        <f t="shared" si="26"/>
        <v>75441.600000000006</v>
      </c>
      <c r="K44" s="48">
        <f t="shared" si="38"/>
        <v>4000000</v>
      </c>
      <c r="L44" s="48">
        <f t="shared" si="27"/>
        <v>75441.600000000006</v>
      </c>
      <c r="M44" s="48">
        <f t="shared" si="28"/>
        <v>75441.600000000006</v>
      </c>
      <c r="N44" s="48">
        <f t="shared" si="39"/>
        <v>4000000</v>
      </c>
      <c r="O44" s="48">
        <f t="shared" si="29"/>
        <v>75441.600000000006</v>
      </c>
      <c r="P44" s="48">
        <f t="shared" si="30"/>
        <v>75441.600000000006</v>
      </c>
      <c r="Q44" s="48">
        <f t="shared" si="40"/>
        <v>4000000</v>
      </c>
      <c r="R44" s="48">
        <f t="shared" si="31"/>
        <v>75441.600000000006</v>
      </c>
      <c r="S44" s="48">
        <f t="shared" si="32"/>
        <v>75441.600000000006</v>
      </c>
      <c r="T44" s="48">
        <f t="shared" si="41"/>
        <v>4000000</v>
      </c>
      <c r="U44" s="48">
        <f t="shared" si="33"/>
        <v>75441.600000000006</v>
      </c>
      <c r="V44" s="48">
        <f t="shared" si="34"/>
        <v>75441.600000000006</v>
      </c>
    </row>
    <row r="45" spans="1:22" hidden="1" x14ac:dyDescent="0.25">
      <c r="A45" s="47" t="s">
        <v>117</v>
      </c>
      <c r="B45" s="48">
        <f t="shared" si="35"/>
        <v>4000000</v>
      </c>
      <c r="C45" s="48">
        <f t="shared" si="21"/>
        <v>75441.600000000006</v>
      </c>
      <c r="D45" s="48">
        <f t="shared" si="22"/>
        <v>75441.600000000006</v>
      </c>
      <c r="E45" s="48">
        <f t="shared" si="36"/>
        <v>4000000</v>
      </c>
      <c r="F45" s="48">
        <f t="shared" si="23"/>
        <v>75441.600000000006</v>
      </c>
      <c r="G45" s="48">
        <f t="shared" si="24"/>
        <v>75441.600000000006</v>
      </c>
      <c r="H45" s="48">
        <f t="shared" si="37"/>
        <v>4000000</v>
      </c>
      <c r="I45" s="48">
        <f t="shared" si="25"/>
        <v>75441.600000000006</v>
      </c>
      <c r="J45" s="48">
        <f t="shared" si="26"/>
        <v>75441.600000000006</v>
      </c>
      <c r="K45" s="48">
        <f t="shared" si="38"/>
        <v>4000000</v>
      </c>
      <c r="L45" s="48">
        <f t="shared" si="27"/>
        <v>75441.600000000006</v>
      </c>
      <c r="M45" s="48">
        <f t="shared" si="28"/>
        <v>75441.600000000006</v>
      </c>
      <c r="N45" s="48">
        <f t="shared" si="39"/>
        <v>4000000</v>
      </c>
      <c r="O45" s="48">
        <f t="shared" si="29"/>
        <v>75441.600000000006</v>
      </c>
      <c r="P45" s="48">
        <f t="shared" si="30"/>
        <v>75441.600000000006</v>
      </c>
      <c r="Q45" s="48">
        <f t="shared" si="40"/>
        <v>4000000</v>
      </c>
      <c r="R45" s="48">
        <f t="shared" si="31"/>
        <v>75441.600000000006</v>
      </c>
      <c r="S45" s="48">
        <f t="shared" si="32"/>
        <v>75441.600000000006</v>
      </c>
      <c r="T45" s="48">
        <f t="shared" si="41"/>
        <v>4000000</v>
      </c>
      <c r="U45" s="48">
        <f t="shared" si="33"/>
        <v>75441.600000000006</v>
      </c>
      <c r="V45" s="48">
        <f t="shared" si="34"/>
        <v>75441.600000000006</v>
      </c>
    </row>
    <row r="46" spans="1:22" hidden="1" x14ac:dyDescent="0.25">
      <c r="A46" s="47" t="s">
        <v>64</v>
      </c>
      <c r="B46" s="48">
        <f t="shared" si="35"/>
        <v>4000000</v>
      </c>
      <c r="C46" s="48">
        <f t="shared" si="21"/>
        <v>75441.600000000006</v>
      </c>
      <c r="D46" s="48">
        <f t="shared" si="22"/>
        <v>75441.600000000006</v>
      </c>
      <c r="E46" s="48">
        <f t="shared" si="36"/>
        <v>4000000</v>
      </c>
      <c r="F46" s="48">
        <f t="shared" si="23"/>
        <v>75441.600000000006</v>
      </c>
      <c r="G46" s="48">
        <f t="shared" si="24"/>
        <v>75441.600000000006</v>
      </c>
      <c r="H46" s="48">
        <f t="shared" si="37"/>
        <v>4000000</v>
      </c>
      <c r="I46" s="48">
        <f t="shared" si="25"/>
        <v>75441.600000000006</v>
      </c>
      <c r="J46" s="48">
        <f t="shared" si="26"/>
        <v>75441.600000000006</v>
      </c>
      <c r="K46" s="48">
        <f t="shared" si="38"/>
        <v>4000000</v>
      </c>
      <c r="L46" s="48">
        <f t="shared" si="27"/>
        <v>75441.600000000006</v>
      </c>
      <c r="M46" s="48">
        <f t="shared" si="28"/>
        <v>75441.600000000006</v>
      </c>
      <c r="N46" s="48">
        <f t="shared" si="39"/>
        <v>4000000</v>
      </c>
      <c r="O46" s="48">
        <f t="shared" si="29"/>
        <v>75441.600000000006</v>
      </c>
      <c r="P46" s="48">
        <f t="shared" si="30"/>
        <v>75441.600000000006</v>
      </c>
      <c r="Q46" s="48">
        <f t="shared" si="40"/>
        <v>4000000</v>
      </c>
      <c r="R46" s="48">
        <f t="shared" si="31"/>
        <v>75441.600000000006</v>
      </c>
      <c r="S46" s="48">
        <f t="shared" si="32"/>
        <v>75441.600000000006</v>
      </c>
      <c r="T46" s="48">
        <f t="shared" si="41"/>
        <v>4000000</v>
      </c>
      <c r="U46" s="48">
        <f t="shared" si="33"/>
        <v>75441.600000000006</v>
      </c>
      <c r="V46" s="48">
        <f t="shared" si="34"/>
        <v>75441.600000000006</v>
      </c>
    </row>
    <row r="47" spans="1:22" hidden="1" x14ac:dyDescent="0.25">
      <c r="A47" s="47" t="s">
        <v>63</v>
      </c>
      <c r="B47" s="48">
        <f t="shared" si="35"/>
        <v>4000000</v>
      </c>
      <c r="C47" s="48">
        <f t="shared" si="21"/>
        <v>75441.600000000006</v>
      </c>
      <c r="D47" s="48">
        <f t="shared" si="22"/>
        <v>75441.600000000006</v>
      </c>
      <c r="E47" s="48">
        <f t="shared" si="36"/>
        <v>4000000</v>
      </c>
      <c r="F47" s="48">
        <f t="shared" si="23"/>
        <v>75441.600000000006</v>
      </c>
      <c r="G47" s="48">
        <f t="shared" si="24"/>
        <v>75441.600000000006</v>
      </c>
      <c r="H47" s="48">
        <f t="shared" si="37"/>
        <v>4000000</v>
      </c>
      <c r="I47" s="48">
        <f t="shared" si="25"/>
        <v>75441.600000000006</v>
      </c>
      <c r="J47" s="48">
        <f t="shared" si="26"/>
        <v>75441.600000000006</v>
      </c>
      <c r="K47" s="48">
        <f t="shared" si="38"/>
        <v>4000000</v>
      </c>
      <c r="L47" s="48">
        <f t="shared" si="27"/>
        <v>75441.600000000006</v>
      </c>
      <c r="M47" s="48">
        <f t="shared" si="28"/>
        <v>75441.600000000006</v>
      </c>
      <c r="N47" s="48">
        <f t="shared" si="39"/>
        <v>4000000</v>
      </c>
      <c r="O47" s="48">
        <f t="shared" si="29"/>
        <v>75441.600000000006</v>
      </c>
      <c r="P47" s="48">
        <f t="shared" si="30"/>
        <v>75441.600000000006</v>
      </c>
      <c r="Q47" s="48">
        <f t="shared" si="40"/>
        <v>4000000</v>
      </c>
      <c r="R47" s="48">
        <f t="shared" si="31"/>
        <v>75441.600000000006</v>
      </c>
      <c r="S47" s="48">
        <f t="shared" si="32"/>
        <v>75441.600000000006</v>
      </c>
      <c r="T47" s="48">
        <f t="shared" si="41"/>
        <v>4000000</v>
      </c>
      <c r="U47" s="48">
        <f t="shared" si="33"/>
        <v>75441.600000000006</v>
      </c>
      <c r="V47" s="48">
        <f t="shared" si="34"/>
        <v>75441.600000000006</v>
      </c>
    </row>
    <row r="48" spans="1:22" hidden="1" x14ac:dyDescent="0.25">
      <c r="A48" s="47" t="s">
        <v>118</v>
      </c>
      <c r="B48" s="48">
        <f t="shared" si="35"/>
        <v>4000000</v>
      </c>
      <c r="C48" s="48">
        <f t="shared" si="21"/>
        <v>75441.600000000006</v>
      </c>
      <c r="D48" s="48">
        <f t="shared" si="22"/>
        <v>75441.600000000006</v>
      </c>
      <c r="E48" s="48">
        <f t="shared" si="36"/>
        <v>4000000</v>
      </c>
      <c r="F48" s="48">
        <f t="shared" si="23"/>
        <v>75441.600000000006</v>
      </c>
      <c r="G48" s="48">
        <f t="shared" si="24"/>
        <v>75441.600000000006</v>
      </c>
      <c r="H48" s="48">
        <f t="shared" si="37"/>
        <v>4000000</v>
      </c>
      <c r="I48" s="48">
        <f t="shared" si="25"/>
        <v>75441.600000000006</v>
      </c>
      <c r="J48" s="48">
        <f t="shared" si="26"/>
        <v>75441.600000000006</v>
      </c>
      <c r="K48" s="48">
        <f t="shared" si="38"/>
        <v>4000000</v>
      </c>
      <c r="L48" s="48">
        <f t="shared" si="27"/>
        <v>75441.600000000006</v>
      </c>
      <c r="M48" s="48">
        <f t="shared" si="28"/>
        <v>75441.600000000006</v>
      </c>
      <c r="N48" s="48">
        <f t="shared" si="39"/>
        <v>4000000</v>
      </c>
      <c r="O48" s="48">
        <f t="shared" si="29"/>
        <v>75441.600000000006</v>
      </c>
      <c r="P48" s="48">
        <f t="shared" si="30"/>
        <v>75441.600000000006</v>
      </c>
      <c r="Q48" s="48">
        <f t="shared" si="40"/>
        <v>4000000</v>
      </c>
      <c r="R48" s="48">
        <f t="shared" si="31"/>
        <v>75441.600000000006</v>
      </c>
      <c r="S48" s="48">
        <f t="shared" si="32"/>
        <v>75441.600000000006</v>
      </c>
      <c r="T48" s="48">
        <f t="shared" si="41"/>
        <v>4000000</v>
      </c>
      <c r="U48" s="48">
        <f t="shared" si="33"/>
        <v>75441.600000000006</v>
      </c>
      <c r="V48" s="48">
        <f t="shared" si="34"/>
        <v>75441.600000000006</v>
      </c>
    </row>
    <row r="49" spans="1:36" hidden="1" x14ac:dyDescent="0.25">
      <c r="A49" s="47" t="s">
        <v>117</v>
      </c>
      <c r="B49" s="48">
        <f t="shared" si="35"/>
        <v>4000000</v>
      </c>
      <c r="C49" s="48">
        <f t="shared" si="21"/>
        <v>75441.600000000006</v>
      </c>
      <c r="D49" s="48">
        <f t="shared" si="22"/>
        <v>75441.600000000006</v>
      </c>
      <c r="E49" s="48">
        <f t="shared" si="36"/>
        <v>4000000</v>
      </c>
      <c r="F49" s="48">
        <f t="shared" si="23"/>
        <v>75441.600000000006</v>
      </c>
      <c r="G49" s="48">
        <f t="shared" si="24"/>
        <v>75441.600000000006</v>
      </c>
      <c r="H49" s="48">
        <f t="shared" si="37"/>
        <v>4000000</v>
      </c>
      <c r="I49" s="48">
        <f t="shared" si="25"/>
        <v>75441.600000000006</v>
      </c>
      <c r="J49" s="48">
        <f t="shared" si="26"/>
        <v>75441.600000000006</v>
      </c>
      <c r="K49" s="48">
        <f t="shared" si="38"/>
        <v>4000000</v>
      </c>
      <c r="L49" s="48">
        <f t="shared" si="27"/>
        <v>75441.600000000006</v>
      </c>
      <c r="M49" s="48">
        <f t="shared" si="28"/>
        <v>75441.600000000006</v>
      </c>
      <c r="N49" s="48">
        <f t="shared" si="39"/>
        <v>4000000</v>
      </c>
      <c r="O49" s="48">
        <f t="shared" si="29"/>
        <v>75441.600000000006</v>
      </c>
      <c r="P49" s="48">
        <f t="shared" si="30"/>
        <v>75441.600000000006</v>
      </c>
      <c r="Q49" s="48">
        <f t="shared" si="40"/>
        <v>4000000</v>
      </c>
      <c r="R49" s="48">
        <f t="shared" si="31"/>
        <v>75441.600000000006</v>
      </c>
      <c r="S49" s="48">
        <f t="shared" si="32"/>
        <v>75441.600000000006</v>
      </c>
      <c r="T49" s="48">
        <f t="shared" si="41"/>
        <v>4000000</v>
      </c>
      <c r="U49" s="48">
        <f t="shared" si="33"/>
        <v>75441.600000000006</v>
      </c>
      <c r="V49" s="48">
        <f t="shared" si="34"/>
        <v>75441.600000000006</v>
      </c>
    </row>
    <row r="50" spans="1:36" hidden="1" x14ac:dyDescent="0.25">
      <c r="A50" s="47" t="s">
        <v>63</v>
      </c>
      <c r="B50" s="48">
        <f t="shared" si="35"/>
        <v>4000000</v>
      </c>
      <c r="C50" s="48">
        <f t="shared" si="21"/>
        <v>75441.600000000006</v>
      </c>
      <c r="D50" s="48">
        <f t="shared" si="22"/>
        <v>75441.600000000006</v>
      </c>
      <c r="E50" s="48">
        <f t="shared" si="36"/>
        <v>4000000</v>
      </c>
      <c r="F50" s="48">
        <f t="shared" si="23"/>
        <v>75441.600000000006</v>
      </c>
      <c r="G50" s="48">
        <f t="shared" si="24"/>
        <v>75441.600000000006</v>
      </c>
      <c r="H50" s="48">
        <f t="shared" si="37"/>
        <v>4000000</v>
      </c>
      <c r="I50" s="48">
        <f t="shared" si="25"/>
        <v>75441.600000000006</v>
      </c>
      <c r="J50" s="48">
        <f t="shared" si="26"/>
        <v>75441.600000000006</v>
      </c>
      <c r="K50" s="48">
        <f t="shared" si="38"/>
        <v>4000000</v>
      </c>
      <c r="L50" s="48">
        <f t="shared" si="27"/>
        <v>75441.600000000006</v>
      </c>
      <c r="M50" s="48">
        <f t="shared" si="28"/>
        <v>75441.600000000006</v>
      </c>
      <c r="N50" s="48">
        <f t="shared" si="39"/>
        <v>4000000</v>
      </c>
      <c r="O50" s="48">
        <f t="shared" si="29"/>
        <v>75441.600000000006</v>
      </c>
      <c r="P50" s="48">
        <f t="shared" si="30"/>
        <v>75441.600000000006</v>
      </c>
      <c r="Q50" s="48">
        <f t="shared" si="40"/>
        <v>4000000</v>
      </c>
      <c r="R50" s="48">
        <f t="shared" si="31"/>
        <v>75441.600000000006</v>
      </c>
      <c r="S50" s="48">
        <f t="shared" si="32"/>
        <v>75441.600000000006</v>
      </c>
      <c r="T50" s="48">
        <f t="shared" si="41"/>
        <v>4000000</v>
      </c>
      <c r="U50" s="48">
        <f t="shared" si="33"/>
        <v>75441.600000000006</v>
      </c>
      <c r="V50" s="48">
        <f t="shared" si="34"/>
        <v>75441.600000000006</v>
      </c>
    </row>
    <row r="51" spans="1:36" ht="15.75" hidden="1" thickBot="1" x14ac:dyDescent="0.3">
      <c r="A51" s="49" t="s">
        <v>119</v>
      </c>
      <c r="B51" s="50">
        <f t="shared" si="35"/>
        <v>4000000</v>
      </c>
      <c r="C51" s="50">
        <f t="shared" si="21"/>
        <v>75441.600000000006</v>
      </c>
      <c r="D51" s="50">
        <f t="shared" si="22"/>
        <v>75441.600000000006</v>
      </c>
      <c r="E51" s="50">
        <f t="shared" si="36"/>
        <v>4000000</v>
      </c>
      <c r="F51" s="50">
        <f t="shared" si="23"/>
        <v>75441.600000000006</v>
      </c>
      <c r="G51" s="50">
        <f t="shared" si="24"/>
        <v>75441.600000000006</v>
      </c>
      <c r="H51" s="50">
        <f t="shared" si="37"/>
        <v>4000000</v>
      </c>
      <c r="I51" s="50">
        <f t="shared" si="25"/>
        <v>75441.600000000006</v>
      </c>
      <c r="J51" s="50">
        <f t="shared" si="26"/>
        <v>75441.600000000006</v>
      </c>
      <c r="K51" s="50">
        <f t="shared" si="38"/>
        <v>4000000</v>
      </c>
      <c r="L51" s="50">
        <f t="shared" si="27"/>
        <v>75441.600000000006</v>
      </c>
      <c r="M51" s="50">
        <f t="shared" si="28"/>
        <v>75441.600000000006</v>
      </c>
      <c r="N51" s="50">
        <f t="shared" si="39"/>
        <v>4000000</v>
      </c>
      <c r="O51" s="50">
        <f t="shared" si="29"/>
        <v>75441.600000000006</v>
      </c>
      <c r="P51" s="50">
        <f t="shared" si="30"/>
        <v>75441.600000000006</v>
      </c>
      <c r="Q51" s="50">
        <f t="shared" si="40"/>
        <v>4000000</v>
      </c>
      <c r="R51" s="50">
        <f t="shared" si="31"/>
        <v>75441.600000000006</v>
      </c>
      <c r="S51" s="50">
        <f t="shared" si="32"/>
        <v>75441.600000000006</v>
      </c>
      <c r="T51" s="50">
        <f t="shared" si="41"/>
        <v>4000000</v>
      </c>
      <c r="U51" s="50">
        <f t="shared" si="33"/>
        <v>75441.600000000006</v>
      </c>
      <c r="V51" s="50">
        <f t="shared" si="34"/>
        <v>75441.600000000006</v>
      </c>
    </row>
    <row r="52" spans="1:36" ht="15.75" hidden="1" thickTop="1" x14ac:dyDescent="0.25">
      <c r="A52" s="51" t="s">
        <v>66</v>
      </c>
      <c r="B52" s="52"/>
      <c r="C52" s="52">
        <f>SUM(C40:C51)</f>
        <v>905299.19999999984</v>
      </c>
      <c r="D52" s="53">
        <f>SUM(D40:D51)</f>
        <v>905299.19999999984</v>
      </c>
      <c r="E52" s="52"/>
      <c r="F52" s="52">
        <f>SUM(F40:F51)</f>
        <v>905299.19999999984</v>
      </c>
      <c r="G52" s="53">
        <f>SUM(G40:G51)</f>
        <v>905299.19999999984</v>
      </c>
      <c r="H52" s="52"/>
      <c r="I52" s="52">
        <f>SUM(I40:I51)</f>
        <v>905299.19999999984</v>
      </c>
      <c r="J52" s="53">
        <f>SUM(J40:J51)</f>
        <v>905299.19999999984</v>
      </c>
      <c r="K52" s="52"/>
      <c r="L52" s="52">
        <f>SUM(L40:L51)</f>
        <v>905299.19999999984</v>
      </c>
      <c r="M52" s="53">
        <f>SUM(M40:M51)</f>
        <v>905299.19999999984</v>
      </c>
      <c r="N52" s="52"/>
      <c r="O52" s="52">
        <f>SUM(O40:O51)</f>
        <v>905299.19999999984</v>
      </c>
      <c r="P52" s="53">
        <f>SUM(P40:P51)</f>
        <v>905299.19999999984</v>
      </c>
      <c r="Q52" s="52"/>
      <c r="R52" s="52">
        <f>SUM(R40:R51)</f>
        <v>905299.19999999984</v>
      </c>
      <c r="S52" s="53">
        <f>SUM(S40:S51)</f>
        <v>905299.19999999984</v>
      </c>
      <c r="T52" s="52"/>
      <c r="U52" s="52">
        <f>SUM(U40:U51)</f>
        <v>905299.19999999984</v>
      </c>
      <c r="V52" s="53">
        <f>SUM(V40:V51)</f>
        <v>905299.19999999984</v>
      </c>
    </row>
    <row r="53" spans="1:36" ht="12.75" hidden="1" customHeight="1" x14ac:dyDescent="0.25">
      <c r="A53" s="195" t="s">
        <v>65</v>
      </c>
      <c r="B53" s="194" t="s">
        <v>81</v>
      </c>
      <c r="C53" s="194"/>
      <c r="D53" s="194"/>
      <c r="E53" s="194" t="s">
        <v>82</v>
      </c>
      <c r="F53" s="194"/>
      <c r="G53" s="194"/>
      <c r="H53" s="194" t="s">
        <v>83</v>
      </c>
      <c r="I53" s="194"/>
      <c r="J53" s="194"/>
      <c r="K53" s="194" t="s">
        <v>84</v>
      </c>
      <c r="L53" s="194"/>
      <c r="M53" s="194"/>
      <c r="N53" s="194" t="s">
        <v>85</v>
      </c>
      <c r="O53" s="194"/>
      <c r="P53" s="194"/>
      <c r="Q53" s="194" t="s">
        <v>86</v>
      </c>
      <c r="R53" s="194"/>
      <c r="S53" s="194"/>
      <c r="T53" s="194" t="s">
        <v>87</v>
      </c>
      <c r="U53" s="194"/>
      <c r="V53" s="194"/>
      <c r="X53" s="6"/>
      <c r="Y53" s="6"/>
      <c r="Z53" s="6"/>
      <c r="AA53" s="6"/>
      <c r="AB53" s="6"/>
      <c r="AC53" s="6"/>
      <c r="AD53" s="6"/>
      <c r="AE53" s="6"/>
      <c r="AF53" s="6"/>
      <c r="AG53" s="6"/>
      <c r="AH53" s="6"/>
      <c r="AI53" s="6"/>
      <c r="AJ53" s="6"/>
    </row>
    <row r="54" spans="1:36" ht="30.75" hidden="1" thickBot="1" x14ac:dyDescent="0.3">
      <c r="A54" s="196"/>
      <c r="B54" s="44" t="s">
        <v>88</v>
      </c>
      <c r="C54" s="44" t="s">
        <v>89</v>
      </c>
      <c r="D54" s="44" t="s">
        <v>90</v>
      </c>
      <c r="E54" s="44" t="s">
        <v>88</v>
      </c>
      <c r="F54" s="44" t="s">
        <v>89</v>
      </c>
      <c r="G54" s="44" t="s">
        <v>90</v>
      </c>
      <c r="H54" s="44" t="s">
        <v>88</v>
      </c>
      <c r="I54" s="44" t="s">
        <v>89</v>
      </c>
      <c r="J54" s="44" t="s">
        <v>90</v>
      </c>
      <c r="K54" s="44" t="s">
        <v>88</v>
      </c>
      <c r="L54" s="44" t="s">
        <v>89</v>
      </c>
      <c r="M54" s="44" t="s">
        <v>90</v>
      </c>
      <c r="N54" s="44" t="s">
        <v>88</v>
      </c>
      <c r="O54" s="44" t="s">
        <v>89</v>
      </c>
      <c r="P54" s="44" t="s">
        <v>90</v>
      </c>
      <c r="Q54" s="44" t="s">
        <v>88</v>
      </c>
      <c r="R54" s="44" t="s">
        <v>89</v>
      </c>
      <c r="S54" s="44" t="s">
        <v>90</v>
      </c>
      <c r="T54" s="44" t="s">
        <v>88</v>
      </c>
      <c r="U54" s="44" t="s">
        <v>89</v>
      </c>
      <c r="V54" s="44" t="s">
        <v>90</v>
      </c>
      <c r="X54" s="6"/>
      <c r="Y54" s="6"/>
      <c r="Z54" s="6"/>
      <c r="AA54" s="6"/>
      <c r="AB54" s="6"/>
      <c r="AC54" s="6"/>
      <c r="AD54" s="6"/>
      <c r="AE54" s="6"/>
      <c r="AF54" s="6"/>
      <c r="AG54" s="6"/>
      <c r="AH54" s="6"/>
      <c r="AI54" s="6"/>
      <c r="AJ54" s="6"/>
    </row>
    <row r="55" spans="1:36" ht="15.75" hidden="1" thickTop="1" x14ac:dyDescent="0.25">
      <c r="A55" s="45" t="s">
        <v>62</v>
      </c>
      <c r="B55" s="46">
        <f>IF(data=1,IF((T51-sumproplat)&gt;0,T51-sumproplat,0),IF(T51-(sumproplat-U51)&gt;0,T51-(V51-U51),0))</f>
        <v>4000000</v>
      </c>
      <c r="C55" s="46">
        <f t="shared" ref="C55:C66" si="42">IF(data=1,B55*(PROC/36500)*30.42,B55*(PROC/36000)*30)</f>
        <v>75441.600000000006</v>
      </c>
      <c r="D55" s="46">
        <f t="shared" ref="D55:D66" si="43">IF(data=1,IF(C55&gt;0.0001,C55+sumproplat,0),IF(B55&gt;sumproplat*2,sumproplat,B55+C55))</f>
        <v>75441.600000000006</v>
      </c>
      <c r="E55" s="46">
        <f>IF(data=1,IF((B66-sumproplat)&gt;0,B66-sumproplat,0),IF(B66-(sumproplat-C66)&gt;0,B66-(D66-C66),0))</f>
        <v>4000000</v>
      </c>
      <c r="F55" s="46">
        <f t="shared" ref="F55:F66" si="44">IF(data=1,E55*(PROC/36500)*30.42,E55*(PROC/36000)*30)</f>
        <v>75441.600000000006</v>
      </c>
      <c r="G55" s="46">
        <f t="shared" ref="G55:G66" si="45">IF(data=1,IF(F55&gt;0.0001,F55+sumproplat,0),IF(E55&gt;sumproplat*2,sumproplat,E55+F55))</f>
        <v>75441.600000000006</v>
      </c>
      <c r="H55" s="46">
        <f>IF(data=1,IF((E66-sumproplat)&gt;0,E66-sumproplat,0),IF(E66-(sumproplat-F66)&gt;0,E66-(G66-F66),0))</f>
        <v>4000000</v>
      </c>
      <c r="I55" s="46">
        <f t="shared" ref="I55:I66" si="46">IF(data=1,H55*(PROC/36500)*30.42,H55*(PROC/36000)*30)</f>
        <v>75441.600000000006</v>
      </c>
      <c r="J55" s="46">
        <f t="shared" ref="J55:J66" si="47">IF(data=1,IF(I55&gt;0.0001,I55+sumproplat,0),IF(H55&gt;sumproplat*2,sumproplat,H55+I55))</f>
        <v>75441.600000000006</v>
      </c>
      <c r="K55" s="46">
        <f>IF(data=1,IF((H66-sumproplat)&gt;0,H66-sumproplat,0),IF(H66-(sumproplat-I66)&gt;0,H66-(J66-I66),0))</f>
        <v>4000000</v>
      </c>
      <c r="L55" s="46">
        <f t="shared" ref="L55:L66" si="48">IF(data=1,K55*(PROC/36500)*30.42,K55*(PROC/36000)*30)</f>
        <v>75441.600000000006</v>
      </c>
      <c r="M55" s="46">
        <f t="shared" ref="M55:M66" si="49">IF(data=1,IF(L55&gt;0.0001,L55+sumproplat,0),IF(K55&gt;sumproplat*2,sumproplat,K55+L55))</f>
        <v>75441.600000000006</v>
      </c>
      <c r="N55" s="46">
        <f>IF(data=1,IF((K66-sumproplat)&gt;0,K66-sumproplat,0),IF(K66-(sumproplat-L66)&gt;0,K66-(M66-L66),0))</f>
        <v>4000000</v>
      </c>
      <c r="O55" s="46">
        <f t="shared" ref="O55:O66" si="50">IF(data=1,N55*(PROC/36500)*30.42,N55*(PROC/36000)*30)</f>
        <v>75441.600000000006</v>
      </c>
      <c r="P55" s="46">
        <f t="shared" ref="P55:P66" si="51">IF(data=1,IF(O55&gt;0.0001,O55+sumproplat,0),IF(N55&gt;sumproplat*2,sumproplat,N55+O55))</f>
        <v>75441.600000000006</v>
      </c>
      <c r="Q55" s="46">
        <f>IF(data=1,IF((N66-sumproplat)&gt;0,N66-sumproplat,0),IF(N66-(sumproplat-O66)&gt;0,N66-(P66-O66),0))</f>
        <v>4000000</v>
      </c>
      <c r="R55" s="46">
        <f t="shared" ref="R55:R66" si="52">IF(data=1,Q55*(PROC/36500)*30.42,Q55*(PROC/36000)*30)</f>
        <v>75441.600000000006</v>
      </c>
      <c r="S55" s="46">
        <f t="shared" ref="S55:S66" si="53">IF(data=1,IF(R55&gt;0.0001,R55+sumproplat,0),IF(Q55&gt;sumproplat*2,sumproplat,Q55+R55))</f>
        <v>75441.600000000006</v>
      </c>
      <c r="T55" s="46">
        <f>IF(data=1,IF((Q66-sumproplat)&gt;0,Q66-sumproplat,0),IF(Q66-(sumproplat-R66)&gt;0,Q66-(S66-R66),0))</f>
        <v>4000000</v>
      </c>
      <c r="U55" s="46">
        <f t="shared" ref="U55:U66" si="54">IF(data=1,T55*(PROC/36500)*30.42,T55*(PROC/36000)*30)</f>
        <v>75441.600000000006</v>
      </c>
      <c r="V55" s="46">
        <f t="shared" ref="V55:V66" si="55">IF(data=1,IF(U55&gt;0.0001,U55+sumproplat,0),IF(T55&gt;sumproplat*2,sumproplat,T55+U55))</f>
        <v>75441.600000000006</v>
      </c>
      <c r="W55" s="6"/>
      <c r="X55" s="6"/>
      <c r="Y55" s="6"/>
      <c r="Z55" s="6"/>
      <c r="AA55" s="6"/>
      <c r="AB55" s="6"/>
      <c r="AC55" s="6"/>
      <c r="AD55" s="6"/>
      <c r="AE55" s="6"/>
      <c r="AF55" s="6"/>
      <c r="AG55" s="6"/>
      <c r="AH55" s="6"/>
      <c r="AI55" s="6"/>
      <c r="AJ55" s="6"/>
    </row>
    <row r="56" spans="1:36" hidden="1" x14ac:dyDescent="0.25">
      <c r="A56" s="47" t="s">
        <v>63</v>
      </c>
      <c r="B56" s="48">
        <f>IF(data=1,IF((B55-sumproplat)&gt;0,B55-sumproplat,0),IF(B55-(sumproplat-C55)&gt;0,B55-(D55-C55),0))</f>
        <v>4000000</v>
      </c>
      <c r="C56" s="48">
        <f t="shared" si="42"/>
        <v>75441.600000000006</v>
      </c>
      <c r="D56" s="48">
        <f t="shared" si="43"/>
        <v>75441.600000000006</v>
      </c>
      <c r="E56" s="48">
        <f>IF(data=1,IF((E55-sumproplat)&gt;0,E55-sumproplat,0),IF(E55-(sumproplat-F55)&gt;0,E55-(G55-F55),0))</f>
        <v>4000000</v>
      </c>
      <c r="F56" s="48">
        <f t="shared" si="44"/>
        <v>75441.600000000006</v>
      </c>
      <c r="G56" s="48">
        <f t="shared" si="45"/>
        <v>75441.600000000006</v>
      </c>
      <c r="H56" s="48">
        <f>IF(data=1,IF((H55-sumproplat)&gt;0,H55-sumproplat,0),IF(H55-(sumproplat-I55)&gt;0,H55-(J55-I55),0))</f>
        <v>4000000</v>
      </c>
      <c r="I56" s="48">
        <f t="shared" si="46"/>
        <v>75441.600000000006</v>
      </c>
      <c r="J56" s="48">
        <f t="shared" si="47"/>
        <v>75441.600000000006</v>
      </c>
      <c r="K56" s="48">
        <f>IF(data=1,IF((K55-sumproplat)&gt;0,K55-sumproplat,0),IF(K55-(sumproplat-L55)&gt;0,K55-(M55-L55),0))</f>
        <v>4000000</v>
      </c>
      <c r="L56" s="48">
        <f t="shared" si="48"/>
        <v>75441.600000000006</v>
      </c>
      <c r="M56" s="48">
        <f t="shared" si="49"/>
        <v>75441.600000000006</v>
      </c>
      <c r="N56" s="48">
        <f>IF(data=1,IF((N55-sumproplat)&gt;0,N55-sumproplat,0),IF(N55-(sumproplat-O55)&gt;0,N55-(P55-O55),0))</f>
        <v>4000000</v>
      </c>
      <c r="O56" s="48">
        <f t="shared" si="50"/>
        <v>75441.600000000006</v>
      </c>
      <c r="P56" s="48">
        <f t="shared" si="51"/>
        <v>75441.600000000006</v>
      </c>
      <c r="Q56" s="48">
        <f>IF(data=1,IF((Q55-sumproplat)&gt;0,Q55-sumproplat,0),IF(Q55-(sumproplat-R55)&gt;0,Q55-(S55-R55),0))</f>
        <v>4000000</v>
      </c>
      <c r="R56" s="48">
        <f t="shared" si="52"/>
        <v>75441.600000000006</v>
      </c>
      <c r="S56" s="48">
        <f t="shared" si="53"/>
        <v>75441.600000000006</v>
      </c>
      <c r="T56" s="48">
        <f>IF(data=1,IF((T55-sumproplat)&gt;0,T55-sumproplat,0),IF(T55-(sumproplat-U55)&gt;0,T55-(V55-U55),0))</f>
        <v>4000000</v>
      </c>
      <c r="U56" s="48">
        <f t="shared" si="54"/>
        <v>75441.600000000006</v>
      </c>
      <c r="V56" s="48">
        <f t="shared" si="55"/>
        <v>75441.600000000006</v>
      </c>
      <c r="W56" s="6"/>
      <c r="X56" s="6"/>
      <c r="Y56" s="6"/>
      <c r="Z56" s="6"/>
      <c r="AA56" s="6"/>
      <c r="AB56" s="6"/>
      <c r="AC56" s="6"/>
      <c r="AD56" s="6"/>
      <c r="AE56" s="6"/>
      <c r="AF56" s="6"/>
      <c r="AG56" s="6"/>
      <c r="AH56" s="6"/>
      <c r="AI56" s="6"/>
      <c r="AJ56" s="6"/>
    </row>
    <row r="57" spans="1:36" hidden="1" x14ac:dyDescent="0.25">
      <c r="A57" s="47" t="s">
        <v>64</v>
      </c>
      <c r="B57" s="48">
        <f t="shared" ref="B57:B66" si="56">IF(data=1,IF((B56-sumproplat)&gt;0,B56-sumproplat,0),IF(B56-(sumproplat-C56)&gt;0,B56-(D56-C56),0))</f>
        <v>4000000</v>
      </c>
      <c r="C57" s="48">
        <f t="shared" si="42"/>
        <v>75441.600000000006</v>
      </c>
      <c r="D57" s="48">
        <f t="shared" si="43"/>
        <v>75441.600000000006</v>
      </c>
      <c r="E57" s="48">
        <f t="shared" ref="E57:E66" si="57">IF(data=1,IF((E56-sumproplat)&gt;0,E56-sumproplat,0),IF(E56-(sumproplat-F56)&gt;0,E56-(G56-F56),0))</f>
        <v>4000000</v>
      </c>
      <c r="F57" s="48">
        <f t="shared" si="44"/>
        <v>75441.600000000006</v>
      </c>
      <c r="G57" s="48">
        <f t="shared" si="45"/>
        <v>75441.600000000006</v>
      </c>
      <c r="H57" s="48">
        <f t="shared" ref="H57:H66" si="58">IF(data=1,IF((H56-sumproplat)&gt;0,H56-sumproplat,0),IF(H56-(sumproplat-I56)&gt;0,H56-(J56-I56),0))</f>
        <v>4000000</v>
      </c>
      <c r="I57" s="48">
        <f t="shared" si="46"/>
        <v>75441.600000000006</v>
      </c>
      <c r="J57" s="48">
        <f t="shared" si="47"/>
        <v>75441.600000000006</v>
      </c>
      <c r="K57" s="48">
        <f t="shared" ref="K57:K66" si="59">IF(data=1,IF((K56-sumproplat)&gt;0,K56-sumproplat,0),IF(K56-(sumproplat-L56)&gt;0,K56-(M56-L56),0))</f>
        <v>4000000</v>
      </c>
      <c r="L57" s="48">
        <f t="shared" si="48"/>
        <v>75441.600000000006</v>
      </c>
      <c r="M57" s="48">
        <f t="shared" si="49"/>
        <v>75441.600000000006</v>
      </c>
      <c r="N57" s="48">
        <f t="shared" ref="N57:N66" si="60">IF(data=1,IF((N56-sumproplat)&gt;0,N56-sumproplat,0),IF(N56-(sumproplat-O56)&gt;0,N56-(P56-O56),0))</f>
        <v>4000000</v>
      </c>
      <c r="O57" s="48">
        <f t="shared" si="50"/>
        <v>75441.600000000006</v>
      </c>
      <c r="P57" s="48">
        <f t="shared" si="51"/>
        <v>75441.600000000006</v>
      </c>
      <c r="Q57" s="48">
        <f t="shared" ref="Q57:Q65" si="61">IF(data=1,IF((Q56-sumproplat)&gt;0,Q56-sumproplat,0),IF(Q56-(sumproplat-R56)&gt;0,Q56-(S56-R56),0))</f>
        <v>4000000</v>
      </c>
      <c r="R57" s="48">
        <f t="shared" si="52"/>
        <v>75441.600000000006</v>
      </c>
      <c r="S57" s="48">
        <f t="shared" si="53"/>
        <v>75441.600000000006</v>
      </c>
      <c r="T57" s="48">
        <f t="shared" ref="T57:T66" si="62">IF(data=1,IF((T56-sumproplat)&gt;0,T56-sumproplat,0),IF(T56-(sumproplat-U56)&gt;0,T56-(V56-U56),0))</f>
        <v>4000000</v>
      </c>
      <c r="U57" s="48">
        <f t="shared" si="54"/>
        <v>75441.600000000006</v>
      </c>
      <c r="V57" s="48">
        <f t="shared" si="55"/>
        <v>75441.600000000006</v>
      </c>
      <c r="W57" s="6"/>
      <c r="X57" s="6"/>
      <c r="Y57" s="6"/>
      <c r="Z57" s="6"/>
      <c r="AA57" s="6"/>
      <c r="AB57" s="6"/>
      <c r="AC57" s="6"/>
      <c r="AD57" s="6"/>
      <c r="AE57" s="6"/>
      <c r="AF57" s="6"/>
      <c r="AG57" s="6"/>
      <c r="AH57" s="6"/>
      <c r="AI57" s="6"/>
      <c r="AJ57" s="6"/>
    </row>
    <row r="58" spans="1:36" hidden="1" x14ac:dyDescent="0.25">
      <c r="A58" s="47" t="s">
        <v>116</v>
      </c>
      <c r="B58" s="48">
        <f t="shared" si="56"/>
        <v>4000000</v>
      </c>
      <c r="C58" s="48">
        <f t="shared" si="42"/>
        <v>75441.600000000006</v>
      </c>
      <c r="D58" s="48">
        <f t="shared" si="43"/>
        <v>75441.600000000006</v>
      </c>
      <c r="E58" s="48">
        <f t="shared" si="57"/>
        <v>4000000</v>
      </c>
      <c r="F58" s="48">
        <f t="shared" si="44"/>
        <v>75441.600000000006</v>
      </c>
      <c r="G58" s="48">
        <f t="shared" si="45"/>
        <v>75441.600000000006</v>
      </c>
      <c r="H58" s="48">
        <f t="shared" si="58"/>
        <v>4000000</v>
      </c>
      <c r="I58" s="48">
        <f t="shared" si="46"/>
        <v>75441.600000000006</v>
      </c>
      <c r="J58" s="48">
        <f t="shared" si="47"/>
        <v>75441.600000000006</v>
      </c>
      <c r="K58" s="48">
        <f t="shared" si="59"/>
        <v>4000000</v>
      </c>
      <c r="L58" s="48">
        <f t="shared" si="48"/>
        <v>75441.600000000006</v>
      </c>
      <c r="M58" s="48">
        <f t="shared" si="49"/>
        <v>75441.600000000006</v>
      </c>
      <c r="N58" s="48">
        <f t="shared" si="60"/>
        <v>4000000</v>
      </c>
      <c r="O58" s="48">
        <f t="shared" si="50"/>
        <v>75441.600000000006</v>
      </c>
      <c r="P58" s="48">
        <f t="shared" si="51"/>
        <v>75441.600000000006</v>
      </c>
      <c r="Q58" s="48">
        <f t="shared" si="61"/>
        <v>4000000</v>
      </c>
      <c r="R58" s="48">
        <f t="shared" si="52"/>
        <v>75441.600000000006</v>
      </c>
      <c r="S58" s="48">
        <f t="shared" si="53"/>
        <v>75441.600000000006</v>
      </c>
      <c r="T58" s="48">
        <f t="shared" si="62"/>
        <v>4000000</v>
      </c>
      <c r="U58" s="48">
        <f t="shared" si="54"/>
        <v>75441.600000000006</v>
      </c>
      <c r="V58" s="48">
        <f t="shared" si="55"/>
        <v>75441.600000000006</v>
      </c>
      <c r="W58" s="6"/>
      <c r="X58" s="6"/>
      <c r="Y58" s="6"/>
      <c r="Z58" s="6"/>
      <c r="AA58" s="6"/>
      <c r="AB58" s="6"/>
      <c r="AC58" s="6"/>
      <c r="AD58" s="6"/>
      <c r="AE58" s="6"/>
      <c r="AF58" s="6"/>
      <c r="AG58" s="6"/>
      <c r="AH58" s="6"/>
      <c r="AI58" s="6"/>
      <c r="AJ58" s="6"/>
    </row>
    <row r="59" spans="1:36" hidden="1" x14ac:dyDescent="0.25">
      <c r="A59" s="47" t="s">
        <v>63</v>
      </c>
      <c r="B59" s="48">
        <f t="shared" si="56"/>
        <v>4000000</v>
      </c>
      <c r="C59" s="48">
        <f t="shared" si="42"/>
        <v>75441.600000000006</v>
      </c>
      <c r="D59" s="48">
        <f t="shared" si="43"/>
        <v>75441.600000000006</v>
      </c>
      <c r="E59" s="48">
        <f t="shared" si="57"/>
        <v>4000000</v>
      </c>
      <c r="F59" s="48">
        <f t="shared" si="44"/>
        <v>75441.600000000006</v>
      </c>
      <c r="G59" s="48">
        <f t="shared" si="45"/>
        <v>75441.600000000006</v>
      </c>
      <c r="H59" s="48">
        <f t="shared" si="58"/>
        <v>4000000</v>
      </c>
      <c r="I59" s="48">
        <f t="shared" si="46"/>
        <v>75441.600000000006</v>
      </c>
      <c r="J59" s="48">
        <f t="shared" si="47"/>
        <v>75441.600000000006</v>
      </c>
      <c r="K59" s="48">
        <f t="shared" si="59"/>
        <v>4000000</v>
      </c>
      <c r="L59" s="48">
        <f t="shared" si="48"/>
        <v>75441.600000000006</v>
      </c>
      <c r="M59" s="48">
        <f t="shared" si="49"/>
        <v>75441.600000000006</v>
      </c>
      <c r="N59" s="48">
        <f t="shared" si="60"/>
        <v>4000000</v>
      </c>
      <c r="O59" s="48">
        <f t="shared" si="50"/>
        <v>75441.600000000006</v>
      </c>
      <c r="P59" s="48">
        <f t="shared" si="51"/>
        <v>75441.600000000006</v>
      </c>
      <c r="Q59" s="48">
        <f t="shared" si="61"/>
        <v>4000000</v>
      </c>
      <c r="R59" s="48">
        <f t="shared" si="52"/>
        <v>75441.600000000006</v>
      </c>
      <c r="S59" s="48">
        <f t="shared" si="53"/>
        <v>75441.600000000006</v>
      </c>
      <c r="T59" s="48">
        <f t="shared" si="62"/>
        <v>4000000</v>
      </c>
      <c r="U59" s="48">
        <f t="shared" si="54"/>
        <v>75441.600000000006</v>
      </c>
      <c r="V59" s="48">
        <f t="shared" si="55"/>
        <v>75441.600000000006</v>
      </c>
      <c r="W59" s="6"/>
      <c r="X59" s="6"/>
      <c r="Y59" s="6"/>
      <c r="Z59" s="6"/>
      <c r="AA59" s="6"/>
      <c r="AB59" s="6"/>
      <c r="AC59" s="6"/>
      <c r="AD59" s="6"/>
      <c r="AE59" s="6"/>
      <c r="AF59" s="6"/>
      <c r="AG59" s="6"/>
      <c r="AH59" s="6"/>
      <c r="AI59" s="6"/>
      <c r="AJ59" s="6"/>
    </row>
    <row r="60" spans="1:36" hidden="1" x14ac:dyDescent="0.25">
      <c r="A60" s="47" t="s">
        <v>117</v>
      </c>
      <c r="B60" s="48">
        <f t="shared" si="56"/>
        <v>4000000</v>
      </c>
      <c r="C60" s="48">
        <f t="shared" si="42"/>
        <v>75441.600000000006</v>
      </c>
      <c r="D60" s="48">
        <f t="shared" si="43"/>
        <v>75441.600000000006</v>
      </c>
      <c r="E60" s="48">
        <f t="shared" si="57"/>
        <v>4000000</v>
      </c>
      <c r="F60" s="48">
        <f t="shared" si="44"/>
        <v>75441.600000000006</v>
      </c>
      <c r="G60" s="48">
        <f t="shared" si="45"/>
        <v>75441.600000000006</v>
      </c>
      <c r="H60" s="48">
        <f t="shared" si="58"/>
        <v>4000000</v>
      </c>
      <c r="I60" s="48">
        <f t="shared" si="46"/>
        <v>75441.600000000006</v>
      </c>
      <c r="J60" s="48">
        <f t="shared" si="47"/>
        <v>75441.600000000006</v>
      </c>
      <c r="K60" s="48">
        <f t="shared" si="59"/>
        <v>4000000</v>
      </c>
      <c r="L60" s="48">
        <f t="shared" si="48"/>
        <v>75441.600000000006</v>
      </c>
      <c r="M60" s="48">
        <f t="shared" si="49"/>
        <v>75441.600000000006</v>
      </c>
      <c r="N60" s="48">
        <f t="shared" si="60"/>
        <v>4000000</v>
      </c>
      <c r="O60" s="48">
        <f t="shared" si="50"/>
        <v>75441.600000000006</v>
      </c>
      <c r="P60" s="48">
        <f t="shared" si="51"/>
        <v>75441.600000000006</v>
      </c>
      <c r="Q60" s="48">
        <f t="shared" si="61"/>
        <v>4000000</v>
      </c>
      <c r="R60" s="48">
        <f t="shared" si="52"/>
        <v>75441.600000000006</v>
      </c>
      <c r="S60" s="48">
        <f t="shared" si="53"/>
        <v>75441.600000000006</v>
      </c>
      <c r="T60" s="48">
        <f t="shared" si="62"/>
        <v>4000000</v>
      </c>
      <c r="U60" s="48">
        <f t="shared" si="54"/>
        <v>75441.600000000006</v>
      </c>
      <c r="V60" s="48">
        <f t="shared" si="55"/>
        <v>75441.600000000006</v>
      </c>
      <c r="W60" s="6"/>
      <c r="X60" s="6"/>
      <c r="Y60" s="6"/>
      <c r="Z60" s="6"/>
      <c r="AA60" s="6"/>
      <c r="AB60" s="6"/>
      <c r="AC60" s="6"/>
      <c r="AD60" s="6"/>
      <c r="AE60" s="6"/>
      <c r="AF60" s="6"/>
      <c r="AG60" s="6"/>
      <c r="AH60" s="6"/>
      <c r="AI60" s="6"/>
      <c r="AJ60" s="6"/>
    </row>
    <row r="61" spans="1:36" hidden="1" x14ac:dyDescent="0.25">
      <c r="A61" s="47" t="s">
        <v>64</v>
      </c>
      <c r="B61" s="48">
        <f t="shared" si="56"/>
        <v>4000000</v>
      </c>
      <c r="C61" s="48">
        <f t="shared" si="42"/>
        <v>75441.600000000006</v>
      </c>
      <c r="D61" s="48">
        <f t="shared" si="43"/>
        <v>75441.600000000006</v>
      </c>
      <c r="E61" s="48">
        <f t="shared" si="57"/>
        <v>4000000</v>
      </c>
      <c r="F61" s="48">
        <f t="shared" si="44"/>
        <v>75441.600000000006</v>
      </c>
      <c r="G61" s="48">
        <f t="shared" si="45"/>
        <v>75441.600000000006</v>
      </c>
      <c r="H61" s="48">
        <f t="shared" si="58"/>
        <v>4000000</v>
      </c>
      <c r="I61" s="48">
        <f t="shared" si="46"/>
        <v>75441.600000000006</v>
      </c>
      <c r="J61" s="48">
        <f t="shared" si="47"/>
        <v>75441.600000000006</v>
      </c>
      <c r="K61" s="48">
        <f t="shared" si="59"/>
        <v>4000000</v>
      </c>
      <c r="L61" s="48">
        <f t="shared" si="48"/>
        <v>75441.600000000006</v>
      </c>
      <c r="M61" s="48">
        <f t="shared" si="49"/>
        <v>75441.600000000006</v>
      </c>
      <c r="N61" s="48">
        <f t="shared" si="60"/>
        <v>4000000</v>
      </c>
      <c r="O61" s="48">
        <f t="shared" si="50"/>
        <v>75441.600000000006</v>
      </c>
      <c r="P61" s="48">
        <f t="shared" si="51"/>
        <v>75441.600000000006</v>
      </c>
      <c r="Q61" s="48">
        <f t="shared" si="61"/>
        <v>4000000</v>
      </c>
      <c r="R61" s="48">
        <f t="shared" si="52"/>
        <v>75441.600000000006</v>
      </c>
      <c r="S61" s="48">
        <f t="shared" si="53"/>
        <v>75441.600000000006</v>
      </c>
      <c r="T61" s="48">
        <f t="shared" si="62"/>
        <v>4000000</v>
      </c>
      <c r="U61" s="48">
        <f t="shared" si="54"/>
        <v>75441.600000000006</v>
      </c>
      <c r="V61" s="48">
        <f t="shared" si="55"/>
        <v>75441.600000000006</v>
      </c>
      <c r="W61" s="6"/>
      <c r="X61" s="6"/>
      <c r="Y61" s="6"/>
      <c r="Z61" s="6"/>
      <c r="AA61" s="6"/>
      <c r="AB61" s="6"/>
      <c r="AC61" s="6"/>
      <c r="AD61" s="6"/>
      <c r="AE61" s="6"/>
      <c r="AF61" s="6"/>
      <c r="AG61" s="6"/>
      <c r="AH61" s="6"/>
      <c r="AI61" s="6"/>
      <c r="AJ61" s="6"/>
    </row>
    <row r="62" spans="1:36" hidden="1" x14ac:dyDescent="0.25">
      <c r="A62" s="47" t="s">
        <v>63</v>
      </c>
      <c r="B62" s="48">
        <f t="shared" si="56"/>
        <v>4000000</v>
      </c>
      <c r="C62" s="48">
        <f t="shared" si="42"/>
        <v>75441.600000000006</v>
      </c>
      <c r="D62" s="48">
        <f t="shared" si="43"/>
        <v>75441.600000000006</v>
      </c>
      <c r="E62" s="48">
        <f t="shared" si="57"/>
        <v>4000000</v>
      </c>
      <c r="F62" s="48">
        <f t="shared" si="44"/>
        <v>75441.600000000006</v>
      </c>
      <c r="G62" s="48">
        <f t="shared" si="45"/>
        <v>75441.600000000006</v>
      </c>
      <c r="H62" s="48">
        <f t="shared" si="58"/>
        <v>4000000</v>
      </c>
      <c r="I62" s="48">
        <f t="shared" si="46"/>
        <v>75441.600000000006</v>
      </c>
      <c r="J62" s="48">
        <f t="shared" si="47"/>
        <v>75441.600000000006</v>
      </c>
      <c r="K62" s="48">
        <f t="shared" si="59"/>
        <v>4000000</v>
      </c>
      <c r="L62" s="48">
        <f t="shared" si="48"/>
        <v>75441.600000000006</v>
      </c>
      <c r="M62" s="48">
        <f t="shared" si="49"/>
        <v>75441.600000000006</v>
      </c>
      <c r="N62" s="48">
        <f t="shared" si="60"/>
        <v>4000000</v>
      </c>
      <c r="O62" s="48">
        <f t="shared" si="50"/>
        <v>75441.600000000006</v>
      </c>
      <c r="P62" s="48">
        <f t="shared" si="51"/>
        <v>75441.600000000006</v>
      </c>
      <c r="Q62" s="48">
        <f t="shared" si="61"/>
        <v>4000000</v>
      </c>
      <c r="R62" s="48">
        <f t="shared" si="52"/>
        <v>75441.600000000006</v>
      </c>
      <c r="S62" s="48">
        <f t="shared" si="53"/>
        <v>75441.600000000006</v>
      </c>
      <c r="T62" s="48">
        <f t="shared" si="62"/>
        <v>4000000</v>
      </c>
      <c r="U62" s="48">
        <f t="shared" si="54"/>
        <v>75441.600000000006</v>
      </c>
      <c r="V62" s="48">
        <f t="shared" si="55"/>
        <v>75441.600000000006</v>
      </c>
      <c r="W62" s="6"/>
      <c r="X62" s="6"/>
      <c r="Y62" s="6"/>
      <c r="Z62" s="6"/>
      <c r="AA62" s="6"/>
      <c r="AB62" s="6"/>
      <c r="AC62" s="6"/>
      <c r="AD62" s="6"/>
      <c r="AE62" s="6"/>
      <c r="AF62" s="6"/>
      <c r="AG62" s="6"/>
      <c r="AH62" s="6"/>
      <c r="AI62" s="6"/>
      <c r="AJ62" s="6"/>
    </row>
    <row r="63" spans="1:36" hidden="1" x14ac:dyDescent="0.25">
      <c r="A63" s="47" t="s">
        <v>118</v>
      </c>
      <c r="B63" s="48">
        <f t="shared" si="56"/>
        <v>4000000</v>
      </c>
      <c r="C63" s="48">
        <f t="shared" si="42"/>
        <v>75441.600000000006</v>
      </c>
      <c r="D63" s="48">
        <f t="shared" si="43"/>
        <v>75441.600000000006</v>
      </c>
      <c r="E63" s="48">
        <f t="shared" si="57"/>
        <v>4000000</v>
      </c>
      <c r="F63" s="48">
        <f t="shared" si="44"/>
        <v>75441.600000000006</v>
      </c>
      <c r="G63" s="48">
        <f t="shared" si="45"/>
        <v>75441.600000000006</v>
      </c>
      <c r="H63" s="48">
        <f t="shared" si="58"/>
        <v>4000000</v>
      </c>
      <c r="I63" s="48">
        <f t="shared" si="46"/>
        <v>75441.600000000006</v>
      </c>
      <c r="J63" s="48">
        <f t="shared" si="47"/>
        <v>75441.600000000006</v>
      </c>
      <c r="K63" s="48">
        <f t="shared" si="59"/>
        <v>4000000</v>
      </c>
      <c r="L63" s="48">
        <f t="shared" si="48"/>
        <v>75441.600000000006</v>
      </c>
      <c r="M63" s="48">
        <f t="shared" si="49"/>
        <v>75441.600000000006</v>
      </c>
      <c r="N63" s="48">
        <f t="shared" si="60"/>
        <v>4000000</v>
      </c>
      <c r="O63" s="48">
        <f t="shared" si="50"/>
        <v>75441.600000000006</v>
      </c>
      <c r="P63" s="48">
        <f t="shared" si="51"/>
        <v>75441.600000000006</v>
      </c>
      <c r="Q63" s="48">
        <f t="shared" si="61"/>
        <v>4000000</v>
      </c>
      <c r="R63" s="48">
        <f t="shared" si="52"/>
        <v>75441.600000000006</v>
      </c>
      <c r="S63" s="48">
        <f t="shared" si="53"/>
        <v>75441.600000000006</v>
      </c>
      <c r="T63" s="48">
        <f t="shared" si="62"/>
        <v>4000000</v>
      </c>
      <c r="U63" s="48">
        <f t="shared" si="54"/>
        <v>75441.600000000006</v>
      </c>
      <c r="V63" s="48">
        <f t="shared" si="55"/>
        <v>75441.600000000006</v>
      </c>
      <c r="W63" s="6"/>
      <c r="X63" s="6"/>
      <c r="Y63" s="6"/>
      <c r="Z63" s="6"/>
      <c r="AA63" s="6"/>
      <c r="AB63" s="6"/>
      <c r="AC63" s="6"/>
      <c r="AD63" s="6"/>
      <c r="AE63" s="6"/>
      <c r="AF63" s="6"/>
      <c r="AG63" s="6"/>
      <c r="AH63" s="6"/>
      <c r="AI63" s="6"/>
      <c r="AJ63" s="6"/>
    </row>
    <row r="64" spans="1:36" hidden="1" x14ac:dyDescent="0.25">
      <c r="A64" s="47" t="s">
        <v>117</v>
      </c>
      <c r="B64" s="48">
        <f t="shared" si="56"/>
        <v>4000000</v>
      </c>
      <c r="C64" s="48">
        <f t="shared" si="42"/>
        <v>75441.600000000006</v>
      </c>
      <c r="D64" s="48">
        <f t="shared" si="43"/>
        <v>75441.600000000006</v>
      </c>
      <c r="E64" s="48">
        <f t="shared" si="57"/>
        <v>4000000</v>
      </c>
      <c r="F64" s="48">
        <f t="shared" si="44"/>
        <v>75441.600000000006</v>
      </c>
      <c r="G64" s="48">
        <f t="shared" si="45"/>
        <v>75441.600000000006</v>
      </c>
      <c r="H64" s="48">
        <f t="shared" si="58"/>
        <v>4000000</v>
      </c>
      <c r="I64" s="48">
        <f t="shared" si="46"/>
        <v>75441.600000000006</v>
      </c>
      <c r="J64" s="48">
        <f t="shared" si="47"/>
        <v>75441.600000000006</v>
      </c>
      <c r="K64" s="48">
        <f t="shared" si="59"/>
        <v>4000000</v>
      </c>
      <c r="L64" s="48">
        <f t="shared" si="48"/>
        <v>75441.600000000006</v>
      </c>
      <c r="M64" s="48">
        <f t="shared" si="49"/>
        <v>75441.600000000006</v>
      </c>
      <c r="N64" s="48">
        <f t="shared" si="60"/>
        <v>4000000</v>
      </c>
      <c r="O64" s="48">
        <f t="shared" si="50"/>
        <v>75441.600000000006</v>
      </c>
      <c r="P64" s="48">
        <f t="shared" si="51"/>
        <v>75441.600000000006</v>
      </c>
      <c r="Q64" s="48">
        <f t="shared" si="61"/>
        <v>4000000</v>
      </c>
      <c r="R64" s="48">
        <f t="shared" si="52"/>
        <v>75441.600000000006</v>
      </c>
      <c r="S64" s="48">
        <f t="shared" si="53"/>
        <v>75441.600000000006</v>
      </c>
      <c r="T64" s="48">
        <f t="shared" si="62"/>
        <v>4000000</v>
      </c>
      <c r="U64" s="48">
        <f t="shared" si="54"/>
        <v>75441.600000000006</v>
      </c>
      <c r="V64" s="48">
        <f t="shared" si="55"/>
        <v>75441.600000000006</v>
      </c>
      <c r="W64" s="6"/>
      <c r="X64" s="6"/>
      <c r="Y64" s="6"/>
      <c r="Z64" s="6"/>
      <c r="AA64" s="6"/>
      <c r="AB64" s="6"/>
      <c r="AC64" s="6"/>
      <c r="AD64" s="6"/>
      <c r="AE64" s="6"/>
      <c r="AF64" s="6"/>
      <c r="AG64" s="6"/>
      <c r="AH64" s="6"/>
      <c r="AI64" s="6"/>
      <c r="AJ64" s="6"/>
    </row>
    <row r="65" spans="1:36" hidden="1" x14ac:dyDescent="0.25">
      <c r="A65" s="47" t="s">
        <v>63</v>
      </c>
      <c r="B65" s="48">
        <f t="shared" si="56"/>
        <v>4000000</v>
      </c>
      <c r="C65" s="48">
        <f t="shared" si="42"/>
        <v>75441.600000000006</v>
      </c>
      <c r="D65" s="48">
        <f t="shared" si="43"/>
        <v>75441.600000000006</v>
      </c>
      <c r="E65" s="48">
        <f t="shared" si="57"/>
        <v>4000000</v>
      </c>
      <c r="F65" s="48">
        <f t="shared" si="44"/>
        <v>75441.600000000006</v>
      </c>
      <c r="G65" s="48">
        <f t="shared" si="45"/>
        <v>75441.600000000006</v>
      </c>
      <c r="H65" s="48">
        <f t="shared" si="58"/>
        <v>4000000</v>
      </c>
      <c r="I65" s="48">
        <f t="shared" si="46"/>
        <v>75441.600000000006</v>
      </c>
      <c r="J65" s="48">
        <f t="shared" si="47"/>
        <v>75441.600000000006</v>
      </c>
      <c r="K65" s="48">
        <f t="shared" si="59"/>
        <v>4000000</v>
      </c>
      <c r="L65" s="48">
        <f t="shared" si="48"/>
        <v>75441.600000000006</v>
      </c>
      <c r="M65" s="48">
        <f t="shared" si="49"/>
        <v>75441.600000000006</v>
      </c>
      <c r="N65" s="48">
        <f t="shared" si="60"/>
        <v>4000000</v>
      </c>
      <c r="O65" s="48">
        <f t="shared" si="50"/>
        <v>75441.600000000006</v>
      </c>
      <c r="P65" s="48">
        <f t="shared" si="51"/>
        <v>75441.600000000006</v>
      </c>
      <c r="Q65" s="48">
        <f t="shared" si="61"/>
        <v>4000000</v>
      </c>
      <c r="R65" s="48">
        <f t="shared" si="52"/>
        <v>75441.600000000006</v>
      </c>
      <c r="S65" s="48">
        <f t="shared" si="53"/>
        <v>75441.600000000006</v>
      </c>
      <c r="T65" s="48">
        <f t="shared" si="62"/>
        <v>4000000</v>
      </c>
      <c r="U65" s="48">
        <f t="shared" si="54"/>
        <v>75441.600000000006</v>
      </c>
      <c r="V65" s="48">
        <f t="shared" si="55"/>
        <v>75441.600000000006</v>
      </c>
      <c r="W65" s="6"/>
      <c r="X65" s="6"/>
      <c r="Y65" s="6"/>
      <c r="Z65" s="6"/>
      <c r="AA65" s="6"/>
      <c r="AB65" s="6"/>
      <c r="AC65" s="6"/>
      <c r="AD65" s="6"/>
      <c r="AE65" s="6"/>
      <c r="AF65" s="6"/>
      <c r="AG65" s="6"/>
      <c r="AH65" s="6"/>
      <c r="AI65" s="6"/>
      <c r="AJ65" s="6"/>
    </row>
    <row r="66" spans="1:36" ht="15.75" hidden="1" thickBot="1" x14ac:dyDescent="0.3">
      <c r="A66" s="49" t="s">
        <v>119</v>
      </c>
      <c r="B66" s="50">
        <f t="shared" si="56"/>
        <v>4000000</v>
      </c>
      <c r="C66" s="50">
        <f t="shared" si="42"/>
        <v>75441.600000000006</v>
      </c>
      <c r="D66" s="50">
        <f t="shared" si="43"/>
        <v>75441.600000000006</v>
      </c>
      <c r="E66" s="50">
        <f t="shared" si="57"/>
        <v>4000000</v>
      </c>
      <c r="F66" s="50">
        <f t="shared" si="44"/>
        <v>75441.600000000006</v>
      </c>
      <c r="G66" s="50">
        <f t="shared" si="45"/>
        <v>75441.600000000006</v>
      </c>
      <c r="H66" s="50">
        <f t="shared" si="58"/>
        <v>4000000</v>
      </c>
      <c r="I66" s="50">
        <f t="shared" si="46"/>
        <v>75441.600000000006</v>
      </c>
      <c r="J66" s="50">
        <f t="shared" si="47"/>
        <v>75441.600000000006</v>
      </c>
      <c r="K66" s="50">
        <f t="shared" si="59"/>
        <v>4000000</v>
      </c>
      <c r="L66" s="50">
        <f t="shared" si="48"/>
        <v>75441.600000000006</v>
      </c>
      <c r="M66" s="50">
        <f t="shared" si="49"/>
        <v>75441.600000000006</v>
      </c>
      <c r="N66" s="50">
        <f t="shared" si="60"/>
        <v>4000000</v>
      </c>
      <c r="O66" s="50">
        <f t="shared" si="50"/>
        <v>75441.600000000006</v>
      </c>
      <c r="P66" s="50">
        <f t="shared" si="51"/>
        <v>75441.600000000006</v>
      </c>
      <c r="Q66" s="50">
        <f>IF(data=1,IF((Q65-sumproplat)&gt;0,Q65-sumproplat,0),IF(Q65-(sumproplat-R65)&gt;0,Q65-(S65-R65),0))</f>
        <v>4000000</v>
      </c>
      <c r="R66" s="50">
        <f t="shared" si="52"/>
        <v>75441.600000000006</v>
      </c>
      <c r="S66" s="50">
        <f t="shared" si="53"/>
        <v>75441.600000000006</v>
      </c>
      <c r="T66" s="50">
        <f t="shared" si="62"/>
        <v>4000000</v>
      </c>
      <c r="U66" s="50">
        <f t="shared" si="54"/>
        <v>75441.600000000006</v>
      </c>
      <c r="V66" s="50">
        <f t="shared" si="55"/>
        <v>75441.600000000006</v>
      </c>
      <c r="W66" s="6"/>
      <c r="X66" s="6"/>
      <c r="Y66" s="6"/>
      <c r="Z66" s="6"/>
      <c r="AA66" s="6"/>
      <c r="AB66" s="6"/>
      <c r="AC66" s="6"/>
      <c r="AD66" s="6"/>
      <c r="AE66" s="6"/>
      <c r="AF66" s="6"/>
      <c r="AG66" s="6"/>
      <c r="AH66" s="6"/>
      <c r="AI66" s="6"/>
      <c r="AJ66" s="6"/>
    </row>
    <row r="67" spans="1:36" ht="15.75" hidden="1" thickTop="1" x14ac:dyDescent="0.25">
      <c r="A67" s="51" t="s">
        <v>66</v>
      </c>
      <c r="B67" s="52"/>
      <c r="C67" s="52">
        <f>SUM(C55:C66)</f>
        <v>905299.19999999984</v>
      </c>
      <c r="D67" s="53">
        <f>SUM(D55:D66)</f>
        <v>905299.19999999984</v>
      </c>
      <c r="E67" s="52"/>
      <c r="F67" s="52">
        <f>SUM(F55:F66)</f>
        <v>905299.19999999984</v>
      </c>
      <c r="G67" s="53">
        <f>SUM(G55:G66)</f>
        <v>905299.19999999984</v>
      </c>
      <c r="H67" s="52"/>
      <c r="I67" s="52">
        <f>SUM(I55:I66)</f>
        <v>905299.19999999984</v>
      </c>
      <c r="J67" s="53">
        <f>SUM(J55:J66)</f>
        <v>905299.19999999984</v>
      </c>
      <c r="K67" s="52"/>
      <c r="L67" s="52">
        <f>SUM(L55:L66)</f>
        <v>905299.19999999984</v>
      </c>
      <c r="M67" s="53">
        <f>SUM(M55:M66)</f>
        <v>905299.19999999984</v>
      </c>
      <c r="N67" s="52"/>
      <c r="O67" s="52">
        <f>SUM(O55:O66)</f>
        <v>905299.19999999984</v>
      </c>
      <c r="P67" s="53">
        <f>SUM(P55:P66)</f>
        <v>905299.19999999984</v>
      </c>
      <c r="Q67" s="52"/>
      <c r="R67" s="52">
        <f>SUM(R55:R66)</f>
        <v>905299.19999999984</v>
      </c>
      <c r="S67" s="53">
        <f>SUM(S55:S66)</f>
        <v>905299.19999999984</v>
      </c>
      <c r="T67" s="52"/>
      <c r="U67" s="52">
        <f>SUM(U55:U66)</f>
        <v>905299.19999999984</v>
      </c>
      <c r="V67" s="53">
        <f>SUM(V55:V66)</f>
        <v>905299.19999999984</v>
      </c>
      <c r="W67" s="6"/>
      <c r="X67" s="6"/>
      <c r="Y67" s="6"/>
      <c r="Z67" s="6"/>
      <c r="AA67" s="6"/>
      <c r="AB67" s="6"/>
      <c r="AC67" s="6"/>
      <c r="AD67" s="6"/>
      <c r="AE67" s="6"/>
      <c r="AF67" s="6"/>
      <c r="AG67" s="6"/>
      <c r="AH67" s="6"/>
      <c r="AI67" s="6"/>
      <c r="AJ67" s="6"/>
    </row>
    <row r="68" spans="1:36" x14ac:dyDescent="0.25">
      <c r="A68" s="16"/>
      <c r="B68" s="7"/>
      <c r="C68" s="7"/>
      <c r="D68" s="7"/>
      <c r="E68" s="7"/>
      <c r="F68" s="7"/>
      <c r="G68" s="7"/>
      <c r="H68" s="7"/>
      <c r="I68" s="6"/>
      <c r="J68" s="6"/>
      <c r="K68" s="6"/>
      <c r="L68" s="6"/>
      <c r="M68" s="6"/>
      <c r="N68" s="6"/>
      <c r="O68" s="6"/>
      <c r="P68" s="6"/>
      <c r="Q68" s="6"/>
      <c r="R68" s="6"/>
      <c r="S68" s="6"/>
      <c r="T68" s="6"/>
      <c r="U68" s="6"/>
      <c r="V68" s="6"/>
      <c r="W68" s="6"/>
      <c r="X68" s="6"/>
    </row>
    <row r="69" spans="1:36" ht="30.75" customHeight="1" x14ac:dyDescent="0.25">
      <c r="A69" s="278" t="s">
        <v>121</v>
      </c>
      <c r="B69" s="278"/>
      <c r="C69" s="278"/>
      <c r="D69" s="278"/>
      <c r="E69" s="278"/>
      <c r="F69" s="278"/>
      <c r="G69" s="278"/>
      <c r="H69" s="278"/>
      <c r="I69" s="34">
        <f>sumkred*H16+H17+sumkred*H18+C37+H20</f>
        <v>946149.19999999984</v>
      </c>
      <c r="J69" s="35"/>
      <c r="K69" s="35"/>
    </row>
    <row r="70" spans="1:36" ht="29.25" customHeight="1" x14ac:dyDescent="0.25">
      <c r="A70" s="278" t="s">
        <v>33</v>
      </c>
      <c r="B70" s="278"/>
      <c r="C70" s="278"/>
      <c r="D70" s="278"/>
      <c r="E70" s="278"/>
      <c r="F70" s="278"/>
      <c r="G70" s="278"/>
      <c r="H70" s="278"/>
      <c r="I70" s="34">
        <f>sumkred*H16+H17+sumkred*H18+D37+H20</f>
        <v>4946149.2</v>
      </c>
      <c r="J70" s="35"/>
      <c r="K70" s="35"/>
    </row>
    <row r="71" spans="1:36" ht="25.5" customHeight="1" x14ac:dyDescent="0.25">
      <c r="A71" s="278" t="s">
        <v>92</v>
      </c>
      <c r="B71" s="278"/>
      <c r="C71" s="278"/>
      <c r="D71" s="278"/>
      <c r="E71" s="278"/>
      <c r="F71" s="278"/>
      <c r="G71" s="278"/>
      <c r="H71" s="278"/>
      <c r="I71" s="54">
        <f ca="1">XIRR(C81:C93,B81:B93)</f>
        <v>0.26574725508689878</v>
      </c>
      <c r="J71" s="35"/>
      <c r="K71" s="35"/>
    </row>
    <row r="72" spans="1:36" ht="45.75" customHeight="1" x14ac:dyDescent="0.25">
      <c r="A72" s="203" t="s">
        <v>34</v>
      </c>
      <c r="B72" s="204"/>
      <c r="C72" s="204"/>
      <c r="D72" s="204"/>
      <c r="E72" s="204"/>
      <c r="F72" s="204"/>
      <c r="G72" s="204"/>
      <c r="H72" s="204"/>
      <c r="I72" s="204"/>
      <c r="J72" s="205"/>
      <c r="K72" s="205"/>
    </row>
    <row r="73" spans="1:36" ht="63" customHeight="1" x14ac:dyDescent="0.25">
      <c r="A73" s="207" t="s">
        <v>35</v>
      </c>
      <c r="B73" s="208"/>
      <c r="C73" s="208"/>
      <c r="D73" s="208"/>
      <c r="E73" s="208"/>
      <c r="F73" s="208"/>
      <c r="G73" s="208"/>
      <c r="H73" s="208"/>
      <c r="I73" s="208"/>
      <c r="J73" s="208"/>
      <c r="K73" s="208"/>
    </row>
    <row r="74" spans="1:36" ht="48" customHeight="1" x14ac:dyDescent="0.25">
      <c r="A74" s="203" t="s">
        <v>36</v>
      </c>
      <c r="B74" s="204"/>
      <c r="C74" s="204"/>
      <c r="D74" s="204"/>
      <c r="E74" s="204"/>
      <c r="F74" s="204"/>
      <c r="G74" s="204"/>
      <c r="H74" s="204"/>
      <c r="I74" s="204"/>
      <c r="J74" s="204"/>
      <c r="K74" s="204"/>
    </row>
    <row r="76" spans="1:36" ht="33.75" customHeight="1" x14ac:dyDescent="0.25">
      <c r="A76" s="209" t="s">
        <v>47</v>
      </c>
      <c r="B76" s="209"/>
      <c r="C76" s="210">
        <f ca="1">TODAY()</f>
        <v>44512</v>
      </c>
      <c r="D76" s="209"/>
      <c r="E76" s="209"/>
    </row>
    <row r="78" spans="1:36" ht="30" customHeight="1" x14ac:dyDescent="0.25">
      <c r="A78" s="279" t="s">
        <v>53</v>
      </c>
      <c r="B78" s="279"/>
      <c r="C78" s="201"/>
      <c r="D78" s="201"/>
      <c r="E78" s="201"/>
    </row>
    <row r="79" spans="1:36" ht="15.75" customHeight="1" x14ac:dyDescent="0.25">
      <c r="A79" s="279"/>
      <c r="B79" s="279"/>
      <c r="C79" s="201" t="s">
        <v>93</v>
      </c>
      <c r="D79" s="201"/>
      <c r="E79" s="201"/>
    </row>
    <row r="81" spans="1:4" hidden="1" x14ac:dyDescent="0.25">
      <c r="B81" s="30">
        <f ca="1">TODAY()</f>
        <v>44512</v>
      </c>
      <c r="C81" s="3">
        <f>-sumkred+sumkred*H16+H17+sumkred*H18+H20</f>
        <v>-3959150</v>
      </c>
    </row>
    <row r="82" spans="1:4" hidden="1" x14ac:dyDescent="0.25">
      <c r="A82" s="5">
        <v>1</v>
      </c>
      <c r="B82" s="31">
        <f ca="1">EDATE(B81,1)</f>
        <v>44542</v>
      </c>
      <c r="C82" s="32">
        <f t="shared" ref="C82:C93" si="63">D25</f>
        <v>75441.600000000006</v>
      </c>
      <c r="D82" s="17">
        <f>C82-C83</f>
        <v>0</v>
      </c>
    </row>
    <row r="83" spans="1:4" hidden="1" x14ac:dyDescent="0.25">
      <c r="A83" s="5">
        <v>2</v>
      </c>
      <c r="B83" s="31">
        <f ca="1">EDATE(B82,1)</f>
        <v>44573</v>
      </c>
      <c r="C83" s="32">
        <f t="shared" si="63"/>
        <v>75441.600000000006</v>
      </c>
      <c r="D83" s="17">
        <f t="shared" ref="D83:D146" si="64">C83-C84</f>
        <v>0</v>
      </c>
    </row>
    <row r="84" spans="1:4" hidden="1" x14ac:dyDescent="0.25">
      <c r="A84" s="5">
        <v>3</v>
      </c>
      <c r="B84" s="31">
        <f t="shared" ref="B84:B147" ca="1" si="65">EDATE(B83,1)</f>
        <v>44604</v>
      </c>
      <c r="C84" s="32">
        <f t="shared" si="63"/>
        <v>75441.600000000006</v>
      </c>
      <c r="D84" s="17">
        <f t="shared" si="64"/>
        <v>0</v>
      </c>
    </row>
    <row r="85" spans="1:4" hidden="1" x14ac:dyDescent="0.25">
      <c r="A85" s="5">
        <v>4</v>
      </c>
      <c r="B85" s="31">
        <f t="shared" ca="1" si="65"/>
        <v>44632</v>
      </c>
      <c r="C85" s="32">
        <f t="shared" si="63"/>
        <v>75441.600000000006</v>
      </c>
      <c r="D85" s="17">
        <f t="shared" si="64"/>
        <v>0</v>
      </c>
    </row>
    <row r="86" spans="1:4" hidden="1" x14ac:dyDescent="0.25">
      <c r="A86" s="5">
        <v>5</v>
      </c>
      <c r="B86" s="31">
        <f t="shared" ca="1" si="65"/>
        <v>44663</v>
      </c>
      <c r="C86" s="32">
        <f t="shared" si="63"/>
        <v>75441.600000000006</v>
      </c>
      <c r="D86" s="17">
        <f t="shared" si="64"/>
        <v>0</v>
      </c>
    </row>
    <row r="87" spans="1:4" hidden="1" x14ac:dyDescent="0.25">
      <c r="A87" s="5">
        <v>6</v>
      </c>
      <c r="B87" s="31">
        <f t="shared" ca="1" si="65"/>
        <v>44693</v>
      </c>
      <c r="C87" s="32">
        <f t="shared" si="63"/>
        <v>75441.600000000006</v>
      </c>
      <c r="D87" s="17">
        <f t="shared" si="64"/>
        <v>0</v>
      </c>
    </row>
    <row r="88" spans="1:4" hidden="1" x14ac:dyDescent="0.25">
      <c r="A88" s="5">
        <v>7</v>
      </c>
      <c r="B88" s="31">
        <f t="shared" ca="1" si="65"/>
        <v>44724</v>
      </c>
      <c r="C88" s="32">
        <f t="shared" si="63"/>
        <v>75441.600000000006</v>
      </c>
      <c r="D88" s="17">
        <f t="shared" si="64"/>
        <v>0</v>
      </c>
    </row>
    <row r="89" spans="1:4" hidden="1" x14ac:dyDescent="0.25">
      <c r="A89" s="5">
        <v>8</v>
      </c>
      <c r="B89" s="31">
        <f t="shared" ca="1" si="65"/>
        <v>44754</v>
      </c>
      <c r="C89" s="32">
        <f t="shared" si="63"/>
        <v>75441.600000000006</v>
      </c>
      <c r="D89" s="17">
        <f t="shared" si="64"/>
        <v>0</v>
      </c>
    </row>
    <row r="90" spans="1:4" hidden="1" x14ac:dyDescent="0.25">
      <c r="A90" s="5">
        <v>9</v>
      </c>
      <c r="B90" s="31">
        <f t="shared" ca="1" si="65"/>
        <v>44785</v>
      </c>
      <c r="C90" s="32">
        <f t="shared" si="63"/>
        <v>75441.600000000006</v>
      </c>
      <c r="D90" s="17">
        <f t="shared" si="64"/>
        <v>0</v>
      </c>
    </row>
    <row r="91" spans="1:4" hidden="1" x14ac:dyDescent="0.25">
      <c r="A91" s="5">
        <v>10</v>
      </c>
      <c r="B91" s="31">
        <f t="shared" ca="1" si="65"/>
        <v>44816</v>
      </c>
      <c r="C91" s="32">
        <f t="shared" si="63"/>
        <v>75441.600000000006</v>
      </c>
      <c r="D91" s="17">
        <f t="shared" si="64"/>
        <v>0</v>
      </c>
    </row>
    <row r="92" spans="1:4" hidden="1" x14ac:dyDescent="0.25">
      <c r="A92" s="5">
        <v>11</v>
      </c>
      <c r="B92" s="31">
        <f t="shared" ca="1" si="65"/>
        <v>44846</v>
      </c>
      <c r="C92" s="32">
        <f t="shared" si="63"/>
        <v>75441.600000000006</v>
      </c>
      <c r="D92" s="17">
        <f t="shared" si="64"/>
        <v>-4000000</v>
      </c>
    </row>
    <row r="93" spans="1:4" hidden="1" x14ac:dyDescent="0.25">
      <c r="A93" s="5">
        <v>12</v>
      </c>
      <c r="B93" s="31">
        <f t="shared" ca="1" si="65"/>
        <v>44877</v>
      </c>
      <c r="C93" s="32">
        <f t="shared" si="63"/>
        <v>4075441.6</v>
      </c>
      <c r="D93" s="17">
        <f t="shared" si="64"/>
        <v>4000000</v>
      </c>
    </row>
    <row r="94" spans="1:4" hidden="1" x14ac:dyDescent="0.25">
      <c r="A94" s="3">
        <v>13</v>
      </c>
      <c r="B94" s="30">
        <f t="shared" ca="1" si="65"/>
        <v>44907</v>
      </c>
      <c r="C94" s="17">
        <f t="shared" ref="C94:C105" si="66">G25</f>
        <v>75441.600000000006</v>
      </c>
      <c r="D94" s="17">
        <f t="shared" si="64"/>
        <v>0</v>
      </c>
    </row>
    <row r="95" spans="1:4" hidden="1" x14ac:dyDescent="0.25">
      <c r="A95" s="3">
        <v>14</v>
      </c>
      <c r="B95" s="30">
        <f t="shared" ca="1" si="65"/>
        <v>44938</v>
      </c>
      <c r="C95" s="17">
        <f t="shared" si="66"/>
        <v>75441.600000000006</v>
      </c>
      <c r="D95" s="17">
        <f t="shared" si="64"/>
        <v>0</v>
      </c>
    </row>
    <row r="96" spans="1:4" hidden="1" x14ac:dyDescent="0.25">
      <c r="A96" s="3">
        <v>15</v>
      </c>
      <c r="B96" s="30">
        <f t="shared" ca="1" si="65"/>
        <v>44969</v>
      </c>
      <c r="C96" s="17">
        <f t="shared" si="66"/>
        <v>75441.600000000006</v>
      </c>
      <c r="D96" s="17">
        <f t="shared" si="64"/>
        <v>0</v>
      </c>
    </row>
    <row r="97" spans="1:4" hidden="1" x14ac:dyDescent="0.25">
      <c r="A97" s="3">
        <v>16</v>
      </c>
      <c r="B97" s="30">
        <f t="shared" ca="1" si="65"/>
        <v>44997</v>
      </c>
      <c r="C97" s="17">
        <f t="shared" si="66"/>
        <v>75441.600000000006</v>
      </c>
      <c r="D97" s="17">
        <f t="shared" si="64"/>
        <v>0</v>
      </c>
    </row>
    <row r="98" spans="1:4" hidden="1" x14ac:dyDescent="0.25">
      <c r="A98" s="3">
        <v>17</v>
      </c>
      <c r="B98" s="30">
        <f t="shared" ca="1" si="65"/>
        <v>45028</v>
      </c>
      <c r="C98" s="17">
        <f t="shared" si="66"/>
        <v>75441.600000000006</v>
      </c>
      <c r="D98" s="17">
        <f t="shared" si="64"/>
        <v>0</v>
      </c>
    </row>
    <row r="99" spans="1:4" hidden="1" x14ac:dyDescent="0.25">
      <c r="A99" s="3">
        <v>18</v>
      </c>
      <c r="B99" s="30">
        <f t="shared" ca="1" si="65"/>
        <v>45058</v>
      </c>
      <c r="C99" s="17">
        <f t="shared" si="66"/>
        <v>75441.600000000006</v>
      </c>
      <c r="D99" s="17">
        <f t="shared" si="64"/>
        <v>0</v>
      </c>
    </row>
    <row r="100" spans="1:4" hidden="1" x14ac:dyDescent="0.25">
      <c r="A100" s="3">
        <v>19</v>
      </c>
      <c r="B100" s="30">
        <f t="shared" ca="1" si="65"/>
        <v>45089</v>
      </c>
      <c r="C100" s="17">
        <f t="shared" si="66"/>
        <v>75441.600000000006</v>
      </c>
      <c r="D100" s="17">
        <f t="shared" si="64"/>
        <v>0</v>
      </c>
    </row>
    <row r="101" spans="1:4" hidden="1" x14ac:dyDescent="0.25">
      <c r="A101" s="3">
        <v>20</v>
      </c>
      <c r="B101" s="30">
        <f t="shared" ca="1" si="65"/>
        <v>45119</v>
      </c>
      <c r="C101" s="17">
        <f t="shared" si="66"/>
        <v>75441.600000000006</v>
      </c>
      <c r="D101" s="17">
        <f t="shared" si="64"/>
        <v>0</v>
      </c>
    </row>
    <row r="102" spans="1:4" hidden="1" x14ac:dyDescent="0.25">
      <c r="A102" s="3">
        <v>21</v>
      </c>
      <c r="B102" s="30">
        <f t="shared" ca="1" si="65"/>
        <v>45150</v>
      </c>
      <c r="C102" s="17">
        <f t="shared" si="66"/>
        <v>75441.600000000006</v>
      </c>
      <c r="D102" s="17">
        <f t="shared" si="64"/>
        <v>0</v>
      </c>
    </row>
    <row r="103" spans="1:4" hidden="1" x14ac:dyDescent="0.25">
      <c r="A103" s="3">
        <v>22</v>
      </c>
      <c r="B103" s="30">
        <f t="shared" ca="1" si="65"/>
        <v>45181</v>
      </c>
      <c r="C103" s="17">
        <f t="shared" si="66"/>
        <v>75441.600000000006</v>
      </c>
      <c r="D103" s="17">
        <f t="shared" si="64"/>
        <v>0</v>
      </c>
    </row>
    <row r="104" spans="1:4" hidden="1" x14ac:dyDescent="0.25">
      <c r="A104" s="3">
        <v>23</v>
      </c>
      <c r="B104" s="30">
        <f t="shared" ca="1" si="65"/>
        <v>45211</v>
      </c>
      <c r="C104" s="17">
        <f t="shared" si="66"/>
        <v>75441.600000000006</v>
      </c>
      <c r="D104" s="17">
        <f t="shared" si="64"/>
        <v>0</v>
      </c>
    </row>
    <row r="105" spans="1:4" hidden="1" x14ac:dyDescent="0.25">
      <c r="A105" s="3">
        <v>24</v>
      </c>
      <c r="B105" s="30">
        <f t="shared" ca="1" si="65"/>
        <v>45242</v>
      </c>
      <c r="C105" s="17">
        <f t="shared" si="66"/>
        <v>75441.600000000006</v>
      </c>
      <c r="D105" s="17">
        <f t="shared" si="64"/>
        <v>0</v>
      </c>
    </row>
    <row r="106" spans="1:4" hidden="1" x14ac:dyDescent="0.25">
      <c r="A106" s="3">
        <v>25</v>
      </c>
      <c r="B106" s="30">
        <f t="shared" ca="1" si="65"/>
        <v>45272</v>
      </c>
      <c r="C106" s="17">
        <f t="shared" ref="C106:C117" si="67">J25</f>
        <v>75441.600000000006</v>
      </c>
      <c r="D106" s="17">
        <f t="shared" si="64"/>
        <v>0</v>
      </c>
    </row>
    <row r="107" spans="1:4" hidden="1" x14ac:dyDescent="0.25">
      <c r="A107" s="3">
        <v>26</v>
      </c>
      <c r="B107" s="30">
        <f t="shared" ca="1" si="65"/>
        <v>45303</v>
      </c>
      <c r="C107" s="17">
        <f t="shared" si="67"/>
        <v>75441.600000000006</v>
      </c>
      <c r="D107" s="17">
        <f t="shared" si="64"/>
        <v>0</v>
      </c>
    </row>
    <row r="108" spans="1:4" hidden="1" x14ac:dyDescent="0.25">
      <c r="A108" s="3">
        <v>27</v>
      </c>
      <c r="B108" s="30">
        <f t="shared" ca="1" si="65"/>
        <v>45334</v>
      </c>
      <c r="C108" s="17">
        <f t="shared" si="67"/>
        <v>75441.600000000006</v>
      </c>
      <c r="D108" s="17">
        <f t="shared" si="64"/>
        <v>0</v>
      </c>
    </row>
    <row r="109" spans="1:4" hidden="1" x14ac:dyDescent="0.25">
      <c r="A109" s="3">
        <v>28</v>
      </c>
      <c r="B109" s="30">
        <f t="shared" ca="1" si="65"/>
        <v>45363</v>
      </c>
      <c r="C109" s="17">
        <f t="shared" si="67"/>
        <v>75441.600000000006</v>
      </c>
      <c r="D109" s="17">
        <f t="shared" si="64"/>
        <v>0</v>
      </c>
    </row>
    <row r="110" spans="1:4" hidden="1" x14ac:dyDescent="0.25">
      <c r="A110" s="3">
        <v>29</v>
      </c>
      <c r="B110" s="30">
        <f t="shared" ca="1" si="65"/>
        <v>45394</v>
      </c>
      <c r="C110" s="17">
        <f t="shared" si="67"/>
        <v>75441.600000000006</v>
      </c>
      <c r="D110" s="17">
        <f t="shared" si="64"/>
        <v>0</v>
      </c>
    </row>
    <row r="111" spans="1:4" hidden="1" x14ac:dyDescent="0.25">
      <c r="A111" s="3">
        <v>30</v>
      </c>
      <c r="B111" s="30">
        <f t="shared" ca="1" si="65"/>
        <v>45424</v>
      </c>
      <c r="C111" s="17">
        <f t="shared" si="67"/>
        <v>75441.600000000006</v>
      </c>
      <c r="D111" s="17">
        <f t="shared" si="64"/>
        <v>0</v>
      </c>
    </row>
    <row r="112" spans="1:4" hidden="1" x14ac:dyDescent="0.25">
      <c r="A112" s="3">
        <v>31</v>
      </c>
      <c r="B112" s="30">
        <f t="shared" ca="1" si="65"/>
        <v>45455</v>
      </c>
      <c r="C112" s="17">
        <f t="shared" si="67"/>
        <v>75441.600000000006</v>
      </c>
      <c r="D112" s="17">
        <f t="shared" si="64"/>
        <v>0</v>
      </c>
    </row>
    <row r="113" spans="1:4" hidden="1" x14ac:dyDescent="0.25">
      <c r="A113" s="3">
        <v>32</v>
      </c>
      <c r="B113" s="30">
        <f t="shared" ca="1" si="65"/>
        <v>45485</v>
      </c>
      <c r="C113" s="17">
        <f t="shared" si="67"/>
        <v>75441.600000000006</v>
      </c>
      <c r="D113" s="17">
        <f t="shared" si="64"/>
        <v>0</v>
      </c>
    </row>
    <row r="114" spans="1:4" hidden="1" x14ac:dyDescent="0.25">
      <c r="A114" s="3">
        <v>33</v>
      </c>
      <c r="B114" s="30">
        <f t="shared" ca="1" si="65"/>
        <v>45516</v>
      </c>
      <c r="C114" s="17">
        <f t="shared" si="67"/>
        <v>75441.600000000006</v>
      </c>
      <c r="D114" s="17">
        <f t="shared" si="64"/>
        <v>0</v>
      </c>
    </row>
    <row r="115" spans="1:4" hidden="1" x14ac:dyDescent="0.25">
      <c r="A115" s="3">
        <v>34</v>
      </c>
      <c r="B115" s="30">
        <f t="shared" ca="1" si="65"/>
        <v>45547</v>
      </c>
      <c r="C115" s="17">
        <f t="shared" si="67"/>
        <v>75441.600000000006</v>
      </c>
      <c r="D115" s="17">
        <f t="shared" si="64"/>
        <v>0</v>
      </c>
    </row>
    <row r="116" spans="1:4" hidden="1" x14ac:dyDescent="0.25">
      <c r="A116" s="3">
        <v>35</v>
      </c>
      <c r="B116" s="30">
        <f t="shared" ca="1" si="65"/>
        <v>45577</v>
      </c>
      <c r="C116" s="17">
        <f t="shared" si="67"/>
        <v>75441.600000000006</v>
      </c>
      <c r="D116" s="17">
        <f t="shared" si="64"/>
        <v>0</v>
      </c>
    </row>
    <row r="117" spans="1:4" hidden="1" x14ac:dyDescent="0.25">
      <c r="A117" s="3">
        <v>36</v>
      </c>
      <c r="B117" s="30">
        <f t="shared" ca="1" si="65"/>
        <v>45608</v>
      </c>
      <c r="C117" s="17">
        <f t="shared" si="67"/>
        <v>75441.600000000006</v>
      </c>
      <c r="D117" s="17">
        <f t="shared" si="64"/>
        <v>0</v>
      </c>
    </row>
    <row r="118" spans="1:4" hidden="1" x14ac:dyDescent="0.25">
      <c r="A118" s="3">
        <v>37</v>
      </c>
      <c r="B118" s="30">
        <f t="shared" ca="1" si="65"/>
        <v>45638</v>
      </c>
      <c r="C118" s="17">
        <f t="shared" ref="C118:C129" si="68">M25</f>
        <v>75441.600000000006</v>
      </c>
      <c r="D118" s="17">
        <f t="shared" si="64"/>
        <v>0</v>
      </c>
    </row>
    <row r="119" spans="1:4" hidden="1" x14ac:dyDescent="0.25">
      <c r="A119" s="3">
        <v>38</v>
      </c>
      <c r="B119" s="30">
        <f t="shared" ca="1" si="65"/>
        <v>45669</v>
      </c>
      <c r="C119" s="17">
        <f t="shared" si="68"/>
        <v>75441.600000000006</v>
      </c>
      <c r="D119" s="17">
        <f t="shared" si="64"/>
        <v>0</v>
      </c>
    </row>
    <row r="120" spans="1:4" hidden="1" x14ac:dyDescent="0.25">
      <c r="A120" s="3">
        <v>39</v>
      </c>
      <c r="B120" s="30">
        <f t="shared" ca="1" si="65"/>
        <v>45700</v>
      </c>
      <c r="C120" s="17">
        <f t="shared" si="68"/>
        <v>75441.600000000006</v>
      </c>
      <c r="D120" s="17">
        <f t="shared" si="64"/>
        <v>0</v>
      </c>
    </row>
    <row r="121" spans="1:4" hidden="1" x14ac:dyDescent="0.25">
      <c r="A121" s="3">
        <v>40</v>
      </c>
      <c r="B121" s="30">
        <f t="shared" ca="1" si="65"/>
        <v>45728</v>
      </c>
      <c r="C121" s="17">
        <f t="shared" si="68"/>
        <v>75441.600000000006</v>
      </c>
      <c r="D121" s="17">
        <f t="shared" si="64"/>
        <v>0</v>
      </c>
    </row>
    <row r="122" spans="1:4" hidden="1" x14ac:dyDescent="0.25">
      <c r="A122" s="3">
        <v>41</v>
      </c>
      <c r="B122" s="30">
        <f t="shared" ca="1" si="65"/>
        <v>45759</v>
      </c>
      <c r="C122" s="17">
        <f t="shared" si="68"/>
        <v>75441.600000000006</v>
      </c>
      <c r="D122" s="17">
        <f t="shared" si="64"/>
        <v>0</v>
      </c>
    </row>
    <row r="123" spans="1:4" hidden="1" x14ac:dyDescent="0.25">
      <c r="A123" s="3">
        <v>42</v>
      </c>
      <c r="B123" s="30">
        <f t="shared" ca="1" si="65"/>
        <v>45789</v>
      </c>
      <c r="C123" s="17">
        <f t="shared" si="68"/>
        <v>75441.600000000006</v>
      </c>
      <c r="D123" s="17">
        <f t="shared" si="64"/>
        <v>0</v>
      </c>
    </row>
    <row r="124" spans="1:4" hidden="1" x14ac:dyDescent="0.25">
      <c r="A124" s="3">
        <v>43</v>
      </c>
      <c r="B124" s="30">
        <f t="shared" ca="1" si="65"/>
        <v>45820</v>
      </c>
      <c r="C124" s="17">
        <f t="shared" si="68"/>
        <v>75441.600000000006</v>
      </c>
      <c r="D124" s="17">
        <f t="shared" si="64"/>
        <v>0</v>
      </c>
    </row>
    <row r="125" spans="1:4" hidden="1" x14ac:dyDescent="0.25">
      <c r="A125" s="3">
        <v>44</v>
      </c>
      <c r="B125" s="30">
        <f t="shared" ca="1" si="65"/>
        <v>45850</v>
      </c>
      <c r="C125" s="17">
        <f t="shared" si="68"/>
        <v>75441.600000000006</v>
      </c>
      <c r="D125" s="17">
        <f t="shared" si="64"/>
        <v>0</v>
      </c>
    </row>
    <row r="126" spans="1:4" hidden="1" x14ac:dyDescent="0.25">
      <c r="A126" s="3">
        <v>45</v>
      </c>
      <c r="B126" s="30">
        <f t="shared" ca="1" si="65"/>
        <v>45881</v>
      </c>
      <c r="C126" s="17">
        <f t="shared" si="68"/>
        <v>75441.600000000006</v>
      </c>
      <c r="D126" s="17">
        <f t="shared" si="64"/>
        <v>0</v>
      </c>
    </row>
    <row r="127" spans="1:4" hidden="1" x14ac:dyDescent="0.25">
      <c r="A127" s="3">
        <v>46</v>
      </c>
      <c r="B127" s="30">
        <f t="shared" ca="1" si="65"/>
        <v>45912</v>
      </c>
      <c r="C127" s="17">
        <f t="shared" si="68"/>
        <v>75441.600000000006</v>
      </c>
      <c r="D127" s="17">
        <f t="shared" si="64"/>
        <v>0</v>
      </c>
    </row>
    <row r="128" spans="1:4" hidden="1" x14ac:dyDescent="0.25">
      <c r="A128" s="3">
        <v>47</v>
      </c>
      <c r="B128" s="30">
        <f t="shared" ca="1" si="65"/>
        <v>45942</v>
      </c>
      <c r="C128" s="17">
        <f t="shared" si="68"/>
        <v>75441.600000000006</v>
      </c>
      <c r="D128" s="17">
        <f t="shared" si="64"/>
        <v>0</v>
      </c>
    </row>
    <row r="129" spans="1:4" hidden="1" x14ac:dyDescent="0.25">
      <c r="A129" s="3">
        <v>48</v>
      </c>
      <c r="B129" s="30">
        <f t="shared" ca="1" si="65"/>
        <v>45973</v>
      </c>
      <c r="C129" s="17">
        <f t="shared" si="68"/>
        <v>75441.600000000006</v>
      </c>
      <c r="D129" s="17">
        <f t="shared" si="64"/>
        <v>0</v>
      </c>
    </row>
    <row r="130" spans="1:4" hidden="1" x14ac:dyDescent="0.25">
      <c r="A130" s="3">
        <v>49</v>
      </c>
      <c r="B130" s="30">
        <f t="shared" ca="1" si="65"/>
        <v>46003</v>
      </c>
      <c r="C130" s="17">
        <f t="shared" ref="C130:C141" si="69">P25</f>
        <v>75441.600000000006</v>
      </c>
      <c r="D130" s="17">
        <f t="shared" si="64"/>
        <v>0</v>
      </c>
    </row>
    <row r="131" spans="1:4" hidden="1" x14ac:dyDescent="0.25">
      <c r="A131" s="3">
        <v>50</v>
      </c>
      <c r="B131" s="30">
        <f t="shared" ca="1" si="65"/>
        <v>46034</v>
      </c>
      <c r="C131" s="17">
        <f t="shared" si="69"/>
        <v>75441.600000000006</v>
      </c>
      <c r="D131" s="17">
        <f t="shared" si="64"/>
        <v>0</v>
      </c>
    </row>
    <row r="132" spans="1:4" hidden="1" x14ac:dyDescent="0.25">
      <c r="A132" s="3">
        <v>51</v>
      </c>
      <c r="B132" s="30">
        <f t="shared" ca="1" si="65"/>
        <v>46065</v>
      </c>
      <c r="C132" s="17">
        <f t="shared" si="69"/>
        <v>75441.600000000006</v>
      </c>
      <c r="D132" s="17">
        <f t="shared" si="64"/>
        <v>0</v>
      </c>
    </row>
    <row r="133" spans="1:4" hidden="1" x14ac:dyDescent="0.25">
      <c r="A133" s="3">
        <v>52</v>
      </c>
      <c r="B133" s="30">
        <f t="shared" ca="1" si="65"/>
        <v>46093</v>
      </c>
      <c r="C133" s="17">
        <f t="shared" si="69"/>
        <v>75441.600000000006</v>
      </c>
      <c r="D133" s="17">
        <f t="shared" si="64"/>
        <v>0</v>
      </c>
    </row>
    <row r="134" spans="1:4" hidden="1" x14ac:dyDescent="0.25">
      <c r="A134" s="3">
        <v>53</v>
      </c>
      <c r="B134" s="30">
        <f t="shared" ca="1" si="65"/>
        <v>46124</v>
      </c>
      <c r="C134" s="17">
        <f t="shared" si="69"/>
        <v>75441.600000000006</v>
      </c>
      <c r="D134" s="17">
        <f t="shared" si="64"/>
        <v>0</v>
      </c>
    </row>
    <row r="135" spans="1:4" hidden="1" x14ac:dyDescent="0.25">
      <c r="A135" s="3">
        <v>54</v>
      </c>
      <c r="B135" s="30">
        <f t="shared" ca="1" si="65"/>
        <v>46154</v>
      </c>
      <c r="C135" s="17">
        <f t="shared" si="69"/>
        <v>75441.600000000006</v>
      </c>
      <c r="D135" s="17">
        <f t="shared" si="64"/>
        <v>0</v>
      </c>
    </row>
    <row r="136" spans="1:4" hidden="1" x14ac:dyDescent="0.25">
      <c r="A136" s="3">
        <v>55</v>
      </c>
      <c r="B136" s="30">
        <f t="shared" ca="1" si="65"/>
        <v>46185</v>
      </c>
      <c r="C136" s="17">
        <f t="shared" si="69"/>
        <v>75441.600000000006</v>
      </c>
      <c r="D136" s="17">
        <f t="shared" si="64"/>
        <v>0</v>
      </c>
    </row>
    <row r="137" spans="1:4" hidden="1" x14ac:dyDescent="0.25">
      <c r="A137" s="3">
        <v>56</v>
      </c>
      <c r="B137" s="30">
        <f t="shared" ca="1" si="65"/>
        <v>46215</v>
      </c>
      <c r="C137" s="17">
        <f t="shared" si="69"/>
        <v>75441.600000000006</v>
      </c>
      <c r="D137" s="17">
        <f t="shared" si="64"/>
        <v>0</v>
      </c>
    </row>
    <row r="138" spans="1:4" hidden="1" x14ac:dyDescent="0.25">
      <c r="A138" s="3">
        <v>57</v>
      </c>
      <c r="B138" s="30">
        <f t="shared" ca="1" si="65"/>
        <v>46246</v>
      </c>
      <c r="C138" s="17">
        <f t="shared" si="69"/>
        <v>75441.600000000006</v>
      </c>
      <c r="D138" s="17">
        <f t="shared" si="64"/>
        <v>0</v>
      </c>
    </row>
    <row r="139" spans="1:4" hidden="1" x14ac:dyDescent="0.25">
      <c r="A139" s="3">
        <v>58</v>
      </c>
      <c r="B139" s="30">
        <f t="shared" ca="1" si="65"/>
        <v>46277</v>
      </c>
      <c r="C139" s="17">
        <f t="shared" si="69"/>
        <v>75441.600000000006</v>
      </c>
      <c r="D139" s="17">
        <f t="shared" si="64"/>
        <v>0</v>
      </c>
    </row>
    <row r="140" spans="1:4" hidden="1" x14ac:dyDescent="0.25">
      <c r="A140" s="3">
        <v>59</v>
      </c>
      <c r="B140" s="30">
        <f t="shared" ca="1" si="65"/>
        <v>46307</v>
      </c>
      <c r="C140" s="17">
        <f t="shared" si="69"/>
        <v>75441.600000000006</v>
      </c>
      <c r="D140" s="17">
        <f t="shared" si="64"/>
        <v>0</v>
      </c>
    </row>
    <row r="141" spans="1:4" hidden="1" x14ac:dyDescent="0.25">
      <c r="A141" s="3">
        <v>60</v>
      </c>
      <c r="B141" s="30">
        <f t="shared" ca="1" si="65"/>
        <v>46338</v>
      </c>
      <c r="C141" s="17">
        <f t="shared" si="69"/>
        <v>75441.600000000006</v>
      </c>
      <c r="D141" s="17">
        <f t="shared" si="64"/>
        <v>0</v>
      </c>
    </row>
    <row r="142" spans="1:4" hidden="1" x14ac:dyDescent="0.25">
      <c r="A142" s="3">
        <v>61</v>
      </c>
      <c r="B142" s="30">
        <f t="shared" ca="1" si="65"/>
        <v>46368</v>
      </c>
      <c r="C142" s="17">
        <f t="shared" ref="C142:C153" si="70">S25</f>
        <v>75441.600000000006</v>
      </c>
      <c r="D142" s="17">
        <f t="shared" si="64"/>
        <v>0</v>
      </c>
    </row>
    <row r="143" spans="1:4" hidden="1" x14ac:dyDescent="0.25">
      <c r="A143" s="3">
        <v>62</v>
      </c>
      <c r="B143" s="30">
        <f t="shared" ca="1" si="65"/>
        <v>46399</v>
      </c>
      <c r="C143" s="17">
        <f t="shared" si="70"/>
        <v>75441.600000000006</v>
      </c>
      <c r="D143" s="17">
        <f t="shared" si="64"/>
        <v>0</v>
      </c>
    </row>
    <row r="144" spans="1:4" hidden="1" x14ac:dyDescent="0.25">
      <c r="A144" s="3">
        <v>63</v>
      </c>
      <c r="B144" s="30">
        <f t="shared" ca="1" si="65"/>
        <v>46430</v>
      </c>
      <c r="C144" s="17">
        <f t="shared" si="70"/>
        <v>75441.600000000006</v>
      </c>
      <c r="D144" s="17">
        <f t="shared" si="64"/>
        <v>0</v>
      </c>
    </row>
    <row r="145" spans="1:4" hidden="1" x14ac:dyDescent="0.25">
      <c r="A145" s="3">
        <v>64</v>
      </c>
      <c r="B145" s="30">
        <f t="shared" ca="1" si="65"/>
        <v>46458</v>
      </c>
      <c r="C145" s="17">
        <f t="shared" si="70"/>
        <v>75441.600000000006</v>
      </c>
      <c r="D145" s="17">
        <f t="shared" si="64"/>
        <v>0</v>
      </c>
    </row>
    <row r="146" spans="1:4" hidden="1" x14ac:dyDescent="0.25">
      <c r="A146" s="3">
        <v>65</v>
      </c>
      <c r="B146" s="30">
        <f t="shared" ca="1" si="65"/>
        <v>46489</v>
      </c>
      <c r="C146" s="17">
        <f t="shared" si="70"/>
        <v>75441.600000000006</v>
      </c>
      <c r="D146" s="17">
        <f t="shared" si="64"/>
        <v>0</v>
      </c>
    </row>
    <row r="147" spans="1:4" hidden="1" x14ac:dyDescent="0.25">
      <c r="A147" s="3">
        <v>66</v>
      </c>
      <c r="B147" s="30">
        <f t="shared" ca="1" si="65"/>
        <v>46519</v>
      </c>
      <c r="C147" s="17">
        <f t="shared" si="70"/>
        <v>75441.600000000006</v>
      </c>
      <c r="D147" s="17">
        <f t="shared" ref="D147:D210" si="71">C147-C148</f>
        <v>0</v>
      </c>
    </row>
    <row r="148" spans="1:4" hidden="1" x14ac:dyDescent="0.25">
      <c r="A148" s="3">
        <v>67</v>
      </c>
      <c r="B148" s="30">
        <f t="shared" ref="B148:B211" ca="1" si="72">EDATE(B147,1)</f>
        <v>46550</v>
      </c>
      <c r="C148" s="17">
        <f t="shared" si="70"/>
        <v>75441.600000000006</v>
      </c>
      <c r="D148" s="17">
        <f t="shared" si="71"/>
        <v>0</v>
      </c>
    </row>
    <row r="149" spans="1:4" hidden="1" x14ac:dyDescent="0.25">
      <c r="A149" s="3">
        <v>68</v>
      </c>
      <c r="B149" s="30">
        <f t="shared" ca="1" si="72"/>
        <v>46580</v>
      </c>
      <c r="C149" s="17">
        <f t="shared" si="70"/>
        <v>75441.600000000006</v>
      </c>
      <c r="D149" s="17">
        <f t="shared" si="71"/>
        <v>0</v>
      </c>
    </row>
    <row r="150" spans="1:4" hidden="1" x14ac:dyDescent="0.25">
      <c r="A150" s="3">
        <v>69</v>
      </c>
      <c r="B150" s="30">
        <f t="shared" ca="1" si="72"/>
        <v>46611</v>
      </c>
      <c r="C150" s="17">
        <f t="shared" si="70"/>
        <v>75441.600000000006</v>
      </c>
      <c r="D150" s="17">
        <f t="shared" si="71"/>
        <v>0</v>
      </c>
    </row>
    <row r="151" spans="1:4" hidden="1" x14ac:dyDescent="0.25">
      <c r="A151" s="3">
        <v>70</v>
      </c>
      <c r="B151" s="30">
        <f t="shared" ca="1" si="72"/>
        <v>46642</v>
      </c>
      <c r="C151" s="17">
        <f t="shared" si="70"/>
        <v>75441.600000000006</v>
      </c>
      <c r="D151" s="17">
        <f t="shared" si="71"/>
        <v>0</v>
      </c>
    </row>
    <row r="152" spans="1:4" hidden="1" x14ac:dyDescent="0.25">
      <c r="A152" s="3">
        <v>71</v>
      </c>
      <c r="B152" s="30">
        <f t="shared" ca="1" si="72"/>
        <v>46672</v>
      </c>
      <c r="C152" s="17">
        <f t="shared" si="70"/>
        <v>75441.600000000006</v>
      </c>
      <c r="D152" s="17">
        <f t="shared" si="71"/>
        <v>0</v>
      </c>
    </row>
    <row r="153" spans="1:4" hidden="1" x14ac:dyDescent="0.25">
      <c r="A153" s="3">
        <v>72</v>
      </c>
      <c r="B153" s="30">
        <f t="shared" ca="1" si="72"/>
        <v>46703</v>
      </c>
      <c r="C153" s="17">
        <f t="shared" si="70"/>
        <v>75441.600000000006</v>
      </c>
      <c r="D153" s="17">
        <f t="shared" si="71"/>
        <v>0</v>
      </c>
    </row>
    <row r="154" spans="1:4" hidden="1" x14ac:dyDescent="0.25">
      <c r="A154" s="3">
        <v>73</v>
      </c>
      <c r="B154" s="30">
        <f t="shared" ca="1" si="72"/>
        <v>46733</v>
      </c>
      <c r="C154" s="17">
        <f t="shared" ref="C154:C165" si="73">V25</f>
        <v>75441.600000000006</v>
      </c>
      <c r="D154" s="17">
        <f t="shared" si="71"/>
        <v>0</v>
      </c>
    </row>
    <row r="155" spans="1:4" hidden="1" x14ac:dyDescent="0.25">
      <c r="A155" s="3">
        <v>74</v>
      </c>
      <c r="B155" s="30">
        <f t="shared" ca="1" si="72"/>
        <v>46764</v>
      </c>
      <c r="C155" s="17">
        <f t="shared" si="73"/>
        <v>75441.600000000006</v>
      </c>
      <c r="D155" s="17">
        <f t="shared" si="71"/>
        <v>0</v>
      </c>
    </row>
    <row r="156" spans="1:4" hidden="1" x14ac:dyDescent="0.25">
      <c r="A156" s="3">
        <v>75</v>
      </c>
      <c r="B156" s="30">
        <f t="shared" ca="1" si="72"/>
        <v>46795</v>
      </c>
      <c r="C156" s="17">
        <f t="shared" si="73"/>
        <v>75441.600000000006</v>
      </c>
      <c r="D156" s="17">
        <f t="shared" si="71"/>
        <v>0</v>
      </c>
    </row>
    <row r="157" spans="1:4" hidden="1" x14ac:dyDescent="0.25">
      <c r="A157" s="3">
        <v>76</v>
      </c>
      <c r="B157" s="30">
        <f t="shared" ca="1" si="72"/>
        <v>46824</v>
      </c>
      <c r="C157" s="17">
        <f t="shared" si="73"/>
        <v>75441.600000000006</v>
      </c>
      <c r="D157" s="17">
        <f t="shared" si="71"/>
        <v>0</v>
      </c>
    </row>
    <row r="158" spans="1:4" hidden="1" x14ac:dyDescent="0.25">
      <c r="A158" s="3">
        <v>77</v>
      </c>
      <c r="B158" s="30">
        <f t="shared" ca="1" si="72"/>
        <v>46855</v>
      </c>
      <c r="C158" s="17">
        <f t="shared" si="73"/>
        <v>75441.600000000006</v>
      </c>
      <c r="D158" s="17">
        <f t="shared" si="71"/>
        <v>0</v>
      </c>
    </row>
    <row r="159" spans="1:4" hidden="1" x14ac:dyDescent="0.25">
      <c r="A159" s="3">
        <v>78</v>
      </c>
      <c r="B159" s="30">
        <f t="shared" ca="1" si="72"/>
        <v>46885</v>
      </c>
      <c r="C159" s="17">
        <f t="shared" si="73"/>
        <v>75441.600000000006</v>
      </c>
      <c r="D159" s="17">
        <f t="shared" si="71"/>
        <v>0</v>
      </c>
    </row>
    <row r="160" spans="1:4" hidden="1" x14ac:dyDescent="0.25">
      <c r="A160" s="3">
        <v>79</v>
      </c>
      <c r="B160" s="30">
        <f t="shared" ca="1" si="72"/>
        <v>46916</v>
      </c>
      <c r="C160" s="17">
        <f t="shared" si="73"/>
        <v>75441.600000000006</v>
      </c>
      <c r="D160" s="17">
        <f t="shared" si="71"/>
        <v>0</v>
      </c>
    </row>
    <row r="161" spans="1:4" hidden="1" x14ac:dyDescent="0.25">
      <c r="A161" s="3">
        <v>80</v>
      </c>
      <c r="B161" s="30">
        <f t="shared" ca="1" si="72"/>
        <v>46946</v>
      </c>
      <c r="C161" s="17">
        <f t="shared" si="73"/>
        <v>75441.600000000006</v>
      </c>
      <c r="D161" s="17">
        <f t="shared" si="71"/>
        <v>0</v>
      </c>
    </row>
    <row r="162" spans="1:4" hidden="1" x14ac:dyDescent="0.25">
      <c r="A162" s="3">
        <v>81</v>
      </c>
      <c r="B162" s="30">
        <f t="shared" ca="1" si="72"/>
        <v>46977</v>
      </c>
      <c r="C162" s="17">
        <f t="shared" si="73"/>
        <v>75441.600000000006</v>
      </c>
      <c r="D162" s="17">
        <f t="shared" si="71"/>
        <v>0</v>
      </c>
    </row>
    <row r="163" spans="1:4" hidden="1" x14ac:dyDescent="0.25">
      <c r="A163" s="3">
        <v>82</v>
      </c>
      <c r="B163" s="30">
        <f t="shared" ca="1" si="72"/>
        <v>47008</v>
      </c>
      <c r="C163" s="17">
        <f t="shared" si="73"/>
        <v>75441.600000000006</v>
      </c>
      <c r="D163" s="17">
        <f t="shared" si="71"/>
        <v>0</v>
      </c>
    </row>
    <row r="164" spans="1:4" hidden="1" x14ac:dyDescent="0.25">
      <c r="A164" s="3">
        <v>83</v>
      </c>
      <c r="B164" s="30">
        <f t="shared" ca="1" si="72"/>
        <v>47038</v>
      </c>
      <c r="C164" s="17">
        <f t="shared" si="73"/>
        <v>75441.600000000006</v>
      </c>
      <c r="D164" s="17">
        <f t="shared" si="71"/>
        <v>0</v>
      </c>
    </row>
    <row r="165" spans="1:4" hidden="1" x14ac:dyDescent="0.25">
      <c r="A165" s="3">
        <v>84</v>
      </c>
      <c r="B165" s="30">
        <f t="shared" ca="1" si="72"/>
        <v>47069</v>
      </c>
      <c r="C165" s="17">
        <f t="shared" si="73"/>
        <v>75441.600000000006</v>
      </c>
      <c r="D165" s="17">
        <f t="shared" si="71"/>
        <v>0</v>
      </c>
    </row>
    <row r="166" spans="1:4" hidden="1" x14ac:dyDescent="0.25">
      <c r="A166" s="3">
        <v>85</v>
      </c>
      <c r="B166" s="30">
        <f t="shared" ca="1" si="72"/>
        <v>47099</v>
      </c>
      <c r="C166" s="17">
        <f t="shared" ref="C166:C177" si="74">D40</f>
        <v>75441.600000000006</v>
      </c>
      <c r="D166" s="17">
        <f t="shared" si="71"/>
        <v>0</v>
      </c>
    </row>
    <row r="167" spans="1:4" hidden="1" x14ac:dyDescent="0.25">
      <c r="A167" s="3">
        <v>86</v>
      </c>
      <c r="B167" s="30">
        <f t="shared" ca="1" si="72"/>
        <v>47130</v>
      </c>
      <c r="C167" s="17">
        <f t="shared" si="74"/>
        <v>75441.600000000006</v>
      </c>
      <c r="D167" s="17">
        <f t="shared" si="71"/>
        <v>0</v>
      </c>
    </row>
    <row r="168" spans="1:4" hidden="1" x14ac:dyDescent="0.25">
      <c r="A168" s="3">
        <v>87</v>
      </c>
      <c r="B168" s="30">
        <f t="shared" ca="1" si="72"/>
        <v>47161</v>
      </c>
      <c r="C168" s="17">
        <f t="shared" si="74"/>
        <v>75441.600000000006</v>
      </c>
      <c r="D168" s="17">
        <f t="shared" si="71"/>
        <v>0</v>
      </c>
    </row>
    <row r="169" spans="1:4" hidden="1" x14ac:dyDescent="0.25">
      <c r="A169" s="3">
        <v>88</v>
      </c>
      <c r="B169" s="30">
        <f t="shared" ca="1" si="72"/>
        <v>47189</v>
      </c>
      <c r="C169" s="17">
        <f t="shared" si="74"/>
        <v>75441.600000000006</v>
      </c>
      <c r="D169" s="17">
        <f t="shared" si="71"/>
        <v>0</v>
      </c>
    </row>
    <row r="170" spans="1:4" hidden="1" x14ac:dyDescent="0.25">
      <c r="A170" s="3">
        <v>89</v>
      </c>
      <c r="B170" s="30">
        <f t="shared" ca="1" si="72"/>
        <v>47220</v>
      </c>
      <c r="C170" s="17">
        <f t="shared" si="74"/>
        <v>75441.600000000006</v>
      </c>
      <c r="D170" s="17">
        <f t="shared" si="71"/>
        <v>0</v>
      </c>
    </row>
    <row r="171" spans="1:4" hidden="1" x14ac:dyDescent="0.25">
      <c r="A171" s="3">
        <v>90</v>
      </c>
      <c r="B171" s="30">
        <f t="shared" ca="1" si="72"/>
        <v>47250</v>
      </c>
      <c r="C171" s="17">
        <f t="shared" si="74"/>
        <v>75441.600000000006</v>
      </c>
      <c r="D171" s="17">
        <f t="shared" si="71"/>
        <v>0</v>
      </c>
    </row>
    <row r="172" spans="1:4" hidden="1" x14ac:dyDescent="0.25">
      <c r="A172" s="3">
        <v>91</v>
      </c>
      <c r="B172" s="30">
        <f t="shared" ca="1" si="72"/>
        <v>47281</v>
      </c>
      <c r="C172" s="17">
        <f t="shared" si="74"/>
        <v>75441.600000000006</v>
      </c>
      <c r="D172" s="17">
        <f t="shared" si="71"/>
        <v>0</v>
      </c>
    </row>
    <row r="173" spans="1:4" hidden="1" x14ac:dyDescent="0.25">
      <c r="A173" s="3">
        <v>92</v>
      </c>
      <c r="B173" s="30">
        <f t="shared" ca="1" si="72"/>
        <v>47311</v>
      </c>
      <c r="C173" s="17">
        <f t="shared" si="74"/>
        <v>75441.600000000006</v>
      </c>
      <c r="D173" s="17">
        <f t="shared" si="71"/>
        <v>0</v>
      </c>
    </row>
    <row r="174" spans="1:4" hidden="1" x14ac:dyDescent="0.25">
      <c r="A174" s="3">
        <v>93</v>
      </c>
      <c r="B174" s="30">
        <f t="shared" ca="1" si="72"/>
        <v>47342</v>
      </c>
      <c r="C174" s="17">
        <f t="shared" si="74"/>
        <v>75441.600000000006</v>
      </c>
      <c r="D174" s="17">
        <f t="shared" si="71"/>
        <v>0</v>
      </c>
    </row>
    <row r="175" spans="1:4" hidden="1" x14ac:dyDescent="0.25">
      <c r="A175" s="3">
        <v>94</v>
      </c>
      <c r="B175" s="30">
        <f t="shared" ca="1" si="72"/>
        <v>47373</v>
      </c>
      <c r="C175" s="17">
        <f t="shared" si="74"/>
        <v>75441.600000000006</v>
      </c>
      <c r="D175" s="17">
        <f t="shared" si="71"/>
        <v>0</v>
      </c>
    </row>
    <row r="176" spans="1:4" hidden="1" x14ac:dyDescent="0.25">
      <c r="A176" s="3">
        <v>95</v>
      </c>
      <c r="B176" s="30">
        <f t="shared" ca="1" si="72"/>
        <v>47403</v>
      </c>
      <c r="C176" s="17">
        <f t="shared" si="74"/>
        <v>75441.600000000006</v>
      </c>
      <c r="D176" s="17">
        <f t="shared" si="71"/>
        <v>0</v>
      </c>
    </row>
    <row r="177" spans="1:4" hidden="1" x14ac:dyDescent="0.25">
      <c r="A177" s="3">
        <v>96</v>
      </c>
      <c r="B177" s="30">
        <f t="shared" ca="1" si="72"/>
        <v>47434</v>
      </c>
      <c r="C177" s="17">
        <f t="shared" si="74"/>
        <v>75441.600000000006</v>
      </c>
      <c r="D177" s="17">
        <f t="shared" si="71"/>
        <v>0</v>
      </c>
    </row>
    <row r="178" spans="1:4" hidden="1" x14ac:dyDescent="0.25">
      <c r="A178" s="3">
        <v>97</v>
      </c>
      <c r="B178" s="30">
        <f t="shared" ca="1" si="72"/>
        <v>47464</v>
      </c>
      <c r="C178" s="17">
        <f t="shared" ref="C178:C189" si="75">G40</f>
        <v>75441.600000000006</v>
      </c>
      <c r="D178" s="17">
        <f t="shared" si="71"/>
        <v>0</v>
      </c>
    </row>
    <row r="179" spans="1:4" hidden="1" x14ac:dyDescent="0.25">
      <c r="A179" s="3">
        <v>98</v>
      </c>
      <c r="B179" s="30">
        <f t="shared" ca="1" si="72"/>
        <v>47495</v>
      </c>
      <c r="C179" s="17">
        <f t="shared" si="75"/>
        <v>75441.600000000006</v>
      </c>
      <c r="D179" s="17">
        <f t="shared" si="71"/>
        <v>0</v>
      </c>
    </row>
    <row r="180" spans="1:4" hidden="1" x14ac:dyDescent="0.25">
      <c r="A180" s="3">
        <v>99</v>
      </c>
      <c r="B180" s="30">
        <f t="shared" ca="1" si="72"/>
        <v>47526</v>
      </c>
      <c r="C180" s="17">
        <f t="shared" si="75"/>
        <v>75441.600000000006</v>
      </c>
      <c r="D180" s="17">
        <f t="shared" si="71"/>
        <v>0</v>
      </c>
    </row>
    <row r="181" spans="1:4" hidden="1" x14ac:dyDescent="0.25">
      <c r="A181" s="3">
        <v>100</v>
      </c>
      <c r="B181" s="30">
        <f t="shared" ca="1" si="72"/>
        <v>47554</v>
      </c>
      <c r="C181" s="17">
        <f t="shared" si="75"/>
        <v>75441.600000000006</v>
      </c>
      <c r="D181" s="17">
        <f t="shared" si="71"/>
        <v>0</v>
      </c>
    </row>
    <row r="182" spans="1:4" hidden="1" x14ac:dyDescent="0.25">
      <c r="A182" s="3">
        <v>101</v>
      </c>
      <c r="B182" s="30">
        <f t="shared" ca="1" si="72"/>
        <v>47585</v>
      </c>
      <c r="C182" s="17">
        <f t="shared" si="75"/>
        <v>75441.600000000006</v>
      </c>
      <c r="D182" s="17">
        <f t="shared" si="71"/>
        <v>0</v>
      </c>
    </row>
    <row r="183" spans="1:4" hidden="1" x14ac:dyDescent="0.25">
      <c r="A183" s="3">
        <v>102</v>
      </c>
      <c r="B183" s="30">
        <f t="shared" ca="1" si="72"/>
        <v>47615</v>
      </c>
      <c r="C183" s="17">
        <f t="shared" si="75"/>
        <v>75441.600000000006</v>
      </c>
      <c r="D183" s="17">
        <f t="shared" si="71"/>
        <v>0</v>
      </c>
    </row>
    <row r="184" spans="1:4" hidden="1" x14ac:dyDescent="0.25">
      <c r="A184" s="3">
        <v>103</v>
      </c>
      <c r="B184" s="30">
        <f t="shared" ca="1" si="72"/>
        <v>47646</v>
      </c>
      <c r="C184" s="17">
        <f t="shared" si="75"/>
        <v>75441.600000000006</v>
      </c>
      <c r="D184" s="17">
        <f t="shared" si="71"/>
        <v>0</v>
      </c>
    </row>
    <row r="185" spans="1:4" hidden="1" x14ac:dyDescent="0.25">
      <c r="A185" s="3">
        <v>104</v>
      </c>
      <c r="B185" s="30">
        <f t="shared" ca="1" si="72"/>
        <v>47676</v>
      </c>
      <c r="C185" s="17">
        <f t="shared" si="75"/>
        <v>75441.600000000006</v>
      </c>
      <c r="D185" s="17">
        <f t="shared" si="71"/>
        <v>0</v>
      </c>
    </row>
    <row r="186" spans="1:4" hidden="1" x14ac:dyDescent="0.25">
      <c r="A186" s="3">
        <v>105</v>
      </c>
      <c r="B186" s="30">
        <f t="shared" ca="1" si="72"/>
        <v>47707</v>
      </c>
      <c r="C186" s="17">
        <f t="shared" si="75"/>
        <v>75441.600000000006</v>
      </c>
      <c r="D186" s="17">
        <f t="shared" si="71"/>
        <v>0</v>
      </c>
    </row>
    <row r="187" spans="1:4" hidden="1" x14ac:dyDescent="0.25">
      <c r="A187" s="3">
        <v>106</v>
      </c>
      <c r="B187" s="30">
        <f t="shared" ca="1" si="72"/>
        <v>47738</v>
      </c>
      <c r="C187" s="17">
        <f t="shared" si="75"/>
        <v>75441.600000000006</v>
      </c>
      <c r="D187" s="17">
        <f t="shared" si="71"/>
        <v>0</v>
      </c>
    </row>
    <row r="188" spans="1:4" hidden="1" x14ac:dyDescent="0.25">
      <c r="A188" s="3">
        <v>107</v>
      </c>
      <c r="B188" s="30">
        <f t="shared" ca="1" si="72"/>
        <v>47768</v>
      </c>
      <c r="C188" s="17">
        <f t="shared" si="75"/>
        <v>75441.600000000006</v>
      </c>
      <c r="D188" s="17">
        <f t="shared" si="71"/>
        <v>0</v>
      </c>
    </row>
    <row r="189" spans="1:4" hidden="1" x14ac:dyDescent="0.25">
      <c r="A189" s="3">
        <v>108</v>
      </c>
      <c r="B189" s="30">
        <f t="shared" ca="1" si="72"/>
        <v>47799</v>
      </c>
      <c r="C189" s="17">
        <f t="shared" si="75"/>
        <v>75441.600000000006</v>
      </c>
      <c r="D189" s="17">
        <f t="shared" si="71"/>
        <v>0</v>
      </c>
    </row>
    <row r="190" spans="1:4" hidden="1" x14ac:dyDescent="0.25">
      <c r="A190" s="3">
        <v>109</v>
      </c>
      <c r="B190" s="30">
        <f t="shared" ca="1" si="72"/>
        <v>47829</v>
      </c>
      <c r="C190" s="17">
        <f t="shared" ref="C190:C201" si="76">J40</f>
        <v>75441.600000000006</v>
      </c>
      <c r="D190" s="17">
        <f t="shared" si="71"/>
        <v>0</v>
      </c>
    </row>
    <row r="191" spans="1:4" hidden="1" x14ac:dyDescent="0.25">
      <c r="A191" s="3">
        <v>110</v>
      </c>
      <c r="B191" s="30">
        <f t="shared" ca="1" si="72"/>
        <v>47860</v>
      </c>
      <c r="C191" s="17">
        <f t="shared" si="76"/>
        <v>75441.600000000006</v>
      </c>
      <c r="D191" s="17">
        <f t="shared" si="71"/>
        <v>0</v>
      </c>
    </row>
    <row r="192" spans="1:4" hidden="1" x14ac:dyDescent="0.25">
      <c r="A192" s="3">
        <v>111</v>
      </c>
      <c r="B192" s="30">
        <f t="shared" ca="1" si="72"/>
        <v>47891</v>
      </c>
      <c r="C192" s="17">
        <f t="shared" si="76"/>
        <v>75441.600000000006</v>
      </c>
      <c r="D192" s="17">
        <f t="shared" si="71"/>
        <v>0</v>
      </c>
    </row>
    <row r="193" spans="1:4" hidden="1" x14ac:dyDescent="0.25">
      <c r="A193" s="3">
        <v>112</v>
      </c>
      <c r="B193" s="30">
        <f t="shared" ca="1" si="72"/>
        <v>47919</v>
      </c>
      <c r="C193" s="17">
        <f t="shared" si="76"/>
        <v>75441.600000000006</v>
      </c>
      <c r="D193" s="17">
        <f t="shared" si="71"/>
        <v>0</v>
      </c>
    </row>
    <row r="194" spans="1:4" hidden="1" x14ac:dyDescent="0.25">
      <c r="A194" s="3">
        <v>113</v>
      </c>
      <c r="B194" s="30">
        <f t="shared" ca="1" si="72"/>
        <v>47950</v>
      </c>
      <c r="C194" s="17">
        <f t="shared" si="76"/>
        <v>75441.600000000006</v>
      </c>
      <c r="D194" s="17">
        <f t="shared" si="71"/>
        <v>0</v>
      </c>
    </row>
    <row r="195" spans="1:4" hidden="1" x14ac:dyDescent="0.25">
      <c r="A195" s="3">
        <v>114</v>
      </c>
      <c r="B195" s="30">
        <f t="shared" ca="1" si="72"/>
        <v>47980</v>
      </c>
      <c r="C195" s="17">
        <f t="shared" si="76"/>
        <v>75441.600000000006</v>
      </c>
      <c r="D195" s="17">
        <f t="shared" si="71"/>
        <v>0</v>
      </c>
    </row>
    <row r="196" spans="1:4" hidden="1" x14ac:dyDescent="0.25">
      <c r="A196" s="3">
        <v>115</v>
      </c>
      <c r="B196" s="30">
        <f t="shared" ca="1" si="72"/>
        <v>48011</v>
      </c>
      <c r="C196" s="17">
        <f t="shared" si="76"/>
        <v>75441.600000000006</v>
      </c>
      <c r="D196" s="17">
        <f t="shared" si="71"/>
        <v>0</v>
      </c>
    </row>
    <row r="197" spans="1:4" hidden="1" x14ac:dyDescent="0.25">
      <c r="A197" s="3">
        <v>116</v>
      </c>
      <c r="B197" s="30">
        <f t="shared" ca="1" si="72"/>
        <v>48041</v>
      </c>
      <c r="C197" s="17">
        <f t="shared" si="76"/>
        <v>75441.600000000006</v>
      </c>
      <c r="D197" s="17">
        <f t="shared" si="71"/>
        <v>0</v>
      </c>
    </row>
    <row r="198" spans="1:4" hidden="1" x14ac:dyDescent="0.25">
      <c r="A198" s="3">
        <v>117</v>
      </c>
      <c r="B198" s="30">
        <f t="shared" ca="1" si="72"/>
        <v>48072</v>
      </c>
      <c r="C198" s="17">
        <f t="shared" si="76"/>
        <v>75441.600000000006</v>
      </c>
      <c r="D198" s="17">
        <f t="shared" si="71"/>
        <v>0</v>
      </c>
    </row>
    <row r="199" spans="1:4" hidden="1" x14ac:dyDescent="0.25">
      <c r="A199" s="3">
        <v>118</v>
      </c>
      <c r="B199" s="30">
        <f t="shared" ca="1" si="72"/>
        <v>48103</v>
      </c>
      <c r="C199" s="17">
        <f t="shared" si="76"/>
        <v>75441.600000000006</v>
      </c>
      <c r="D199" s="17">
        <f t="shared" si="71"/>
        <v>0</v>
      </c>
    </row>
    <row r="200" spans="1:4" hidden="1" x14ac:dyDescent="0.25">
      <c r="A200" s="3">
        <v>119</v>
      </c>
      <c r="B200" s="30">
        <f t="shared" ca="1" si="72"/>
        <v>48133</v>
      </c>
      <c r="C200" s="17">
        <f t="shared" si="76"/>
        <v>75441.600000000006</v>
      </c>
      <c r="D200" s="17">
        <f t="shared" si="71"/>
        <v>0</v>
      </c>
    </row>
    <row r="201" spans="1:4" hidden="1" x14ac:dyDescent="0.25">
      <c r="A201" s="3">
        <v>120</v>
      </c>
      <c r="B201" s="30">
        <f t="shared" ca="1" si="72"/>
        <v>48164</v>
      </c>
      <c r="C201" s="17">
        <f t="shared" si="76"/>
        <v>75441.600000000006</v>
      </c>
      <c r="D201" s="17">
        <f t="shared" si="71"/>
        <v>0</v>
      </c>
    </row>
    <row r="202" spans="1:4" hidden="1" x14ac:dyDescent="0.25">
      <c r="A202" s="3">
        <v>121</v>
      </c>
      <c r="B202" s="30">
        <f t="shared" ca="1" si="72"/>
        <v>48194</v>
      </c>
      <c r="C202" s="22">
        <f t="shared" ref="C202:C213" si="77">M40</f>
        <v>75441.600000000006</v>
      </c>
      <c r="D202" s="17">
        <f t="shared" si="71"/>
        <v>0</v>
      </c>
    </row>
    <row r="203" spans="1:4" hidden="1" x14ac:dyDescent="0.25">
      <c r="A203" s="3">
        <v>122</v>
      </c>
      <c r="B203" s="30">
        <f t="shared" ca="1" si="72"/>
        <v>48225</v>
      </c>
      <c r="C203" s="22">
        <f t="shared" si="77"/>
        <v>75441.600000000006</v>
      </c>
      <c r="D203" s="17">
        <f t="shared" si="71"/>
        <v>0</v>
      </c>
    </row>
    <row r="204" spans="1:4" hidden="1" x14ac:dyDescent="0.25">
      <c r="A204" s="3">
        <v>123</v>
      </c>
      <c r="B204" s="30">
        <f t="shared" ca="1" si="72"/>
        <v>48256</v>
      </c>
      <c r="C204" s="22">
        <f t="shared" si="77"/>
        <v>75441.600000000006</v>
      </c>
      <c r="D204" s="17">
        <f t="shared" si="71"/>
        <v>0</v>
      </c>
    </row>
    <row r="205" spans="1:4" hidden="1" x14ac:dyDescent="0.25">
      <c r="A205" s="3">
        <v>124</v>
      </c>
      <c r="B205" s="30">
        <f t="shared" ca="1" si="72"/>
        <v>48285</v>
      </c>
      <c r="C205" s="22">
        <f t="shared" si="77"/>
        <v>75441.600000000006</v>
      </c>
      <c r="D205" s="17">
        <f t="shared" si="71"/>
        <v>0</v>
      </c>
    </row>
    <row r="206" spans="1:4" hidden="1" x14ac:dyDescent="0.25">
      <c r="A206" s="3">
        <v>125</v>
      </c>
      <c r="B206" s="30">
        <f t="shared" ca="1" si="72"/>
        <v>48316</v>
      </c>
      <c r="C206" s="22">
        <f t="shared" si="77"/>
        <v>75441.600000000006</v>
      </c>
      <c r="D206" s="17">
        <f t="shared" si="71"/>
        <v>0</v>
      </c>
    </row>
    <row r="207" spans="1:4" hidden="1" x14ac:dyDescent="0.25">
      <c r="A207" s="3">
        <v>126</v>
      </c>
      <c r="B207" s="30">
        <f t="shared" ca="1" si="72"/>
        <v>48346</v>
      </c>
      <c r="C207" s="22">
        <f t="shared" si="77"/>
        <v>75441.600000000006</v>
      </c>
      <c r="D207" s="17">
        <f t="shared" si="71"/>
        <v>0</v>
      </c>
    </row>
    <row r="208" spans="1:4" hidden="1" x14ac:dyDescent="0.25">
      <c r="A208" s="3">
        <v>127</v>
      </c>
      <c r="B208" s="30">
        <f t="shared" ca="1" si="72"/>
        <v>48377</v>
      </c>
      <c r="C208" s="22">
        <f t="shared" si="77"/>
        <v>75441.600000000006</v>
      </c>
      <c r="D208" s="17">
        <f t="shared" si="71"/>
        <v>0</v>
      </c>
    </row>
    <row r="209" spans="1:4" hidden="1" x14ac:dyDescent="0.25">
      <c r="A209" s="3">
        <v>128</v>
      </c>
      <c r="B209" s="30">
        <f t="shared" ca="1" si="72"/>
        <v>48407</v>
      </c>
      <c r="C209" s="22">
        <f t="shared" si="77"/>
        <v>75441.600000000006</v>
      </c>
      <c r="D209" s="17">
        <f t="shared" si="71"/>
        <v>0</v>
      </c>
    </row>
    <row r="210" spans="1:4" hidden="1" x14ac:dyDescent="0.25">
      <c r="A210" s="3">
        <v>129</v>
      </c>
      <c r="B210" s="30">
        <f t="shared" ca="1" si="72"/>
        <v>48438</v>
      </c>
      <c r="C210" s="22">
        <f t="shared" si="77"/>
        <v>75441.600000000006</v>
      </c>
      <c r="D210" s="17">
        <f t="shared" si="71"/>
        <v>0</v>
      </c>
    </row>
    <row r="211" spans="1:4" hidden="1" x14ac:dyDescent="0.25">
      <c r="A211" s="3">
        <v>130</v>
      </c>
      <c r="B211" s="30">
        <f t="shared" ca="1" si="72"/>
        <v>48469</v>
      </c>
      <c r="C211" s="22">
        <f t="shared" si="77"/>
        <v>75441.600000000006</v>
      </c>
      <c r="D211" s="17">
        <f t="shared" ref="D211:D274" si="78">C211-C212</f>
        <v>0</v>
      </c>
    </row>
    <row r="212" spans="1:4" hidden="1" x14ac:dyDescent="0.25">
      <c r="A212" s="3">
        <v>131</v>
      </c>
      <c r="B212" s="30">
        <f t="shared" ref="B212:B275" ca="1" si="79">EDATE(B211,1)</f>
        <v>48499</v>
      </c>
      <c r="C212" s="22">
        <f t="shared" si="77"/>
        <v>75441.600000000006</v>
      </c>
      <c r="D212" s="17">
        <f t="shared" si="78"/>
        <v>0</v>
      </c>
    </row>
    <row r="213" spans="1:4" hidden="1" x14ac:dyDescent="0.25">
      <c r="A213" s="3">
        <v>132</v>
      </c>
      <c r="B213" s="30">
        <f t="shared" ca="1" si="79"/>
        <v>48530</v>
      </c>
      <c r="C213" s="22">
        <f t="shared" si="77"/>
        <v>75441.600000000006</v>
      </c>
      <c r="D213" s="17">
        <f t="shared" si="78"/>
        <v>0</v>
      </c>
    </row>
    <row r="214" spans="1:4" hidden="1" x14ac:dyDescent="0.25">
      <c r="A214" s="3">
        <v>133</v>
      </c>
      <c r="B214" s="30">
        <f t="shared" ca="1" si="79"/>
        <v>48560</v>
      </c>
      <c r="C214" s="22">
        <f t="shared" ref="C214:C225" si="80">P40</f>
        <v>75441.600000000006</v>
      </c>
      <c r="D214" s="17">
        <f t="shared" si="78"/>
        <v>0</v>
      </c>
    </row>
    <row r="215" spans="1:4" hidden="1" x14ac:dyDescent="0.25">
      <c r="A215" s="3">
        <v>134</v>
      </c>
      <c r="B215" s="30">
        <f t="shared" ca="1" si="79"/>
        <v>48591</v>
      </c>
      <c r="C215" s="22">
        <f t="shared" si="80"/>
        <v>75441.600000000006</v>
      </c>
      <c r="D215" s="17">
        <f t="shared" si="78"/>
        <v>0</v>
      </c>
    </row>
    <row r="216" spans="1:4" hidden="1" x14ac:dyDescent="0.25">
      <c r="A216" s="3">
        <v>135</v>
      </c>
      <c r="B216" s="30">
        <f t="shared" ca="1" si="79"/>
        <v>48622</v>
      </c>
      <c r="C216" s="22">
        <f t="shared" si="80"/>
        <v>75441.600000000006</v>
      </c>
      <c r="D216" s="17">
        <f t="shared" si="78"/>
        <v>0</v>
      </c>
    </row>
    <row r="217" spans="1:4" hidden="1" x14ac:dyDescent="0.25">
      <c r="A217" s="3">
        <v>136</v>
      </c>
      <c r="B217" s="30">
        <f t="shared" ca="1" si="79"/>
        <v>48650</v>
      </c>
      <c r="C217" s="22">
        <f t="shared" si="80"/>
        <v>75441.600000000006</v>
      </c>
      <c r="D217" s="17">
        <f t="shared" si="78"/>
        <v>0</v>
      </c>
    </row>
    <row r="218" spans="1:4" hidden="1" x14ac:dyDescent="0.25">
      <c r="A218" s="3">
        <v>137</v>
      </c>
      <c r="B218" s="30">
        <f t="shared" ca="1" si="79"/>
        <v>48681</v>
      </c>
      <c r="C218" s="22">
        <f t="shared" si="80"/>
        <v>75441.600000000006</v>
      </c>
      <c r="D218" s="17">
        <f t="shared" si="78"/>
        <v>0</v>
      </c>
    </row>
    <row r="219" spans="1:4" hidden="1" x14ac:dyDescent="0.25">
      <c r="A219" s="3">
        <v>138</v>
      </c>
      <c r="B219" s="30">
        <f t="shared" ca="1" si="79"/>
        <v>48711</v>
      </c>
      <c r="C219" s="22">
        <f t="shared" si="80"/>
        <v>75441.600000000006</v>
      </c>
      <c r="D219" s="17">
        <f t="shared" si="78"/>
        <v>0</v>
      </c>
    </row>
    <row r="220" spans="1:4" hidden="1" x14ac:dyDescent="0.25">
      <c r="A220" s="3">
        <v>139</v>
      </c>
      <c r="B220" s="30">
        <f t="shared" ca="1" si="79"/>
        <v>48742</v>
      </c>
      <c r="C220" s="22">
        <f t="shared" si="80"/>
        <v>75441.600000000006</v>
      </c>
      <c r="D220" s="17">
        <f t="shared" si="78"/>
        <v>0</v>
      </c>
    </row>
    <row r="221" spans="1:4" hidden="1" x14ac:dyDescent="0.25">
      <c r="A221" s="3">
        <v>140</v>
      </c>
      <c r="B221" s="30">
        <f t="shared" ca="1" si="79"/>
        <v>48772</v>
      </c>
      <c r="C221" s="22">
        <f t="shared" si="80"/>
        <v>75441.600000000006</v>
      </c>
      <c r="D221" s="17">
        <f t="shared" si="78"/>
        <v>0</v>
      </c>
    </row>
    <row r="222" spans="1:4" hidden="1" x14ac:dyDescent="0.25">
      <c r="A222" s="3">
        <v>141</v>
      </c>
      <c r="B222" s="30">
        <f t="shared" ca="1" si="79"/>
        <v>48803</v>
      </c>
      <c r="C222" s="22">
        <f t="shared" si="80"/>
        <v>75441.600000000006</v>
      </c>
      <c r="D222" s="17">
        <f t="shared" si="78"/>
        <v>0</v>
      </c>
    </row>
    <row r="223" spans="1:4" hidden="1" x14ac:dyDescent="0.25">
      <c r="A223" s="3">
        <v>142</v>
      </c>
      <c r="B223" s="30">
        <f t="shared" ca="1" si="79"/>
        <v>48834</v>
      </c>
      <c r="C223" s="22">
        <f t="shared" si="80"/>
        <v>75441.600000000006</v>
      </c>
      <c r="D223" s="17">
        <f t="shared" si="78"/>
        <v>0</v>
      </c>
    </row>
    <row r="224" spans="1:4" hidden="1" x14ac:dyDescent="0.25">
      <c r="A224" s="3">
        <v>143</v>
      </c>
      <c r="B224" s="30">
        <f t="shared" ca="1" si="79"/>
        <v>48864</v>
      </c>
      <c r="C224" s="22">
        <f t="shared" si="80"/>
        <v>75441.600000000006</v>
      </c>
      <c r="D224" s="17">
        <f t="shared" si="78"/>
        <v>0</v>
      </c>
    </row>
    <row r="225" spans="1:4" hidden="1" x14ac:dyDescent="0.25">
      <c r="A225" s="3">
        <v>144</v>
      </c>
      <c r="B225" s="30">
        <f t="shared" ca="1" si="79"/>
        <v>48895</v>
      </c>
      <c r="C225" s="22">
        <f t="shared" si="80"/>
        <v>75441.600000000006</v>
      </c>
      <c r="D225" s="17">
        <f t="shared" si="78"/>
        <v>0</v>
      </c>
    </row>
    <row r="226" spans="1:4" hidden="1" x14ac:dyDescent="0.25">
      <c r="A226" s="3">
        <v>145</v>
      </c>
      <c r="B226" s="30">
        <f t="shared" ca="1" si="79"/>
        <v>48925</v>
      </c>
      <c r="C226" s="22">
        <f t="shared" ref="C226:C237" si="81">S40</f>
        <v>75441.600000000006</v>
      </c>
      <c r="D226" s="17">
        <f t="shared" si="78"/>
        <v>0</v>
      </c>
    </row>
    <row r="227" spans="1:4" hidden="1" x14ac:dyDescent="0.25">
      <c r="A227" s="3">
        <v>146</v>
      </c>
      <c r="B227" s="30">
        <f t="shared" ca="1" si="79"/>
        <v>48956</v>
      </c>
      <c r="C227" s="22">
        <f t="shared" si="81"/>
        <v>75441.600000000006</v>
      </c>
      <c r="D227" s="17">
        <f t="shared" si="78"/>
        <v>0</v>
      </c>
    </row>
    <row r="228" spans="1:4" hidden="1" x14ac:dyDescent="0.25">
      <c r="A228" s="3">
        <v>147</v>
      </c>
      <c r="B228" s="30">
        <f t="shared" ca="1" si="79"/>
        <v>48987</v>
      </c>
      <c r="C228" s="22">
        <f t="shared" si="81"/>
        <v>75441.600000000006</v>
      </c>
      <c r="D228" s="17">
        <f t="shared" si="78"/>
        <v>0</v>
      </c>
    </row>
    <row r="229" spans="1:4" hidden="1" x14ac:dyDescent="0.25">
      <c r="A229" s="3">
        <v>148</v>
      </c>
      <c r="B229" s="30">
        <f t="shared" ca="1" si="79"/>
        <v>49015</v>
      </c>
      <c r="C229" s="22">
        <f t="shared" si="81"/>
        <v>75441.600000000006</v>
      </c>
      <c r="D229" s="17">
        <f t="shared" si="78"/>
        <v>0</v>
      </c>
    </row>
    <row r="230" spans="1:4" hidden="1" x14ac:dyDescent="0.25">
      <c r="A230" s="3">
        <v>149</v>
      </c>
      <c r="B230" s="30">
        <f t="shared" ca="1" si="79"/>
        <v>49046</v>
      </c>
      <c r="C230" s="22">
        <f t="shared" si="81"/>
        <v>75441.600000000006</v>
      </c>
      <c r="D230" s="17">
        <f t="shared" si="78"/>
        <v>0</v>
      </c>
    </row>
    <row r="231" spans="1:4" hidden="1" x14ac:dyDescent="0.25">
      <c r="A231" s="3">
        <v>150</v>
      </c>
      <c r="B231" s="30">
        <f t="shared" ca="1" si="79"/>
        <v>49076</v>
      </c>
      <c r="C231" s="22">
        <f t="shared" si="81"/>
        <v>75441.600000000006</v>
      </c>
      <c r="D231" s="17">
        <f t="shared" si="78"/>
        <v>0</v>
      </c>
    </row>
    <row r="232" spans="1:4" hidden="1" x14ac:dyDescent="0.25">
      <c r="A232" s="3">
        <v>151</v>
      </c>
      <c r="B232" s="30">
        <f t="shared" ca="1" si="79"/>
        <v>49107</v>
      </c>
      <c r="C232" s="22">
        <f t="shared" si="81"/>
        <v>75441.600000000006</v>
      </c>
      <c r="D232" s="17">
        <f t="shared" si="78"/>
        <v>0</v>
      </c>
    </row>
    <row r="233" spans="1:4" hidden="1" x14ac:dyDescent="0.25">
      <c r="A233" s="3">
        <v>152</v>
      </c>
      <c r="B233" s="30">
        <f t="shared" ca="1" si="79"/>
        <v>49137</v>
      </c>
      <c r="C233" s="22">
        <f t="shared" si="81"/>
        <v>75441.600000000006</v>
      </c>
      <c r="D233" s="17">
        <f t="shared" si="78"/>
        <v>0</v>
      </c>
    </row>
    <row r="234" spans="1:4" hidden="1" x14ac:dyDescent="0.25">
      <c r="A234" s="3">
        <v>153</v>
      </c>
      <c r="B234" s="30">
        <f t="shared" ca="1" si="79"/>
        <v>49168</v>
      </c>
      <c r="C234" s="22">
        <f t="shared" si="81"/>
        <v>75441.600000000006</v>
      </c>
      <c r="D234" s="17">
        <f t="shared" si="78"/>
        <v>0</v>
      </c>
    </row>
    <row r="235" spans="1:4" hidden="1" x14ac:dyDescent="0.25">
      <c r="A235" s="3">
        <v>154</v>
      </c>
      <c r="B235" s="30">
        <f t="shared" ca="1" si="79"/>
        <v>49199</v>
      </c>
      <c r="C235" s="22">
        <f t="shared" si="81"/>
        <v>75441.600000000006</v>
      </c>
      <c r="D235" s="17">
        <f t="shared" si="78"/>
        <v>0</v>
      </c>
    </row>
    <row r="236" spans="1:4" hidden="1" x14ac:dyDescent="0.25">
      <c r="A236" s="3">
        <v>155</v>
      </c>
      <c r="B236" s="30">
        <f t="shared" ca="1" si="79"/>
        <v>49229</v>
      </c>
      <c r="C236" s="22">
        <f t="shared" si="81"/>
        <v>75441.600000000006</v>
      </c>
      <c r="D236" s="17">
        <f t="shared" si="78"/>
        <v>0</v>
      </c>
    </row>
    <row r="237" spans="1:4" hidden="1" x14ac:dyDescent="0.25">
      <c r="A237" s="3">
        <v>156</v>
      </c>
      <c r="B237" s="30">
        <f t="shared" ca="1" si="79"/>
        <v>49260</v>
      </c>
      <c r="C237" s="22">
        <f t="shared" si="81"/>
        <v>75441.600000000006</v>
      </c>
      <c r="D237" s="17">
        <f t="shared" si="78"/>
        <v>0</v>
      </c>
    </row>
    <row r="238" spans="1:4" hidden="1" x14ac:dyDescent="0.25">
      <c r="A238" s="3">
        <v>157</v>
      </c>
      <c r="B238" s="30">
        <f t="shared" ca="1" si="79"/>
        <v>49290</v>
      </c>
      <c r="C238" s="22">
        <f t="shared" ref="C238:C249" si="82">V40</f>
        <v>75441.600000000006</v>
      </c>
      <c r="D238" s="17">
        <f t="shared" si="78"/>
        <v>0</v>
      </c>
    </row>
    <row r="239" spans="1:4" hidden="1" x14ac:dyDescent="0.25">
      <c r="A239" s="3">
        <v>158</v>
      </c>
      <c r="B239" s="30">
        <f t="shared" ca="1" si="79"/>
        <v>49321</v>
      </c>
      <c r="C239" s="22">
        <f t="shared" si="82"/>
        <v>75441.600000000006</v>
      </c>
      <c r="D239" s="17">
        <f t="shared" si="78"/>
        <v>0</v>
      </c>
    </row>
    <row r="240" spans="1:4" hidden="1" x14ac:dyDescent="0.25">
      <c r="A240" s="3">
        <v>159</v>
      </c>
      <c r="B240" s="30">
        <f t="shared" ca="1" si="79"/>
        <v>49352</v>
      </c>
      <c r="C240" s="22">
        <f t="shared" si="82"/>
        <v>75441.600000000006</v>
      </c>
      <c r="D240" s="17">
        <f t="shared" si="78"/>
        <v>0</v>
      </c>
    </row>
    <row r="241" spans="1:4" hidden="1" x14ac:dyDescent="0.25">
      <c r="A241" s="3">
        <v>160</v>
      </c>
      <c r="B241" s="30">
        <f t="shared" ca="1" si="79"/>
        <v>49380</v>
      </c>
      <c r="C241" s="22">
        <f t="shared" si="82"/>
        <v>75441.600000000006</v>
      </c>
      <c r="D241" s="17">
        <f t="shared" si="78"/>
        <v>0</v>
      </c>
    </row>
    <row r="242" spans="1:4" hidden="1" x14ac:dyDescent="0.25">
      <c r="A242" s="3">
        <v>161</v>
      </c>
      <c r="B242" s="30">
        <f t="shared" ca="1" si="79"/>
        <v>49411</v>
      </c>
      <c r="C242" s="22">
        <f t="shared" si="82"/>
        <v>75441.600000000006</v>
      </c>
      <c r="D242" s="17">
        <f t="shared" si="78"/>
        <v>0</v>
      </c>
    </row>
    <row r="243" spans="1:4" hidden="1" x14ac:dyDescent="0.25">
      <c r="A243" s="3">
        <v>162</v>
      </c>
      <c r="B243" s="30">
        <f t="shared" ca="1" si="79"/>
        <v>49441</v>
      </c>
      <c r="C243" s="22">
        <f t="shared" si="82"/>
        <v>75441.600000000006</v>
      </c>
      <c r="D243" s="17">
        <f t="shared" si="78"/>
        <v>0</v>
      </c>
    </row>
    <row r="244" spans="1:4" hidden="1" x14ac:dyDescent="0.25">
      <c r="A244" s="3">
        <v>163</v>
      </c>
      <c r="B244" s="30">
        <f t="shared" ca="1" si="79"/>
        <v>49472</v>
      </c>
      <c r="C244" s="22">
        <f t="shared" si="82"/>
        <v>75441.600000000006</v>
      </c>
      <c r="D244" s="17">
        <f t="shared" si="78"/>
        <v>0</v>
      </c>
    </row>
    <row r="245" spans="1:4" hidden="1" x14ac:dyDescent="0.25">
      <c r="A245" s="3">
        <v>164</v>
      </c>
      <c r="B245" s="30">
        <f t="shared" ca="1" si="79"/>
        <v>49502</v>
      </c>
      <c r="C245" s="22">
        <f t="shared" si="82"/>
        <v>75441.600000000006</v>
      </c>
      <c r="D245" s="17">
        <f t="shared" si="78"/>
        <v>0</v>
      </c>
    </row>
    <row r="246" spans="1:4" hidden="1" x14ac:dyDescent="0.25">
      <c r="A246" s="3">
        <v>165</v>
      </c>
      <c r="B246" s="30">
        <f t="shared" ca="1" si="79"/>
        <v>49533</v>
      </c>
      <c r="C246" s="22">
        <f t="shared" si="82"/>
        <v>75441.600000000006</v>
      </c>
      <c r="D246" s="17">
        <f t="shared" si="78"/>
        <v>0</v>
      </c>
    </row>
    <row r="247" spans="1:4" hidden="1" x14ac:dyDescent="0.25">
      <c r="A247" s="3">
        <v>166</v>
      </c>
      <c r="B247" s="30">
        <f t="shared" ca="1" si="79"/>
        <v>49564</v>
      </c>
      <c r="C247" s="22">
        <f t="shared" si="82"/>
        <v>75441.600000000006</v>
      </c>
      <c r="D247" s="17">
        <f t="shared" si="78"/>
        <v>0</v>
      </c>
    </row>
    <row r="248" spans="1:4" hidden="1" x14ac:dyDescent="0.25">
      <c r="A248" s="3">
        <v>167</v>
      </c>
      <c r="B248" s="30">
        <f t="shared" ca="1" si="79"/>
        <v>49594</v>
      </c>
      <c r="C248" s="22">
        <f t="shared" si="82"/>
        <v>75441.600000000006</v>
      </c>
      <c r="D248" s="17">
        <f t="shared" si="78"/>
        <v>0</v>
      </c>
    </row>
    <row r="249" spans="1:4" hidden="1" x14ac:dyDescent="0.25">
      <c r="A249" s="3">
        <v>168</v>
      </c>
      <c r="B249" s="30">
        <f t="shared" ca="1" si="79"/>
        <v>49625</v>
      </c>
      <c r="C249" s="22">
        <f t="shared" si="82"/>
        <v>75441.600000000006</v>
      </c>
      <c r="D249" s="17">
        <f t="shared" si="78"/>
        <v>0</v>
      </c>
    </row>
    <row r="250" spans="1:4" hidden="1" x14ac:dyDescent="0.25">
      <c r="A250" s="3">
        <v>169</v>
      </c>
      <c r="B250" s="30">
        <f t="shared" ca="1" si="79"/>
        <v>49655</v>
      </c>
      <c r="C250" s="22">
        <f t="shared" ref="C250:C261" si="83">D55</f>
        <v>75441.600000000006</v>
      </c>
      <c r="D250" s="17">
        <f t="shared" si="78"/>
        <v>0</v>
      </c>
    </row>
    <row r="251" spans="1:4" hidden="1" x14ac:dyDescent="0.25">
      <c r="A251" s="3">
        <v>170</v>
      </c>
      <c r="B251" s="30">
        <f t="shared" ca="1" si="79"/>
        <v>49686</v>
      </c>
      <c r="C251" s="22">
        <f t="shared" si="83"/>
        <v>75441.600000000006</v>
      </c>
      <c r="D251" s="17">
        <f t="shared" si="78"/>
        <v>0</v>
      </c>
    </row>
    <row r="252" spans="1:4" hidden="1" x14ac:dyDescent="0.25">
      <c r="A252" s="3">
        <v>171</v>
      </c>
      <c r="B252" s="30">
        <f t="shared" ca="1" si="79"/>
        <v>49717</v>
      </c>
      <c r="C252" s="22">
        <f t="shared" si="83"/>
        <v>75441.600000000006</v>
      </c>
      <c r="D252" s="17">
        <f t="shared" si="78"/>
        <v>0</v>
      </c>
    </row>
    <row r="253" spans="1:4" hidden="1" x14ac:dyDescent="0.25">
      <c r="A253" s="3">
        <v>172</v>
      </c>
      <c r="B253" s="30">
        <f t="shared" ca="1" si="79"/>
        <v>49746</v>
      </c>
      <c r="C253" s="22">
        <f t="shared" si="83"/>
        <v>75441.600000000006</v>
      </c>
      <c r="D253" s="17">
        <f t="shared" si="78"/>
        <v>0</v>
      </c>
    </row>
    <row r="254" spans="1:4" hidden="1" x14ac:dyDescent="0.25">
      <c r="A254" s="3">
        <v>173</v>
      </c>
      <c r="B254" s="30">
        <f t="shared" ca="1" si="79"/>
        <v>49777</v>
      </c>
      <c r="C254" s="22">
        <f t="shared" si="83"/>
        <v>75441.600000000006</v>
      </c>
      <c r="D254" s="17">
        <f t="shared" si="78"/>
        <v>0</v>
      </c>
    </row>
    <row r="255" spans="1:4" hidden="1" x14ac:dyDescent="0.25">
      <c r="A255" s="3">
        <v>174</v>
      </c>
      <c r="B255" s="30">
        <f t="shared" ca="1" si="79"/>
        <v>49807</v>
      </c>
      <c r="C255" s="22">
        <f t="shared" si="83"/>
        <v>75441.600000000006</v>
      </c>
      <c r="D255" s="17">
        <f t="shared" si="78"/>
        <v>0</v>
      </c>
    </row>
    <row r="256" spans="1:4" hidden="1" x14ac:dyDescent="0.25">
      <c r="A256" s="3">
        <v>175</v>
      </c>
      <c r="B256" s="30">
        <f t="shared" ca="1" si="79"/>
        <v>49838</v>
      </c>
      <c r="C256" s="22">
        <f t="shared" si="83"/>
        <v>75441.600000000006</v>
      </c>
      <c r="D256" s="17">
        <f t="shared" si="78"/>
        <v>0</v>
      </c>
    </row>
    <row r="257" spans="1:4" hidden="1" x14ac:dyDescent="0.25">
      <c r="A257" s="3">
        <v>176</v>
      </c>
      <c r="B257" s="30">
        <f t="shared" ca="1" si="79"/>
        <v>49868</v>
      </c>
      <c r="C257" s="22">
        <f t="shared" si="83"/>
        <v>75441.600000000006</v>
      </c>
      <c r="D257" s="17">
        <f t="shared" si="78"/>
        <v>0</v>
      </c>
    </row>
    <row r="258" spans="1:4" hidden="1" x14ac:dyDescent="0.25">
      <c r="A258" s="3">
        <v>177</v>
      </c>
      <c r="B258" s="30">
        <f t="shared" ca="1" si="79"/>
        <v>49899</v>
      </c>
      <c r="C258" s="22">
        <f t="shared" si="83"/>
        <v>75441.600000000006</v>
      </c>
      <c r="D258" s="17">
        <f t="shared" si="78"/>
        <v>0</v>
      </c>
    </row>
    <row r="259" spans="1:4" hidden="1" x14ac:dyDescent="0.25">
      <c r="A259" s="3">
        <v>178</v>
      </c>
      <c r="B259" s="30">
        <f t="shared" ca="1" si="79"/>
        <v>49930</v>
      </c>
      <c r="C259" s="22">
        <f t="shared" si="83"/>
        <v>75441.600000000006</v>
      </c>
      <c r="D259" s="17">
        <f t="shared" si="78"/>
        <v>0</v>
      </c>
    </row>
    <row r="260" spans="1:4" hidden="1" x14ac:dyDescent="0.25">
      <c r="A260" s="3">
        <v>179</v>
      </c>
      <c r="B260" s="30">
        <f t="shared" ca="1" si="79"/>
        <v>49960</v>
      </c>
      <c r="C260" s="22">
        <f t="shared" si="83"/>
        <v>75441.600000000006</v>
      </c>
      <c r="D260" s="17">
        <f t="shared" si="78"/>
        <v>0</v>
      </c>
    </row>
    <row r="261" spans="1:4" hidden="1" x14ac:dyDescent="0.25">
      <c r="A261" s="3">
        <v>180</v>
      </c>
      <c r="B261" s="30">
        <f t="shared" ca="1" si="79"/>
        <v>49991</v>
      </c>
      <c r="C261" s="22">
        <f t="shared" si="83"/>
        <v>75441.600000000006</v>
      </c>
      <c r="D261" s="17">
        <f t="shared" si="78"/>
        <v>0</v>
      </c>
    </row>
    <row r="262" spans="1:4" hidden="1" x14ac:dyDescent="0.25">
      <c r="A262" s="3">
        <v>181</v>
      </c>
      <c r="B262" s="30">
        <f t="shared" ca="1" si="79"/>
        <v>50021</v>
      </c>
      <c r="C262" s="22">
        <f t="shared" ref="C262:C273" si="84">G55</f>
        <v>75441.600000000006</v>
      </c>
      <c r="D262" s="17">
        <f t="shared" si="78"/>
        <v>0</v>
      </c>
    </row>
    <row r="263" spans="1:4" hidden="1" x14ac:dyDescent="0.25">
      <c r="A263" s="3">
        <v>182</v>
      </c>
      <c r="B263" s="30">
        <f t="shared" ca="1" si="79"/>
        <v>50052</v>
      </c>
      <c r="C263" s="22">
        <f t="shared" si="84"/>
        <v>75441.600000000006</v>
      </c>
      <c r="D263" s="17">
        <f t="shared" si="78"/>
        <v>0</v>
      </c>
    </row>
    <row r="264" spans="1:4" hidden="1" x14ac:dyDescent="0.25">
      <c r="A264" s="3">
        <v>183</v>
      </c>
      <c r="B264" s="30">
        <f t="shared" ca="1" si="79"/>
        <v>50083</v>
      </c>
      <c r="C264" s="22">
        <f t="shared" si="84"/>
        <v>75441.600000000006</v>
      </c>
      <c r="D264" s="17">
        <f t="shared" si="78"/>
        <v>0</v>
      </c>
    </row>
    <row r="265" spans="1:4" hidden="1" x14ac:dyDescent="0.25">
      <c r="A265" s="3">
        <v>184</v>
      </c>
      <c r="B265" s="30">
        <f t="shared" ca="1" si="79"/>
        <v>50111</v>
      </c>
      <c r="C265" s="22">
        <f t="shared" si="84"/>
        <v>75441.600000000006</v>
      </c>
      <c r="D265" s="17">
        <f t="shared" si="78"/>
        <v>0</v>
      </c>
    </row>
    <row r="266" spans="1:4" hidden="1" x14ac:dyDescent="0.25">
      <c r="A266" s="3">
        <v>185</v>
      </c>
      <c r="B266" s="30">
        <f t="shared" ca="1" si="79"/>
        <v>50142</v>
      </c>
      <c r="C266" s="22">
        <f t="shared" si="84"/>
        <v>75441.600000000006</v>
      </c>
      <c r="D266" s="17">
        <f t="shared" si="78"/>
        <v>0</v>
      </c>
    </row>
    <row r="267" spans="1:4" hidden="1" x14ac:dyDescent="0.25">
      <c r="A267" s="3">
        <v>186</v>
      </c>
      <c r="B267" s="30">
        <f t="shared" ca="1" si="79"/>
        <v>50172</v>
      </c>
      <c r="C267" s="22">
        <f t="shared" si="84"/>
        <v>75441.600000000006</v>
      </c>
      <c r="D267" s="17">
        <f t="shared" si="78"/>
        <v>0</v>
      </c>
    </row>
    <row r="268" spans="1:4" hidden="1" x14ac:dyDescent="0.25">
      <c r="A268" s="3">
        <v>187</v>
      </c>
      <c r="B268" s="30">
        <f t="shared" ca="1" si="79"/>
        <v>50203</v>
      </c>
      <c r="C268" s="22">
        <f t="shared" si="84"/>
        <v>75441.600000000006</v>
      </c>
      <c r="D268" s="17">
        <f t="shared" si="78"/>
        <v>0</v>
      </c>
    </row>
    <row r="269" spans="1:4" hidden="1" x14ac:dyDescent="0.25">
      <c r="A269" s="3">
        <v>188</v>
      </c>
      <c r="B269" s="30">
        <f t="shared" ca="1" si="79"/>
        <v>50233</v>
      </c>
      <c r="C269" s="22">
        <f t="shared" si="84"/>
        <v>75441.600000000006</v>
      </c>
      <c r="D269" s="17">
        <f t="shared" si="78"/>
        <v>0</v>
      </c>
    </row>
    <row r="270" spans="1:4" hidden="1" x14ac:dyDescent="0.25">
      <c r="A270" s="3">
        <v>189</v>
      </c>
      <c r="B270" s="30">
        <f t="shared" ca="1" si="79"/>
        <v>50264</v>
      </c>
      <c r="C270" s="22">
        <f t="shared" si="84"/>
        <v>75441.600000000006</v>
      </c>
      <c r="D270" s="17">
        <f t="shared" si="78"/>
        <v>0</v>
      </c>
    </row>
    <row r="271" spans="1:4" hidden="1" x14ac:dyDescent="0.25">
      <c r="A271" s="3">
        <v>190</v>
      </c>
      <c r="B271" s="30">
        <f t="shared" ca="1" si="79"/>
        <v>50295</v>
      </c>
      <c r="C271" s="22">
        <f t="shared" si="84"/>
        <v>75441.600000000006</v>
      </c>
      <c r="D271" s="17">
        <f t="shared" si="78"/>
        <v>0</v>
      </c>
    </row>
    <row r="272" spans="1:4" hidden="1" x14ac:dyDescent="0.25">
      <c r="A272" s="3">
        <v>191</v>
      </c>
      <c r="B272" s="30">
        <f t="shared" ca="1" si="79"/>
        <v>50325</v>
      </c>
      <c r="C272" s="22">
        <f t="shared" si="84"/>
        <v>75441.600000000006</v>
      </c>
      <c r="D272" s="17">
        <f t="shared" si="78"/>
        <v>0</v>
      </c>
    </row>
    <row r="273" spans="1:4" hidden="1" x14ac:dyDescent="0.25">
      <c r="A273" s="3">
        <v>192</v>
      </c>
      <c r="B273" s="30">
        <f t="shared" ca="1" si="79"/>
        <v>50356</v>
      </c>
      <c r="C273" s="22">
        <f t="shared" si="84"/>
        <v>75441.600000000006</v>
      </c>
      <c r="D273" s="17">
        <f t="shared" si="78"/>
        <v>0</v>
      </c>
    </row>
    <row r="274" spans="1:4" hidden="1" x14ac:dyDescent="0.25">
      <c r="A274" s="3">
        <v>193</v>
      </c>
      <c r="B274" s="30">
        <f t="shared" ca="1" si="79"/>
        <v>50386</v>
      </c>
      <c r="C274" s="22">
        <f t="shared" ref="C274:C285" si="85">J55</f>
        <v>75441.600000000006</v>
      </c>
      <c r="D274" s="17">
        <f t="shared" si="78"/>
        <v>0</v>
      </c>
    </row>
    <row r="275" spans="1:4" hidden="1" x14ac:dyDescent="0.25">
      <c r="A275" s="3">
        <v>194</v>
      </c>
      <c r="B275" s="30">
        <f t="shared" ca="1" si="79"/>
        <v>50417</v>
      </c>
      <c r="C275" s="22">
        <f t="shared" si="85"/>
        <v>75441.600000000006</v>
      </c>
      <c r="D275" s="17">
        <f t="shared" ref="D275:D321" si="86">C275-C276</f>
        <v>0</v>
      </c>
    </row>
    <row r="276" spans="1:4" hidden="1" x14ac:dyDescent="0.25">
      <c r="A276" s="3">
        <v>195</v>
      </c>
      <c r="B276" s="30">
        <f t="shared" ref="B276:B321" ca="1" si="87">EDATE(B275,1)</f>
        <v>50448</v>
      </c>
      <c r="C276" s="22">
        <f t="shared" si="85"/>
        <v>75441.600000000006</v>
      </c>
      <c r="D276" s="17">
        <f t="shared" si="86"/>
        <v>0</v>
      </c>
    </row>
    <row r="277" spans="1:4" hidden="1" x14ac:dyDescent="0.25">
      <c r="A277" s="3">
        <v>196</v>
      </c>
      <c r="B277" s="30">
        <f t="shared" ca="1" si="87"/>
        <v>50476</v>
      </c>
      <c r="C277" s="22">
        <f t="shared" si="85"/>
        <v>75441.600000000006</v>
      </c>
      <c r="D277" s="17">
        <f t="shared" si="86"/>
        <v>0</v>
      </c>
    </row>
    <row r="278" spans="1:4" hidden="1" x14ac:dyDescent="0.25">
      <c r="A278" s="3">
        <v>197</v>
      </c>
      <c r="B278" s="30">
        <f t="shared" ca="1" si="87"/>
        <v>50507</v>
      </c>
      <c r="C278" s="22">
        <f t="shared" si="85"/>
        <v>75441.600000000006</v>
      </c>
      <c r="D278" s="17">
        <f t="shared" si="86"/>
        <v>0</v>
      </c>
    </row>
    <row r="279" spans="1:4" hidden="1" x14ac:dyDescent="0.25">
      <c r="A279" s="3">
        <v>198</v>
      </c>
      <c r="B279" s="30">
        <f t="shared" ca="1" si="87"/>
        <v>50537</v>
      </c>
      <c r="C279" s="22">
        <f t="shared" si="85"/>
        <v>75441.600000000006</v>
      </c>
      <c r="D279" s="17">
        <f t="shared" si="86"/>
        <v>0</v>
      </c>
    </row>
    <row r="280" spans="1:4" hidden="1" x14ac:dyDescent="0.25">
      <c r="A280" s="3">
        <v>199</v>
      </c>
      <c r="B280" s="30">
        <f t="shared" ca="1" si="87"/>
        <v>50568</v>
      </c>
      <c r="C280" s="22">
        <f t="shared" si="85"/>
        <v>75441.600000000006</v>
      </c>
      <c r="D280" s="17">
        <f t="shared" si="86"/>
        <v>0</v>
      </c>
    </row>
    <row r="281" spans="1:4" hidden="1" x14ac:dyDescent="0.25">
      <c r="A281" s="3">
        <v>200</v>
      </c>
      <c r="B281" s="30">
        <f t="shared" ca="1" si="87"/>
        <v>50598</v>
      </c>
      <c r="C281" s="22">
        <f t="shared" si="85"/>
        <v>75441.600000000006</v>
      </c>
      <c r="D281" s="17">
        <f t="shared" si="86"/>
        <v>0</v>
      </c>
    </row>
    <row r="282" spans="1:4" hidden="1" x14ac:dyDescent="0.25">
      <c r="A282" s="3">
        <v>201</v>
      </c>
      <c r="B282" s="30">
        <f t="shared" ca="1" si="87"/>
        <v>50629</v>
      </c>
      <c r="C282" s="22">
        <f t="shared" si="85"/>
        <v>75441.600000000006</v>
      </c>
      <c r="D282" s="17">
        <f t="shared" si="86"/>
        <v>0</v>
      </c>
    </row>
    <row r="283" spans="1:4" hidden="1" x14ac:dyDescent="0.25">
      <c r="A283" s="3">
        <v>202</v>
      </c>
      <c r="B283" s="30">
        <f t="shared" ca="1" si="87"/>
        <v>50660</v>
      </c>
      <c r="C283" s="22">
        <f t="shared" si="85"/>
        <v>75441.600000000006</v>
      </c>
      <c r="D283" s="17">
        <f t="shared" si="86"/>
        <v>0</v>
      </c>
    </row>
    <row r="284" spans="1:4" hidden="1" x14ac:dyDescent="0.25">
      <c r="A284" s="3">
        <v>203</v>
      </c>
      <c r="B284" s="30">
        <f t="shared" ca="1" si="87"/>
        <v>50690</v>
      </c>
      <c r="C284" s="22">
        <f t="shared" si="85"/>
        <v>75441.600000000006</v>
      </c>
      <c r="D284" s="17">
        <f t="shared" si="86"/>
        <v>0</v>
      </c>
    </row>
    <row r="285" spans="1:4" hidden="1" x14ac:dyDescent="0.25">
      <c r="A285" s="3">
        <v>204</v>
      </c>
      <c r="B285" s="30">
        <f t="shared" ca="1" si="87"/>
        <v>50721</v>
      </c>
      <c r="C285" s="22">
        <f t="shared" si="85"/>
        <v>75441.600000000006</v>
      </c>
      <c r="D285" s="17">
        <f t="shared" si="86"/>
        <v>0</v>
      </c>
    </row>
    <row r="286" spans="1:4" hidden="1" x14ac:dyDescent="0.25">
      <c r="A286" s="3">
        <v>205</v>
      </c>
      <c r="B286" s="30">
        <f t="shared" ca="1" si="87"/>
        <v>50751</v>
      </c>
      <c r="C286" s="22">
        <f>M55</f>
        <v>75441.600000000006</v>
      </c>
      <c r="D286" s="17">
        <f t="shared" si="86"/>
        <v>0</v>
      </c>
    </row>
    <row r="287" spans="1:4" hidden="1" x14ac:dyDescent="0.25">
      <c r="A287" s="3">
        <v>206</v>
      </c>
      <c r="B287" s="30">
        <f t="shared" ca="1" si="87"/>
        <v>50782</v>
      </c>
      <c r="C287" s="22">
        <f t="shared" ref="C287:C297" si="88">M56</f>
        <v>75441.600000000006</v>
      </c>
      <c r="D287" s="17">
        <f t="shared" si="86"/>
        <v>0</v>
      </c>
    </row>
    <row r="288" spans="1:4" hidden="1" x14ac:dyDescent="0.25">
      <c r="A288" s="3">
        <v>207</v>
      </c>
      <c r="B288" s="30">
        <f t="shared" ca="1" si="87"/>
        <v>50813</v>
      </c>
      <c r="C288" s="22">
        <f t="shared" si="88"/>
        <v>75441.600000000006</v>
      </c>
      <c r="D288" s="17">
        <f t="shared" si="86"/>
        <v>0</v>
      </c>
    </row>
    <row r="289" spans="1:4" hidden="1" x14ac:dyDescent="0.25">
      <c r="A289" s="3">
        <v>208</v>
      </c>
      <c r="B289" s="30">
        <f t="shared" ca="1" si="87"/>
        <v>50841</v>
      </c>
      <c r="C289" s="22">
        <f t="shared" si="88"/>
        <v>75441.600000000006</v>
      </c>
      <c r="D289" s="17">
        <f t="shared" si="86"/>
        <v>0</v>
      </c>
    </row>
    <row r="290" spans="1:4" hidden="1" x14ac:dyDescent="0.25">
      <c r="A290" s="3">
        <v>209</v>
      </c>
      <c r="B290" s="30">
        <f t="shared" ca="1" si="87"/>
        <v>50872</v>
      </c>
      <c r="C290" s="22">
        <f t="shared" si="88"/>
        <v>75441.600000000006</v>
      </c>
      <c r="D290" s="17">
        <f t="shared" si="86"/>
        <v>0</v>
      </c>
    </row>
    <row r="291" spans="1:4" hidden="1" x14ac:dyDescent="0.25">
      <c r="A291" s="3">
        <v>210</v>
      </c>
      <c r="B291" s="30">
        <f t="shared" ca="1" si="87"/>
        <v>50902</v>
      </c>
      <c r="C291" s="22">
        <f t="shared" si="88"/>
        <v>75441.600000000006</v>
      </c>
      <c r="D291" s="17">
        <f t="shared" si="86"/>
        <v>0</v>
      </c>
    </row>
    <row r="292" spans="1:4" hidden="1" x14ac:dyDescent="0.25">
      <c r="A292" s="3">
        <v>211</v>
      </c>
      <c r="B292" s="30">
        <f t="shared" ca="1" si="87"/>
        <v>50933</v>
      </c>
      <c r="C292" s="22">
        <f t="shared" si="88"/>
        <v>75441.600000000006</v>
      </c>
      <c r="D292" s="17">
        <f t="shared" si="86"/>
        <v>0</v>
      </c>
    </row>
    <row r="293" spans="1:4" hidden="1" x14ac:dyDescent="0.25">
      <c r="A293" s="3">
        <v>212</v>
      </c>
      <c r="B293" s="30">
        <f t="shared" ca="1" si="87"/>
        <v>50963</v>
      </c>
      <c r="C293" s="22">
        <f t="shared" si="88"/>
        <v>75441.600000000006</v>
      </c>
      <c r="D293" s="17">
        <f t="shared" si="86"/>
        <v>0</v>
      </c>
    </row>
    <row r="294" spans="1:4" hidden="1" x14ac:dyDescent="0.25">
      <c r="A294" s="3">
        <v>213</v>
      </c>
      <c r="B294" s="30">
        <f t="shared" ca="1" si="87"/>
        <v>50994</v>
      </c>
      <c r="C294" s="22">
        <f t="shared" si="88"/>
        <v>75441.600000000006</v>
      </c>
      <c r="D294" s="17">
        <f t="shared" si="86"/>
        <v>0</v>
      </c>
    </row>
    <row r="295" spans="1:4" hidden="1" x14ac:dyDescent="0.25">
      <c r="A295" s="3">
        <v>214</v>
      </c>
      <c r="B295" s="30">
        <f t="shared" ca="1" si="87"/>
        <v>51025</v>
      </c>
      <c r="C295" s="22">
        <f t="shared" si="88"/>
        <v>75441.600000000006</v>
      </c>
      <c r="D295" s="17">
        <f t="shared" si="86"/>
        <v>0</v>
      </c>
    </row>
    <row r="296" spans="1:4" hidden="1" x14ac:dyDescent="0.25">
      <c r="A296" s="3">
        <v>215</v>
      </c>
      <c r="B296" s="30">
        <f t="shared" ca="1" si="87"/>
        <v>51055</v>
      </c>
      <c r="C296" s="22">
        <f t="shared" si="88"/>
        <v>75441.600000000006</v>
      </c>
      <c r="D296" s="17">
        <f t="shared" si="86"/>
        <v>0</v>
      </c>
    </row>
    <row r="297" spans="1:4" hidden="1" x14ac:dyDescent="0.25">
      <c r="A297" s="3">
        <v>216</v>
      </c>
      <c r="B297" s="30">
        <f t="shared" ca="1" si="87"/>
        <v>51086</v>
      </c>
      <c r="C297" s="22">
        <f t="shared" si="88"/>
        <v>75441.600000000006</v>
      </c>
      <c r="D297" s="17">
        <f t="shared" si="86"/>
        <v>0</v>
      </c>
    </row>
    <row r="298" spans="1:4" hidden="1" x14ac:dyDescent="0.25">
      <c r="A298" s="3">
        <v>217</v>
      </c>
      <c r="B298" s="30">
        <f t="shared" ca="1" si="87"/>
        <v>51116</v>
      </c>
      <c r="C298" s="17">
        <f>P55</f>
        <v>75441.600000000006</v>
      </c>
      <c r="D298" s="17">
        <f t="shared" si="86"/>
        <v>0</v>
      </c>
    </row>
    <row r="299" spans="1:4" hidden="1" x14ac:dyDescent="0.25">
      <c r="A299" s="3">
        <v>218</v>
      </c>
      <c r="B299" s="30">
        <f t="shared" ca="1" si="87"/>
        <v>51147</v>
      </c>
      <c r="C299" s="17">
        <f t="shared" ref="C299:C308" si="89">P56</f>
        <v>75441.600000000006</v>
      </c>
      <c r="D299" s="17">
        <f t="shared" si="86"/>
        <v>0</v>
      </c>
    </row>
    <row r="300" spans="1:4" hidden="1" x14ac:dyDescent="0.25">
      <c r="A300" s="3">
        <v>219</v>
      </c>
      <c r="B300" s="30">
        <f t="shared" ca="1" si="87"/>
        <v>51178</v>
      </c>
      <c r="C300" s="17">
        <f t="shared" si="89"/>
        <v>75441.600000000006</v>
      </c>
      <c r="D300" s="17">
        <f t="shared" si="86"/>
        <v>0</v>
      </c>
    </row>
    <row r="301" spans="1:4" hidden="1" x14ac:dyDescent="0.25">
      <c r="A301" s="3">
        <v>220</v>
      </c>
      <c r="B301" s="30">
        <f t="shared" ca="1" si="87"/>
        <v>51207</v>
      </c>
      <c r="C301" s="17">
        <f t="shared" si="89"/>
        <v>75441.600000000006</v>
      </c>
      <c r="D301" s="17">
        <f t="shared" si="86"/>
        <v>0</v>
      </c>
    </row>
    <row r="302" spans="1:4" hidden="1" x14ac:dyDescent="0.25">
      <c r="A302" s="3">
        <v>221</v>
      </c>
      <c r="B302" s="30">
        <f t="shared" ca="1" si="87"/>
        <v>51238</v>
      </c>
      <c r="C302" s="17">
        <f t="shared" si="89"/>
        <v>75441.600000000006</v>
      </c>
      <c r="D302" s="17">
        <f t="shared" si="86"/>
        <v>0</v>
      </c>
    </row>
    <row r="303" spans="1:4" hidden="1" x14ac:dyDescent="0.25">
      <c r="A303" s="3">
        <v>222</v>
      </c>
      <c r="B303" s="30">
        <f t="shared" ca="1" si="87"/>
        <v>51268</v>
      </c>
      <c r="C303" s="17">
        <f t="shared" si="89"/>
        <v>75441.600000000006</v>
      </c>
      <c r="D303" s="17">
        <f t="shared" si="86"/>
        <v>0</v>
      </c>
    </row>
    <row r="304" spans="1:4" hidden="1" x14ac:dyDescent="0.25">
      <c r="A304" s="3">
        <v>223</v>
      </c>
      <c r="B304" s="30">
        <f t="shared" ca="1" si="87"/>
        <v>51299</v>
      </c>
      <c r="C304" s="17">
        <f t="shared" si="89"/>
        <v>75441.600000000006</v>
      </c>
      <c r="D304" s="17">
        <f t="shared" si="86"/>
        <v>0</v>
      </c>
    </row>
    <row r="305" spans="1:4" hidden="1" x14ac:dyDescent="0.25">
      <c r="A305" s="3">
        <v>224</v>
      </c>
      <c r="B305" s="30">
        <f t="shared" ca="1" si="87"/>
        <v>51329</v>
      </c>
      <c r="C305" s="17">
        <f t="shared" si="89"/>
        <v>75441.600000000006</v>
      </c>
      <c r="D305" s="17">
        <f t="shared" si="86"/>
        <v>0</v>
      </c>
    </row>
    <row r="306" spans="1:4" hidden="1" x14ac:dyDescent="0.25">
      <c r="A306" s="3">
        <v>225</v>
      </c>
      <c r="B306" s="30">
        <f t="shared" ca="1" si="87"/>
        <v>51360</v>
      </c>
      <c r="C306" s="17">
        <f t="shared" si="89"/>
        <v>75441.600000000006</v>
      </c>
      <c r="D306" s="17">
        <f t="shared" si="86"/>
        <v>0</v>
      </c>
    </row>
    <row r="307" spans="1:4" hidden="1" x14ac:dyDescent="0.25">
      <c r="A307" s="3">
        <v>226</v>
      </c>
      <c r="B307" s="30">
        <f t="shared" ca="1" si="87"/>
        <v>51391</v>
      </c>
      <c r="C307" s="17">
        <f t="shared" si="89"/>
        <v>75441.600000000006</v>
      </c>
      <c r="D307" s="17">
        <f t="shared" si="86"/>
        <v>0</v>
      </c>
    </row>
    <row r="308" spans="1:4" hidden="1" x14ac:dyDescent="0.25">
      <c r="A308" s="3">
        <v>227</v>
      </c>
      <c r="B308" s="30">
        <f t="shared" ca="1" si="87"/>
        <v>51421</v>
      </c>
      <c r="C308" s="17">
        <f t="shared" si="89"/>
        <v>75441.600000000006</v>
      </c>
      <c r="D308" s="17">
        <f t="shared" si="86"/>
        <v>0</v>
      </c>
    </row>
    <row r="309" spans="1:4" hidden="1" x14ac:dyDescent="0.25">
      <c r="A309" s="3">
        <v>228</v>
      </c>
      <c r="B309" s="30">
        <f t="shared" ca="1" si="87"/>
        <v>51452</v>
      </c>
      <c r="C309" s="17">
        <f>P66</f>
        <v>75441.600000000006</v>
      </c>
      <c r="D309" s="17">
        <f t="shared" si="86"/>
        <v>0</v>
      </c>
    </row>
    <row r="310" spans="1:4" hidden="1" x14ac:dyDescent="0.25">
      <c r="A310" s="3">
        <v>229</v>
      </c>
      <c r="B310" s="30">
        <f t="shared" ca="1" si="87"/>
        <v>51482</v>
      </c>
      <c r="C310" s="17">
        <f>S55</f>
        <v>75441.600000000006</v>
      </c>
      <c r="D310" s="17">
        <f t="shared" si="86"/>
        <v>0</v>
      </c>
    </row>
    <row r="311" spans="1:4" hidden="1" x14ac:dyDescent="0.25">
      <c r="A311" s="3">
        <v>230</v>
      </c>
      <c r="B311" s="30">
        <f t="shared" ca="1" si="87"/>
        <v>51513</v>
      </c>
      <c r="C311" s="17">
        <f t="shared" ref="C311:C321" si="90">S56</f>
        <v>75441.600000000006</v>
      </c>
      <c r="D311" s="17">
        <f t="shared" si="86"/>
        <v>0</v>
      </c>
    </row>
    <row r="312" spans="1:4" hidden="1" x14ac:dyDescent="0.25">
      <c r="A312" s="3">
        <v>231</v>
      </c>
      <c r="B312" s="30">
        <f t="shared" ca="1" si="87"/>
        <v>51544</v>
      </c>
      <c r="C312" s="17">
        <f t="shared" si="90"/>
        <v>75441.600000000006</v>
      </c>
      <c r="D312" s="17">
        <f t="shared" si="86"/>
        <v>0</v>
      </c>
    </row>
    <row r="313" spans="1:4" hidden="1" x14ac:dyDescent="0.25">
      <c r="A313" s="3">
        <v>232</v>
      </c>
      <c r="B313" s="30">
        <f t="shared" ca="1" si="87"/>
        <v>51572</v>
      </c>
      <c r="C313" s="17">
        <f t="shared" si="90"/>
        <v>75441.600000000006</v>
      </c>
      <c r="D313" s="17">
        <f t="shared" si="86"/>
        <v>0</v>
      </c>
    </row>
    <row r="314" spans="1:4" hidden="1" x14ac:dyDescent="0.25">
      <c r="A314" s="3">
        <v>233</v>
      </c>
      <c r="B314" s="30">
        <f t="shared" ca="1" si="87"/>
        <v>51603</v>
      </c>
      <c r="C314" s="17">
        <f t="shared" si="90"/>
        <v>75441.600000000006</v>
      </c>
      <c r="D314" s="17">
        <f t="shared" si="86"/>
        <v>0</v>
      </c>
    </row>
    <row r="315" spans="1:4" hidden="1" x14ac:dyDescent="0.25">
      <c r="A315" s="3">
        <v>234</v>
      </c>
      <c r="B315" s="30">
        <f t="shared" ca="1" si="87"/>
        <v>51633</v>
      </c>
      <c r="C315" s="17">
        <f t="shared" si="90"/>
        <v>75441.600000000006</v>
      </c>
      <c r="D315" s="17">
        <f t="shared" si="86"/>
        <v>0</v>
      </c>
    </row>
    <row r="316" spans="1:4" hidden="1" x14ac:dyDescent="0.25">
      <c r="A316" s="3">
        <v>235</v>
      </c>
      <c r="B316" s="30">
        <f t="shared" ca="1" si="87"/>
        <v>51664</v>
      </c>
      <c r="C316" s="17">
        <f t="shared" si="90"/>
        <v>75441.600000000006</v>
      </c>
      <c r="D316" s="17">
        <f t="shared" si="86"/>
        <v>0</v>
      </c>
    </row>
    <row r="317" spans="1:4" hidden="1" x14ac:dyDescent="0.25">
      <c r="A317" s="3">
        <v>236</v>
      </c>
      <c r="B317" s="30">
        <f t="shared" ca="1" si="87"/>
        <v>51694</v>
      </c>
      <c r="C317" s="17">
        <f t="shared" si="90"/>
        <v>75441.600000000006</v>
      </c>
      <c r="D317" s="17">
        <f t="shared" si="86"/>
        <v>0</v>
      </c>
    </row>
    <row r="318" spans="1:4" hidden="1" x14ac:dyDescent="0.25">
      <c r="A318" s="3">
        <v>237</v>
      </c>
      <c r="B318" s="30">
        <f t="shared" ca="1" si="87"/>
        <v>51725</v>
      </c>
      <c r="C318" s="17">
        <f t="shared" si="90"/>
        <v>75441.600000000006</v>
      </c>
      <c r="D318" s="17">
        <f t="shared" si="86"/>
        <v>0</v>
      </c>
    </row>
    <row r="319" spans="1:4" hidden="1" x14ac:dyDescent="0.25">
      <c r="A319" s="3">
        <v>238</v>
      </c>
      <c r="B319" s="30">
        <f t="shared" ca="1" si="87"/>
        <v>51756</v>
      </c>
      <c r="C319" s="17">
        <f t="shared" si="90"/>
        <v>75441.600000000006</v>
      </c>
      <c r="D319" s="17">
        <f t="shared" si="86"/>
        <v>0</v>
      </c>
    </row>
    <row r="320" spans="1:4" hidden="1" x14ac:dyDescent="0.25">
      <c r="A320" s="3">
        <v>239</v>
      </c>
      <c r="B320" s="30">
        <f t="shared" ca="1" si="87"/>
        <v>51786</v>
      </c>
      <c r="C320" s="17">
        <f t="shared" si="90"/>
        <v>75441.600000000006</v>
      </c>
      <c r="D320" s="17">
        <f t="shared" si="86"/>
        <v>0</v>
      </c>
    </row>
    <row r="321" spans="1:4" hidden="1" x14ac:dyDescent="0.25">
      <c r="A321" s="3">
        <v>240</v>
      </c>
      <c r="B321" s="30">
        <f t="shared" ca="1" si="87"/>
        <v>51817</v>
      </c>
      <c r="C321" s="17">
        <f t="shared" si="90"/>
        <v>75441.600000000006</v>
      </c>
      <c r="D321" s="17">
        <f t="shared" si="86"/>
        <v>75441.600000000006</v>
      </c>
    </row>
    <row r="322" spans="1:4" hidden="1" x14ac:dyDescent="0.25"/>
    <row r="323" spans="1:4" hidden="1" x14ac:dyDescent="0.25"/>
    <row r="324" spans="1:4" hidden="1" x14ac:dyDescent="0.25"/>
    <row r="325" spans="1:4" hidden="1" x14ac:dyDescent="0.25"/>
    <row r="326" spans="1:4" hidden="1" x14ac:dyDescent="0.25"/>
    <row r="327" spans="1:4" hidden="1" x14ac:dyDescent="0.25"/>
    <row r="328" spans="1:4" hidden="1" x14ac:dyDescent="0.25"/>
    <row r="329" spans="1:4" hidden="1" x14ac:dyDescent="0.25"/>
    <row r="330" spans="1:4" hidden="1" x14ac:dyDescent="0.25"/>
    <row r="331" spans="1:4" hidden="1" x14ac:dyDescent="0.25"/>
    <row r="332" spans="1:4" hidden="1" x14ac:dyDescent="0.25"/>
    <row r="333" spans="1:4" hidden="1" x14ac:dyDescent="0.25"/>
    <row r="334" spans="1:4" hidden="1" x14ac:dyDescent="0.25"/>
    <row r="335" spans="1:4" hidden="1" x14ac:dyDescent="0.25"/>
    <row r="336" spans="1:4"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sheetData>
  <sheetProtection formatCells="0" formatColumns="0" formatRows="0" insertColumns="0" insertRows="0" insertHyperlinks="0" deleteColumns="0" deleteRows="0" sort="0" autoFilter="0" pivotTables="0"/>
  <dataConsolidate/>
  <mergeCells count="73">
    <mergeCell ref="A73:K73"/>
    <mergeCell ref="A74:K74"/>
    <mergeCell ref="A76:B76"/>
    <mergeCell ref="C76:E76"/>
    <mergeCell ref="A78:B79"/>
    <mergeCell ref="C78:E78"/>
    <mergeCell ref="C79:E79"/>
    <mergeCell ref="Q53:S53"/>
    <mergeCell ref="T53:V53"/>
    <mergeCell ref="A69:H69"/>
    <mergeCell ref="A70:H70"/>
    <mergeCell ref="A71:H71"/>
    <mergeCell ref="N53:P53"/>
    <mergeCell ref="A72:K72"/>
    <mergeCell ref="A53:A54"/>
    <mergeCell ref="B53:D53"/>
    <mergeCell ref="E53:G53"/>
    <mergeCell ref="H53:J53"/>
    <mergeCell ref="K53:M53"/>
    <mergeCell ref="Q23:S23"/>
    <mergeCell ref="T23:V23"/>
    <mergeCell ref="A38:A39"/>
    <mergeCell ref="B38:D38"/>
    <mergeCell ref="E38:G38"/>
    <mergeCell ref="H38:J38"/>
    <mergeCell ref="K38:M38"/>
    <mergeCell ref="N38:P38"/>
    <mergeCell ref="Q38:S38"/>
    <mergeCell ref="T38:V38"/>
    <mergeCell ref="J19:O19"/>
    <mergeCell ref="L22:O22"/>
    <mergeCell ref="A23:A24"/>
    <mergeCell ref="B23:D23"/>
    <mergeCell ref="E23:G23"/>
    <mergeCell ref="H23:J23"/>
    <mergeCell ref="K23:M23"/>
    <mergeCell ref="N23:P23"/>
    <mergeCell ref="A20:G20"/>
    <mergeCell ref="H20:I20"/>
    <mergeCell ref="A21:G21"/>
    <mergeCell ref="H21:I21"/>
    <mergeCell ref="A19:G19"/>
    <mergeCell ref="H19:I19"/>
    <mergeCell ref="J16:O16"/>
    <mergeCell ref="A17:G17"/>
    <mergeCell ref="H17:I17"/>
    <mergeCell ref="J17:O17"/>
    <mergeCell ref="A18:G18"/>
    <mergeCell ref="H18:I18"/>
    <mergeCell ref="J18:O18"/>
    <mergeCell ref="A16:G16"/>
    <mergeCell ref="H16:I16"/>
    <mergeCell ref="L15:N15"/>
    <mergeCell ref="H9:I9"/>
    <mergeCell ref="A10:G10"/>
    <mergeCell ref="H10:I10"/>
    <mergeCell ref="A11:G11"/>
    <mergeCell ref="H11:I11"/>
    <mergeCell ref="A12:G12"/>
    <mergeCell ref="H12:I12"/>
    <mergeCell ref="A13:G13"/>
    <mergeCell ref="H13:I13"/>
    <mergeCell ref="A14:G14"/>
    <mergeCell ref="H14:I14"/>
    <mergeCell ref="J14:O14"/>
    <mergeCell ref="A9:G9"/>
    <mergeCell ref="A15:F15"/>
    <mergeCell ref="H15:I15"/>
    <mergeCell ref="A1:I1"/>
    <mergeCell ref="A2:I2"/>
    <mergeCell ref="A3:I3"/>
    <mergeCell ref="A4:I4"/>
    <mergeCell ref="A8:I8"/>
  </mergeCells>
  <dataValidations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63" fitToHeight="2" orientation="landscape" horizontalDpi="1200" verticalDpi="1200" r:id="rId1"/>
  <headerFooter alignWithMargins="0"/>
  <rowBreaks count="1" manualBreakCount="1">
    <brk id="8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7</xdr:col>
                    <xdr:colOff>19050</xdr:colOff>
                    <xdr:row>13</xdr:row>
                    <xdr:rowOff>19050</xdr:rowOff>
                  </from>
                  <to>
                    <xdr:col>22</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AJ348"/>
  <sheetViews>
    <sheetView showGridLines="0" topLeftCell="A4" zoomScaleNormal="100" workbookViewId="0">
      <selection activeCell="H12" sqref="H12:I12"/>
    </sheetView>
  </sheetViews>
  <sheetFormatPr defaultRowHeight="15" customHeight="1" x14ac:dyDescent="0.25"/>
  <cols>
    <col min="1" max="1" width="10.7109375" style="3" customWidth="1"/>
    <col min="2" max="2" width="12.140625" style="3" customWidth="1"/>
    <col min="3" max="3" width="13.5703125" style="3" customWidth="1"/>
    <col min="4" max="4" width="16.42578125" style="3" customWidth="1"/>
    <col min="5" max="5" width="13.28515625" style="3" customWidth="1"/>
    <col min="6" max="6" width="11.5703125" style="3" customWidth="1"/>
    <col min="7" max="7" width="11.85546875" style="3" customWidth="1"/>
    <col min="8" max="8" width="12.42578125" style="3" customWidth="1"/>
    <col min="9" max="9" width="20.42578125" style="4" customWidth="1"/>
    <col min="10" max="10" width="12.42578125" style="4" hidden="1" customWidth="1"/>
    <col min="11" max="11" width="12.140625" style="4" hidden="1" customWidth="1"/>
    <col min="12" max="12" width="11" style="4" hidden="1" customWidth="1"/>
    <col min="13" max="13" width="12" style="4" hidden="1" customWidth="1"/>
    <col min="14" max="14" width="11.28515625" style="4" hidden="1" customWidth="1"/>
    <col min="15" max="16" width="10.5703125" style="2" hidden="1" customWidth="1"/>
    <col min="17" max="17" width="11.140625" style="2" hidden="1" customWidth="1"/>
    <col min="18" max="18" width="10.42578125" style="3" hidden="1" customWidth="1"/>
    <col min="19" max="19" width="10.7109375" style="3" hidden="1" customWidth="1"/>
    <col min="20" max="20" width="11.7109375" style="3" hidden="1" customWidth="1"/>
    <col min="21" max="21" width="11.140625" style="3" hidden="1" customWidth="1"/>
    <col min="22" max="22" width="10.5703125" style="3" hidden="1" customWidth="1"/>
    <col min="23" max="23" width="10.7109375" style="3" customWidth="1"/>
    <col min="24" max="26" width="9.140625" style="3" customWidth="1"/>
    <col min="27" max="28" width="9.140625" style="3" hidden="1" customWidth="1"/>
    <col min="29" max="31" width="9.140625" style="3" customWidth="1"/>
    <col min="32" max="240" width="9.140625" style="3"/>
    <col min="241" max="241" width="13.7109375" style="3" customWidth="1"/>
    <col min="242" max="16384" width="9.140625" style="3"/>
  </cols>
  <sheetData>
    <row r="1" spans="1:28" ht="27.75" hidden="1" customHeight="1" x14ac:dyDescent="0.25">
      <c r="A1" s="169" t="s">
        <v>178</v>
      </c>
      <c r="B1" s="169"/>
      <c r="C1" s="169"/>
      <c r="D1" s="169"/>
      <c r="E1" s="169"/>
      <c r="F1" s="169"/>
      <c r="G1" s="169"/>
      <c r="H1" s="169"/>
      <c r="I1" s="169"/>
      <c r="O1" s="3"/>
    </row>
    <row r="2" spans="1:28" ht="27.75" hidden="1" customHeight="1" x14ac:dyDescent="0.25">
      <c r="A2" s="170" t="s">
        <v>3</v>
      </c>
      <c r="B2" s="170"/>
      <c r="C2" s="170"/>
      <c r="D2" s="170"/>
      <c r="E2" s="170"/>
      <c r="F2" s="170"/>
      <c r="G2" s="170"/>
      <c r="H2" s="170"/>
      <c r="I2" s="170"/>
    </row>
    <row r="3" spans="1:28" ht="24.75" hidden="1" customHeight="1" x14ac:dyDescent="0.25">
      <c r="A3" s="171" t="s">
        <v>54</v>
      </c>
      <c r="B3" s="171"/>
      <c r="C3" s="171"/>
      <c r="D3" s="171"/>
      <c r="E3" s="171"/>
      <c r="F3" s="171"/>
      <c r="G3" s="171"/>
      <c r="H3" s="171"/>
      <c r="I3" s="171"/>
    </row>
    <row r="4" spans="1:28" ht="34.5" customHeight="1" x14ac:dyDescent="0.25">
      <c r="A4" s="172" t="s">
        <v>191</v>
      </c>
      <c r="B4" s="172"/>
      <c r="C4" s="172"/>
      <c r="D4" s="172"/>
      <c r="E4" s="172"/>
      <c r="F4" s="172"/>
      <c r="G4" s="172"/>
      <c r="H4" s="172"/>
      <c r="I4" s="172"/>
    </row>
    <row r="5" spans="1:28" hidden="1" x14ac:dyDescent="0.25"/>
    <row r="6" spans="1:28" hidden="1" x14ac:dyDescent="0.25"/>
    <row r="7" spans="1:28" hidden="1" x14ac:dyDescent="0.25"/>
    <row r="8" spans="1:28" hidden="1" x14ac:dyDescent="0.25">
      <c r="A8" s="173" t="s">
        <v>61</v>
      </c>
      <c r="B8" s="173"/>
      <c r="C8" s="173"/>
      <c r="D8" s="173"/>
      <c r="E8" s="173"/>
      <c r="F8" s="173"/>
      <c r="G8" s="173"/>
      <c r="H8" s="173"/>
      <c r="I8" s="173"/>
      <c r="J8" s="43"/>
      <c r="K8" s="8"/>
      <c r="L8" s="8"/>
      <c r="M8" s="8"/>
      <c r="N8" s="8"/>
      <c r="R8" s="2"/>
      <c r="S8" s="2"/>
      <c r="T8" s="2"/>
      <c r="U8" s="2"/>
      <c r="V8" s="2"/>
      <c r="W8" s="2"/>
    </row>
    <row r="9" spans="1:28" ht="45.75" hidden="1" customHeight="1" x14ac:dyDescent="0.25">
      <c r="A9" s="162" t="s">
        <v>95</v>
      </c>
      <c r="B9" s="163"/>
      <c r="C9" s="163"/>
      <c r="D9" s="163"/>
      <c r="E9" s="163"/>
      <c r="F9" s="163"/>
      <c r="G9" s="164"/>
      <c r="H9" s="162" t="s">
        <v>96</v>
      </c>
      <c r="I9" s="165"/>
      <c r="J9" s="29"/>
      <c r="K9" s="29"/>
      <c r="L9" s="27"/>
      <c r="M9" s="27"/>
      <c r="N9" s="27"/>
      <c r="R9" s="2"/>
      <c r="S9" s="2"/>
      <c r="T9" s="2"/>
      <c r="U9" s="2"/>
      <c r="V9" s="2"/>
      <c r="W9" s="2"/>
    </row>
    <row r="10" spans="1:28" hidden="1" x14ac:dyDescent="0.25">
      <c r="A10" s="166" t="s">
        <v>58</v>
      </c>
      <c r="B10" s="166"/>
      <c r="C10" s="166"/>
      <c r="D10" s="166"/>
      <c r="E10" s="166"/>
      <c r="F10" s="166"/>
      <c r="G10" s="166"/>
      <c r="H10" s="167">
        <v>0.1</v>
      </c>
      <c r="I10" s="167"/>
      <c r="J10" s="126"/>
      <c r="K10" s="23"/>
      <c r="L10" s="23"/>
      <c r="M10" s="23"/>
      <c r="N10" s="23"/>
      <c r="O10" s="23"/>
      <c r="P10" s="3"/>
      <c r="Q10" s="3"/>
      <c r="S10" s="9"/>
      <c r="T10" s="9"/>
      <c r="U10" s="9"/>
      <c r="V10" s="9"/>
      <c r="W10" s="10"/>
      <c r="X10" s="2"/>
      <c r="Y10" s="2"/>
      <c r="AA10" s="3" t="s">
        <v>132</v>
      </c>
      <c r="AB10" s="19" t="s">
        <v>0</v>
      </c>
    </row>
    <row r="11" spans="1:28" x14ac:dyDescent="0.25">
      <c r="A11" s="166" t="s">
        <v>22</v>
      </c>
      <c r="B11" s="166"/>
      <c r="C11" s="166"/>
      <c r="D11" s="166"/>
      <c r="E11" s="166"/>
      <c r="F11" s="166"/>
      <c r="G11" s="166"/>
      <c r="H11" s="168">
        <v>20000000</v>
      </c>
      <c r="I11" s="168"/>
      <c r="J11" s="126"/>
      <c r="K11" s="23"/>
      <c r="L11" s="23"/>
      <c r="M11" s="23"/>
      <c r="N11" s="23"/>
      <c r="O11" s="23"/>
      <c r="P11" s="3"/>
      <c r="Q11" s="3"/>
      <c r="W11" s="11"/>
      <c r="X11" s="2"/>
      <c r="Y11" s="2"/>
      <c r="AA11" s="3" t="s">
        <v>2</v>
      </c>
      <c r="AB11" s="19" t="s">
        <v>1</v>
      </c>
    </row>
    <row r="12" spans="1:28" x14ac:dyDescent="0.25">
      <c r="A12" s="185" t="s">
        <v>55</v>
      </c>
      <c r="B12" s="185"/>
      <c r="C12" s="185"/>
      <c r="D12" s="185"/>
      <c r="E12" s="185"/>
      <c r="F12" s="185"/>
      <c r="G12" s="185"/>
      <c r="H12" s="174">
        <v>18</v>
      </c>
      <c r="I12" s="174"/>
      <c r="J12" s="126"/>
      <c r="K12" s="23"/>
      <c r="L12" s="23"/>
      <c r="M12" s="23"/>
      <c r="N12" s="23"/>
      <c r="O12" s="23"/>
      <c r="P12" s="3"/>
      <c r="Q12" s="3"/>
      <c r="S12" s="12"/>
      <c r="T12" s="12"/>
      <c r="U12" s="12"/>
      <c r="V12" s="12"/>
      <c r="W12" s="11"/>
      <c r="X12" s="2"/>
      <c r="Y12" s="2"/>
    </row>
    <row r="13" spans="1:28" x14ac:dyDescent="0.25">
      <c r="A13" s="175" t="s">
        <v>60</v>
      </c>
      <c r="B13" s="176"/>
      <c r="C13" s="176"/>
      <c r="D13" s="176"/>
      <c r="E13" s="176"/>
      <c r="F13" s="176"/>
      <c r="G13" s="177"/>
      <c r="H13" s="184">
        <v>14.67</v>
      </c>
      <c r="I13" s="184"/>
      <c r="J13" s="126"/>
      <c r="K13" s="23"/>
      <c r="L13" s="23"/>
      <c r="M13" s="23"/>
      <c r="N13" s="23"/>
      <c r="O13" s="23"/>
      <c r="P13" s="3"/>
      <c r="Q13" s="3"/>
      <c r="S13" s="12"/>
      <c r="T13" s="12"/>
      <c r="U13" s="12"/>
      <c r="V13" s="12"/>
      <c r="W13" s="18"/>
      <c r="X13" s="2"/>
      <c r="Y13" s="2"/>
    </row>
    <row r="14" spans="1:28" ht="17.100000000000001" customHeight="1" x14ac:dyDescent="0.25">
      <c r="A14" s="175" t="s">
        <v>56</v>
      </c>
      <c r="B14" s="176"/>
      <c r="C14" s="176"/>
      <c r="D14" s="176"/>
      <c r="E14" s="176"/>
      <c r="F14" s="176"/>
      <c r="G14" s="177"/>
      <c r="H14" s="178">
        <v>1</v>
      </c>
      <c r="I14" s="179"/>
      <c r="J14" s="180"/>
      <c r="K14" s="181"/>
      <c r="L14" s="181"/>
      <c r="M14" s="181"/>
      <c r="N14" s="181"/>
      <c r="O14" s="181"/>
      <c r="R14" s="2"/>
      <c r="S14" s="2"/>
      <c r="T14" s="2"/>
      <c r="U14" s="2"/>
      <c r="V14" s="2"/>
      <c r="W14" s="13"/>
      <c r="X14" s="2"/>
      <c r="Y14" s="2"/>
      <c r="AB14" s="56">
        <v>7.0000000000000001E-3</v>
      </c>
    </row>
    <row r="15" spans="1:28" hidden="1" x14ac:dyDescent="0.25">
      <c r="A15" s="175" t="str">
        <f>CONCATENATE("Месячный платеж по кредиту, ",L22)</f>
        <v xml:space="preserve">Месячный платеж по кредиту, </v>
      </c>
      <c r="B15" s="176"/>
      <c r="C15" s="176"/>
      <c r="D15" s="176"/>
      <c r="E15" s="176"/>
      <c r="F15" s="176"/>
      <c r="G15" s="33"/>
      <c r="H15" s="182">
        <f>IF(data=1,0,sumkred*PROC/100/((1-POWER(1+PROC/1200,-strok))*12))</f>
        <v>0</v>
      </c>
      <c r="I15" s="183"/>
      <c r="J15" s="25"/>
      <c r="K15" s="20"/>
      <c r="L15" s="169"/>
      <c r="M15" s="169"/>
      <c r="N15" s="169"/>
      <c r="O15" s="26"/>
      <c r="P15" s="21"/>
      <c r="Q15" s="21"/>
      <c r="R15" s="2"/>
      <c r="S15" s="2"/>
      <c r="T15" s="2"/>
      <c r="U15" s="2"/>
      <c r="V15" s="2"/>
      <c r="W15" s="13"/>
      <c r="X15" s="2"/>
      <c r="Y15" s="2"/>
    </row>
    <row r="16" spans="1:28" x14ac:dyDescent="0.25">
      <c r="A16" s="186" t="s">
        <v>113</v>
      </c>
      <c r="B16" s="187"/>
      <c r="C16" s="187"/>
      <c r="D16" s="187"/>
      <c r="E16" s="187"/>
      <c r="F16" s="187"/>
      <c r="G16" s="188"/>
      <c r="H16" s="277">
        <v>0</v>
      </c>
      <c r="I16" s="277"/>
      <c r="J16" s="180"/>
      <c r="K16" s="181"/>
      <c r="L16" s="181"/>
      <c r="M16" s="181"/>
      <c r="N16" s="181"/>
      <c r="O16" s="181"/>
      <c r="P16" s="21"/>
      <c r="Q16" s="21"/>
      <c r="R16" s="2"/>
      <c r="S16" s="2"/>
      <c r="T16" s="2"/>
      <c r="U16" s="2"/>
      <c r="V16" s="2"/>
      <c r="W16" s="18"/>
      <c r="X16" s="2"/>
      <c r="Y16" s="2"/>
      <c r="AB16" s="56">
        <v>0.01</v>
      </c>
    </row>
    <row r="17" spans="1:25" ht="15" customHeight="1" x14ac:dyDescent="0.25">
      <c r="A17" s="186" t="s">
        <v>114</v>
      </c>
      <c r="B17" s="187"/>
      <c r="C17" s="187"/>
      <c r="D17" s="187"/>
      <c r="E17" s="187"/>
      <c r="F17" s="187"/>
      <c r="G17" s="188"/>
      <c r="H17" s="276">
        <v>0</v>
      </c>
      <c r="I17" s="276"/>
      <c r="J17" s="180"/>
      <c r="K17" s="181"/>
      <c r="L17" s="181"/>
      <c r="M17" s="181"/>
      <c r="N17" s="181"/>
      <c r="O17" s="181"/>
      <c r="P17" s="21"/>
      <c r="Q17" s="21"/>
      <c r="R17" s="2"/>
      <c r="S17" s="2"/>
      <c r="T17" s="2"/>
      <c r="U17" s="2"/>
      <c r="V17" s="2"/>
      <c r="W17" s="18"/>
      <c r="X17" s="2"/>
      <c r="Y17" s="2"/>
    </row>
    <row r="18" spans="1:25" ht="34.5" customHeight="1" x14ac:dyDescent="0.25">
      <c r="A18" s="191" t="s">
        <v>124</v>
      </c>
      <c r="B18" s="191"/>
      <c r="C18" s="191"/>
      <c r="D18" s="191"/>
      <c r="E18" s="191"/>
      <c r="F18" s="191"/>
      <c r="G18" s="191"/>
      <c r="H18" s="192">
        <v>7.0000000000000001E-3</v>
      </c>
      <c r="I18" s="192"/>
      <c r="J18" s="180"/>
      <c r="K18" s="181"/>
      <c r="L18" s="181"/>
      <c r="M18" s="181"/>
      <c r="N18" s="181"/>
      <c r="O18" s="181"/>
      <c r="P18" s="21"/>
      <c r="Q18" s="21"/>
      <c r="R18" s="2"/>
      <c r="S18" s="2"/>
      <c r="T18" s="2"/>
      <c r="U18" s="2"/>
      <c r="V18" s="2"/>
      <c r="W18" s="18"/>
      <c r="X18" s="2"/>
      <c r="Y18" s="2"/>
    </row>
    <row r="19" spans="1:25" hidden="1" x14ac:dyDescent="0.25">
      <c r="A19" s="175" t="s">
        <v>115</v>
      </c>
      <c r="B19" s="176"/>
      <c r="C19" s="176"/>
      <c r="D19" s="176"/>
      <c r="E19" s="176"/>
      <c r="F19" s="176"/>
      <c r="G19" s="176"/>
      <c r="H19" s="193"/>
      <c r="I19" s="193"/>
      <c r="J19" s="180"/>
      <c r="K19" s="181"/>
      <c r="L19" s="181"/>
      <c r="M19" s="181"/>
      <c r="N19" s="181"/>
      <c r="O19" s="181"/>
      <c r="P19" s="21"/>
      <c r="Q19" s="21"/>
      <c r="R19" s="2"/>
      <c r="S19" s="2"/>
      <c r="T19" s="2"/>
      <c r="U19" s="2"/>
      <c r="V19" s="2"/>
      <c r="W19" s="18"/>
      <c r="X19" s="2"/>
      <c r="Y19" s="2"/>
    </row>
    <row r="20" spans="1:25" ht="19.5" customHeight="1" x14ac:dyDescent="0.25">
      <c r="A20" s="249" t="s">
        <v>134</v>
      </c>
      <c r="B20" s="250"/>
      <c r="C20" s="250"/>
      <c r="D20" s="250"/>
      <c r="E20" s="250"/>
      <c r="F20" s="250"/>
      <c r="G20" s="251"/>
      <c r="H20" s="206">
        <v>750</v>
      </c>
      <c r="I20" s="206"/>
      <c r="J20" s="125"/>
      <c r="K20" s="126"/>
      <c r="L20" s="126"/>
      <c r="M20" s="126"/>
      <c r="N20" s="126"/>
      <c r="O20" s="126"/>
      <c r="P20" s="21"/>
      <c r="Q20" s="21"/>
      <c r="R20" s="2"/>
      <c r="S20" s="2"/>
      <c r="T20" s="2"/>
      <c r="U20" s="2"/>
      <c r="V20" s="2"/>
      <c r="W20" s="18"/>
      <c r="X20" s="2"/>
      <c r="Y20" s="2"/>
    </row>
    <row r="21" spans="1:25" ht="29.25" customHeight="1" x14ac:dyDescent="0.25">
      <c r="A21" s="212" t="s">
        <v>138</v>
      </c>
      <c r="B21" s="185"/>
      <c r="C21" s="185"/>
      <c r="D21" s="185"/>
      <c r="E21" s="185"/>
      <c r="F21" s="185"/>
      <c r="G21" s="185"/>
      <c r="H21" s="213" t="s">
        <v>139</v>
      </c>
      <c r="I21" s="214"/>
      <c r="J21" s="125"/>
      <c r="K21" s="126"/>
      <c r="L21" s="126"/>
      <c r="M21" s="126"/>
      <c r="N21" s="126"/>
      <c r="O21" s="126"/>
      <c r="P21" s="21"/>
      <c r="Q21" s="21"/>
      <c r="R21" s="2"/>
      <c r="S21" s="2"/>
      <c r="T21" s="2"/>
      <c r="U21" s="2"/>
      <c r="V21" s="2"/>
      <c r="W21" s="18"/>
      <c r="X21" s="2"/>
      <c r="Y21" s="2"/>
    </row>
    <row r="22" spans="1:25" x14ac:dyDescent="0.25">
      <c r="A22" s="14">
        <v>2</v>
      </c>
      <c r="B22" s="2"/>
      <c r="C22" s="2"/>
      <c r="D22" s="2"/>
      <c r="E22" s="2"/>
      <c r="F22" s="2"/>
      <c r="G22" s="2"/>
      <c r="I22" s="24"/>
      <c r="J22" s="24"/>
      <c r="K22" s="24"/>
      <c r="L22" s="211"/>
      <c r="M22" s="211"/>
      <c r="N22" s="211"/>
      <c r="O22" s="211"/>
      <c r="P22" s="24"/>
      <c r="Q22" s="24"/>
      <c r="R22" s="2"/>
      <c r="S22" s="2"/>
      <c r="T22" s="2"/>
      <c r="U22" s="2"/>
      <c r="V22" s="28" t="s">
        <v>59</v>
      </c>
      <c r="W22" s="15"/>
    </row>
    <row r="23" spans="1:25" ht="12.75" customHeight="1" x14ac:dyDescent="0.25">
      <c r="A23" s="195" t="s">
        <v>65</v>
      </c>
      <c r="B23" s="194"/>
      <c r="C23" s="194"/>
      <c r="D23" s="194"/>
      <c r="E23" s="194"/>
      <c r="F23" s="127"/>
      <c r="G23" s="127"/>
      <c r="H23" s="198" t="s">
        <v>69</v>
      </c>
      <c r="I23" s="198"/>
      <c r="J23" s="198"/>
      <c r="K23" s="199" t="s">
        <v>70</v>
      </c>
      <c r="L23" s="194"/>
      <c r="M23" s="194"/>
      <c r="N23" s="194" t="s">
        <v>71</v>
      </c>
      <c r="O23" s="194"/>
      <c r="P23" s="194"/>
      <c r="Q23" s="194" t="s">
        <v>72</v>
      </c>
      <c r="R23" s="194"/>
      <c r="S23" s="194"/>
      <c r="T23" s="194" t="s">
        <v>73</v>
      </c>
      <c r="U23" s="194"/>
      <c r="V23" s="194"/>
    </row>
    <row r="24" spans="1:25" ht="45.75" thickBot="1" x14ac:dyDescent="0.3">
      <c r="A24" s="196"/>
      <c r="B24" s="67" t="s">
        <v>88</v>
      </c>
      <c r="C24" s="67" t="s">
        <v>89</v>
      </c>
      <c r="D24" s="67" t="s">
        <v>193</v>
      </c>
      <c r="E24" s="67" t="s">
        <v>90</v>
      </c>
      <c r="F24" s="62" t="s">
        <v>89</v>
      </c>
      <c r="G24" s="62" t="s">
        <v>90</v>
      </c>
      <c r="H24" s="62" t="s">
        <v>88</v>
      </c>
      <c r="I24" s="123"/>
      <c r="J24" s="62" t="s">
        <v>90</v>
      </c>
      <c r="K24" s="57" t="s">
        <v>88</v>
      </c>
      <c r="L24" s="44" t="s">
        <v>89</v>
      </c>
      <c r="M24" s="44" t="s">
        <v>90</v>
      </c>
      <c r="N24" s="44" t="s">
        <v>88</v>
      </c>
      <c r="O24" s="44" t="s">
        <v>89</v>
      </c>
      <c r="P24" s="44" t="s">
        <v>90</v>
      </c>
      <c r="Q24" s="44" t="s">
        <v>88</v>
      </c>
      <c r="R24" s="44" t="s">
        <v>89</v>
      </c>
      <c r="S24" s="44" t="s">
        <v>90</v>
      </c>
      <c r="T24" s="44" t="s">
        <v>88</v>
      </c>
      <c r="U24" s="44" t="s">
        <v>89</v>
      </c>
      <c r="V24" s="44" t="s">
        <v>90</v>
      </c>
    </row>
    <row r="25" spans="1:25" ht="15.75" thickTop="1" x14ac:dyDescent="0.25">
      <c r="A25" s="70">
        <v>1</v>
      </c>
      <c r="B25" s="48">
        <f>sumkred</f>
        <v>20000000</v>
      </c>
      <c r="C25" s="48">
        <f t="shared" ref="C25:C35" si="0">IF(A25&gt;strok,0,IF(data=1,B25*(PROC/36500)*30.42,B25*(PROC/36000)*30))</f>
        <v>244526.79452054793</v>
      </c>
      <c r="D25" s="48">
        <f>H17+H20+H16*sumkred+Переказ*sumkred</f>
        <v>140750</v>
      </c>
      <c r="E25" s="48">
        <f>IF(A25=strok,B25+C25,C25+D25)</f>
        <v>385276.79452054796</v>
      </c>
      <c r="F25" s="64"/>
      <c r="G25" s="63"/>
      <c r="H25" s="63"/>
      <c r="I25" s="63">
        <f t="shared" ref="I25:I42" si="1">IF(data=1,H25*(PROC/36500)*30.42,H25*(PROC/36000)*30)</f>
        <v>0</v>
      </c>
      <c r="J25" s="63">
        <f t="shared" ref="J25:J42" si="2">IF(data=1,IF(I25&gt;0.0001,I25+sumproplat,0),IF(H25&gt;sumproplat*2,sumproplat,H25+I25))</f>
        <v>0</v>
      </c>
      <c r="K25" s="58">
        <f>IF(data=1,IF((H42-sumproplat)&gt;0,H42-sumproplat,0),IF(H42-(sumproplat-I42)&gt;0,H42-(J42-I42),0))</f>
        <v>0</v>
      </c>
      <c r="L25" s="46">
        <f t="shared" ref="L25:L42" si="3">IF(data=1,K25*(PROC/36500)*30.42,K25*(PROC/36000)*30)</f>
        <v>0</v>
      </c>
      <c r="M25" s="46">
        <f t="shared" ref="M25:M42" si="4">IF(data=1,IF(L25&gt;0.0001,L25+sumproplat,0),IF(K25&gt;sumproplat*2,sumproplat,K25+L25))</f>
        <v>0</v>
      </c>
      <c r="N25" s="46">
        <f>IF(data=1,IF((K42-sumproplat)&gt;0,K42-sumproplat,0),IF(K42-(sumproplat-L42)&gt;0,K42-(M42-L42),0))</f>
        <v>0</v>
      </c>
      <c r="O25" s="46">
        <f t="shared" ref="O25:O42" si="5">IF(data=1,N25*(PROC/36500)*30.42,N25*(PROC/36000)*30)</f>
        <v>0</v>
      </c>
      <c r="P25" s="46">
        <f t="shared" ref="P25:P42" si="6">IF(data=1,IF(O25&gt;0.0001,O25+sumproplat,0),IF(N25&gt;sumproplat*2,sumproplat,N25+O25))</f>
        <v>0</v>
      </c>
      <c r="Q25" s="46">
        <f>IF(data=1,IF((N42-sumproplat)&gt;0,N42-sumproplat,0),IF(N42-(sumproplat-O42)&gt;0,N42-(P42-O42),0))</f>
        <v>0</v>
      </c>
      <c r="R25" s="46">
        <f t="shared" ref="R25:R42" si="7">IF(data=1,Q25*(PROC/36500)*30.42,Q25*(PROC/36000)*30)</f>
        <v>0</v>
      </c>
      <c r="S25" s="46">
        <f t="shared" ref="S25:S42" si="8">IF(data=1,IF(R25&gt;0.0001,R25+sumproplat,0),IF(Q25&gt;sumproplat*2,sumproplat,Q25+R25))</f>
        <v>0</v>
      </c>
      <c r="T25" s="46">
        <f>IF(data=1,IF((Q42-sumproplat)&gt;0,Q42-sumproplat,0),IF(Q42-(sumproplat-R42)&gt;0,Q42-(S42-R42),0))</f>
        <v>0</v>
      </c>
      <c r="U25" s="46">
        <f t="shared" ref="U25:U42" si="9">IF(data=1,T25*(PROC/36500)*30.42,T25*(PROC/36000)*30)</f>
        <v>0</v>
      </c>
      <c r="V25" s="46">
        <f t="shared" ref="V25:V42" si="10">IF(data=1,IF(U25&gt;0.0001,U25+sumproplat,0),IF(T25&gt;sumproplat*2,sumproplat,T25+U25))</f>
        <v>0</v>
      </c>
    </row>
    <row r="26" spans="1:25" x14ac:dyDescent="0.25">
      <c r="A26" s="71">
        <v>2</v>
      </c>
      <c r="B26" s="48">
        <f t="shared" ref="B26:B35" si="11">IF(data=1,IF(A26&gt;strok,0,B25),0)</f>
        <v>20000000</v>
      </c>
      <c r="C26" s="48">
        <f t="shared" si="0"/>
        <v>244526.79452054793</v>
      </c>
      <c r="D26" s="48">
        <v>0</v>
      </c>
      <c r="E26" s="48">
        <f t="shared" ref="E26:E35" si="12">IF(A26=strok,B26+C26,C26)</f>
        <v>244526.79452054793</v>
      </c>
      <c r="F26" s="64"/>
      <c r="G26" s="63"/>
      <c r="H26" s="63"/>
      <c r="I26" s="63">
        <f t="shared" si="1"/>
        <v>0</v>
      </c>
      <c r="J26" s="63">
        <f t="shared" si="2"/>
        <v>0</v>
      </c>
      <c r="K26" s="59">
        <f>IF(data=1,IF((K25-sumproplat)&gt;0,K25-sumproplat,0),IF(K25-(sumproplat-L25)&gt;0,K25-(M25-L25),0))</f>
        <v>0</v>
      </c>
      <c r="L26" s="48">
        <f t="shared" si="3"/>
        <v>0</v>
      </c>
      <c r="M26" s="48">
        <f t="shared" si="4"/>
        <v>0</v>
      </c>
      <c r="N26" s="48">
        <f>IF(data=1,IF((N25-sumproplat)&gt;0,N25-sumproplat,0),IF(N25-(sumproplat-O25)&gt;0,N25-(P25-O25),0))</f>
        <v>0</v>
      </c>
      <c r="O26" s="48">
        <f t="shared" si="5"/>
        <v>0</v>
      </c>
      <c r="P26" s="48">
        <f t="shared" si="6"/>
        <v>0</v>
      </c>
      <c r="Q26" s="48">
        <f>IF(data=1,IF((Q25-sumproplat)&gt;0,Q25-sumproplat,0),IF(Q25-(sumproplat-R25)&gt;0,Q25-(S25-R25),0))</f>
        <v>0</v>
      </c>
      <c r="R26" s="48">
        <f t="shared" si="7"/>
        <v>0</v>
      </c>
      <c r="S26" s="48">
        <f t="shared" si="8"/>
        <v>0</v>
      </c>
      <c r="T26" s="48">
        <f>IF(data=1,IF((T25-sumproplat)&gt;0,T25-sumproplat,0),IF(T25-(sumproplat-U25)&gt;0,T25-(V25-U25),0))</f>
        <v>0</v>
      </c>
      <c r="U26" s="48">
        <f t="shared" si="9"/>
        <v>0</v>
      </c>
      <c r="V26" s="48">
        <f t="shared" si="10"/>
        <v>0</v>
      </c>
    </row>
    <row r="27" spans="1:25" x14ac:dyDescent="0.25">
      <c r="A27" s="70">
        <v>3</v>
      </c>
      <c r="B27" s="48">
        <f t="shared" si="11"/>
        <v>20000000</v>
      </c>
      <c r="C27" s="48">
        <f t="shared" si="0"/>
        <v>244526.79452054793</v>
      </c>
      <c r="D27" s="48">
        <v>0</v>
      </c>
      <c r="E27" s="48">
        <f t="shared" si="12"/>
        <v>244526.79452054793</v>
      </c>
      <c r="F27" s="64"/>
      <c r="G27" s="63"/>
      <c r="H27" s="63"/>
      <c r="I27" s="63">
        <f t="shared" si="1"/>
        <v>0</v>
      </c>
      <c r="J27" s="63">
        <f t="shared" si="2"/>
        <v>0</v>
      </c>
      <c r="K27" s="59">
        <f t="shared" ref="K27:K35" si="13">IF(data=1,IF((K26-sumproplat)&gt;0,K26-sumproplat,0),IF(K26-(sumproplat-L26)&gt;0,K26-(M26-L26),0))</f>
        <v>0</v>
      </c>
      <c r="L27" s="48">
        <f t="shared" si="3"/>
        <v>0</v>
      </c>
      <c r="M27" s="48">
        <f t="shared" si="4"/>
        <v>0</v>
      </c>
      <c r="N27" s="48">
        <f t="shared" ref="N27:N35" si="14">IF(data=1,IF((N26-sumproplat)&gt;0,N26-sumproplat,0),IF(N26-(sumproplat-O26)&gt;0,N26-(P26-O26),0))</f>
        <v>0</v>
      </c>
      <c r="O27" s="48">
        <f t="shared" si="5"/>
        <v>0</v>
      </c>
      <c r="P27" s="48">
        <f t="shared" si="6"/>
        <v>0</v>
      </c>
      <c r="Q27" s="48">
        <f t="shared" ref="Q27:Q35" si="15">IF(data=1,IF((Q26-sumproplat)&gt;0,Q26-sumproplat,0),IF(Q26-(sumproplat-R26)&gt;0,Q26-(S26-R26),0))</f>
        <v>0</v>
      </c>
      <c r="R27" s="48">
        <f t="shared" si="7"/>
        <v>0</v>
      </c>
      <c r="S27" s="48">
        <f t="shared" si="8"/>
        <v>0</v>
      </c>
      <c r="T27" s="48">
        <f t="shared" ref="T27:T35" si="16">IF(data=1,IF((T26-sumproplat)&gt;0,T26-sumproplat,0),IF(T26-(sumproplat-U26)&gt;0,T26-(V26-U26),0))</f>
        <v>0</v>
      </c>
      <c r="U27" s="48">
        <f t="shared" si="9"/>
        <v>0</v>
      </c>
      <c r="V27" s="48">
        <f t="shared" si="10"/>
        <v>0</v>
      </c>
    </row>
    <row r="28" spans="1:25" x14ac:dyDescent="0.25">
      <c r="A28" s="71">
        <v>4</v>
      </c>
      <c r="B28" s="48">
        <f t="shared" si="11"/>
        <v>20000000</v>
      </c>
      <c r="C28" s="48">
        <f t="shared" si="0"/>
        <v>244526.79452054793</v>
      </c>
      <c r="D28" s="48">
        <v>0</v>
      </c>
      <c r="E28" s="48">
        <f t="shared" si="12"/>
        <v>244526.79452054793</v>
      </c>
      <c r="F28" s="64"/>
      <c r="G28" s="63"/>
      <c r="H28" s="63"/>
      <c r="I28" s="63">
        <f t="shared" si="1"/>
        <v>0</v>
      </c>
      <c r="J28" s="63">
        <f t="shared" si="2"/>
        <v>0</v>
      </c>
      <c r="K28" s="59">
        <f t="shared" si="13"/>
        <v>0</v>
      </c>
      <c r="L28" s="48">
        <f t="shared" si="3"/>
        <v>0</v>
      </c>
      <c r="M28" s="48">
        <f t="shared" si="4"/>
        <v>0</v>
      </c>
      <c r="N28" s="48">
        <f t="shared" si="14"/>
        <v>0</v>
      </c>
      <c r="O28" s="48">
        <f t="shared" si="5"/>
        <v>0</v>
      </c>
      <c r="P28" s="48">
        <f t="shared" si="6"/>
        <v>0</v>
      </c>
      <c r="Q28" s="48">
        <f t="shared" si="15"/>
        <v>0</v>
      </c>
      <c r="R28" s="48">
        <f t="shared" si="7"/>
        <v>0</v>
      </c>
      <c r="S28" s="48">
        <f t="shared" si="8"/>
        <v>0</v>
      </c>
      <c r="T28" s="48">
        <f t="shared" si="16"/>
        <v>0</v>
      </c>
      <c r="U28" s="48">
        <f t="shared" si="9"/>
        <v>0</v>
      </c>
      <c r="V28" s="48">
        <f t="shared" si="10"/>
        <v>0</v>
      </c>
    </row>
    <row r="29" spans="1:25" x14ac:dyDescent="0.25">
      <c r="A29" s="70">
        <v>5</v>
      </c>
      <c r="B29" s="48">
        <f t="shared" si="11"/>
        <v>20000000</v>
      </c>
      <c r="C29" s="48">
        <f t="shared" si="0"/>
        <v>244526.79452054793</v>
      </c>
      <c r="D29" s="48">
        <v>0</v>
      </c>
      <c r="E29" s="48">
        <f t="shared" si="12"/>
        <v>244526.79452054793</v>
      </c>
      <c r="F29" s="64"/>
      <c r="G29" s="63"/>
      <c r="H29" s="63"/>
      <c r="I29" s="63">
        <f t="shared" si="1"/>
        <v>0</v>
      </c>
      <c r="J29" s="63">
        <f t="shared" si="2"/>
        <v>0</v>
      </c>
      <c r="K29" s="59">
        <f t="shared" si="13"/>
        <v>0</v>
      </c>
      <c r="L29" s="48">
        <f t="shared" si="3"/>
        <v>0</v>
      </c>
      <c r="M29" s="48">
        <f t="shared" si="4"/>
        <v>0</v>
      </c>
      <c r="N29" s="48">
        <f t="shared" si="14"/>
        <v>0</v>
      </c>
      <c r="O29" s="48">
        <f t="shared" si="5"/>
        <v>0</v>
      </c>
      <c r="P29" s="48">
        <f t="shared" si="6"/>
        <v>0</v>
      </c>
      <c r="Q29" s="48">
        <f t="shared" si="15"/>
        <v>0</v>
      </c>
      <c r="R29" s="48">
        <f t="shared" si="7"/>
        <v>0</v>
      </c>
      <c r="S29" s="48">
        <f t="shared" si="8"/>
        <v>0</v>
      </c>
      <c r="T29" s="48">
        <f t="shared" si="16"/>
        <v>0</v>
      </c>
      <c r="U29" s="48">
        <f t="shared" si="9"/>
        <v>0</v>
      </c>
      <c r="V29" s="48">
        <f t="shared" si="10"/>
        <v>0</v>
      </c>
    </row>
    <row r="30" spans="1:25" x14ac:dyDescent="0.25">
      <c r="A30" s="71">
        <v>6</v>
      </c>
      <c r="B30" s="48">
        <f t="shared" si="11"/>
        <v>20000000</v>
      </c>
      <c r="C30" s="48">
        <f t="shared" si="0"/>
        <v>244526.79452054793</v>
      </c>
      <c r="D30" s="48">
        <v>0</v>
      </c>
      <c r="E30" s="48">
        <f t="shared" si="12"/>
        <v>244526.79452054793</v>
      </c>
      <c r="F30" s="64"/>
      <c r="G30" s="63"/>
      <c r="H30" s="63"/>
      <c r="I30" s="63">
        <f t="shared" si="1"/>
        <v>0</v>
      </c>
      <c r="J30" s="63">
        <f t="shared" si="2"/>
        <v>0</v>
      </c>
      <c r="K30" s="59">
        <f t="shared" si="13"/>
        <v>0</v>
      </c>
      <c r="L30" s="48">
        <f t="shared" si="3"/>
        <v>0</v>
      </c>
      <c r="M30" s="48">
        <f t="shared" si="4"/>
        <v>0</v>
      </c>
      <c r="N30" s="48">
        <f t="shared" si="14"/>
        <v>0</v>
      </c>
      <c r="O30" s="48">
        <f t="shared" si="5"/>
        <v>0</v>
      </c>
      <c r="P30" s="48">
        <f t="shared" si="6"/>
        <v>0</v>
      </c>
      <c r="Q30" s="48">
        <f t="shared" si="15"/>
        <v>0</v>
      </c>
      <c r="R30" s="48">
        <f t="shared" si="7"/>
        <v>0</v>
      </c>
      <c r="S30" s="48">
        <f t="shared" si="8"/>
        <v>0</v>
      </c>
      <c r="T30" s="48">
        <f t="shared" si="16"/>
        <v>0</v>
      </c>
      <c r="U30" s="48">
        <f t="shared" si="9"/>
        <v>0</v>
      </c>
      <c r="V30" s="48">
        <f t="shared" si="10"/>
        <v>0</v>
      </c>
    </row>
    <row r="31" spans="1:25" ht="14.25" customHeight="1" x14ac:dyDescent="0.25">
      <c r="A31" s="70">
        <v>7</v>
      </c>
      <c r="B31" s="48">
        <f t="shared" si="11"/>
        <v>20000000</v>
      </c>
      <c r="C31" s="48">
        <f t="shared" si="0"/>
        <v>244526.79452054793</v>
      </c>
      <c r="D31" s="48">
        <v>0</v>
      </c>
      <c r="E31" s="48">
        <f t="shared" si="12"/>
        <v>244526.79452054793</v>
      </c>
      <c r="F31" s="64"/>
      <c r="G31" s="63"/>
      <c r="H31" s="63"/>
      <c r="I31" s="63">
        <f t="shared" si="1"/>
        <v>0</v>
      </c>
      <c r="J31" s="63">
        <f t="shared" si="2"/>
        <v>0</v>
      </c>
      <c r="K31" s="59">
        <f t="shared" si="13"/>
        <v>0</v>
      </c>
      <c r="L31" s="48">
        <f t="shared" si="3"/>
        <v>0</v>
      </c>
      <c r="M31" s="48">
        <f t="shared" si="4"/>
        <v>0</v>
      </c>
      <c r="N31" s="48">
        <f t="shared" si="14"/>
        <v>0</v>
      </c>
      <c r="O31" s="48">
        <f t="shared" si="5"/>
        <v>0</v>
      </c>
      <c r="P31" s="48">
        <f t="shared" si="6"/>
        <v>0</v>
      </c>
      <c r="Q31" s="48">
        <f t="shared" si="15"/>
        <v>0</v>
      </c>
      <c r="R31" s="48">
        <f t="shared" si="7"/>
        <v>0</v>
      </c>
      <c r="S31" s="48">
        <f t="shared" si="8"/>
        <v>0</v>
      </c>
      <c r="T31" s="48">
        <f t="shared" si="16"/>
        <v>0</v>
      </c>
      <c r="U31" s="48">
        <f t="shared" si="9"/>
        <v>0</v>
      </c>
      <c r="V31" s="48">
        <f t="shared" si="10"/>
        <v>0</v>
      </c>
    </row>
    <row r="32" spans="1:25" x14ac:dyDescent="0.25">
      <c r="A32" s="71">
        <v>8</v>
      </c>
      <c r="B32" s="48">
        <f t="shared" si="11"/>
        <v>20000000</v>
      </c>
      <c r="C32" s="48">
        <f t="shared" si="0"/>
        <v>244526.79452054793</v>
      </c>
      <c r="D32" s="48">
        <v>0</v>
      </c>
      <c r="E32" s="48">
        <f t="shared" si="12"/>
        <v>244526.79452054793</v>
      </c>
      <c r="F32" s="64"/>
      <c r="G32" s="63"/>
      <c r="H32" s="63"/>
      <c r="I32" s="63">
        <f t="shared" si="1"/>
        <v>0</v>
      </c>
      <c r="J32" s="63">
        <f t="shared" si="2"/>
        <v>0</v>
      </c>
      <c r="K32" s="59">
        <f t="shared" si="13"/>
        <v>0</v>
      </c>
      <c r="L32" s="48">
        <f t="shared" si="3"/>
        <v>0</v>
      </c>
      <c r="M32" s="48">
        <f t="shared" si="4"/>
        <v>0</v>
      </c>
      <c r="N32" s="48">
        <f t="shared" si="14"/>
        <v>0</v>
      </c>
      <c r="O32" s="48">
        <f t="shared" si="5"/>
        <v>0</v>
      </c>
      <c r="P32" s="48">
        <f t="shared" si="6"/>
        <v>0</v>
      </c>
      <c r="Q32" s="48">
        <f t="shared" si="15"/>
        <v>0</v>
      </c>
      <c r="R32" s="48">
        <f t="shared" si="7"/>
        <v>0</v>
      </c>
      <c r="S32" s="48">
        <f t="shared" si="8"/>
        <v>0</v>
      </c>
      <c r="T32" s="48">
        <f t="shared" si="16"/>
        <v>0</v>
      </c>
      <c r="U32" s="48">
        <f t="shared" si="9"/>
        <v>0</v>
      </c>
      <c r="V32" s="48">
        <f t="shared" si="10"/>
        <v>0</v>
      </c>
    </row>
    <row r="33" spans="1:22" x14ac:dyDescent="0.25">
      <c r="A33" s="70">
        <v>9</v>
      </c>
      <c r="B33" s="48">
        <f t="shared" si="11"/>
        <v>20000000</v>
      </c>
      <c r="C33" s="48">
        <f t="shared" si="0"/>
        <v>244526.79452054793</v>
      </c>
      <c r="D33" s="48">
        <v>0</v>
      </c>
      <c r="E33" s="48">
        <f t="shared" si="12"/>
        <v>244526.79452054793</v>
      </c>
      <c r="F33" s="64"/>
      <c r="G33" s="63"/>
      <c r="H33" s="63"/>
      <c r="I33" s="63">
        <f t="shared" si="1"/>
        <v>0</v>
      </c>
      <c r="J33" s="63">
        <f t="shared" si="2"/>
        <v>0</v>
      </c>
      <c r="K33" s="59">
        <f t="shared" si="13"/>
        <v>0</v>
      </c>
      <c r="L33" s="48">
        <f t="shared" si="3"/>
        <v>0</v>
      </c>
      <c r="M33" s="48">
        <f t="shared" si="4"/>
        <v>0</v>
      </c>
      <c r="N33" s="48">
        <f t="shared" si="14"/>
        <v>0</v>
      </c>
      <c r="O33" s="48">
        <f t="shared" si="5"/>
        <v>0</v>
      </c>
      <c r="P33" s="48">
        <f t="shared" si="6"/>
        <v>0</v>
      </c>
      <c r="Q33" s="48">
        <f t="shared" si="15"/>
        <v>0</v>
      </c>
      <c r="R33" s="48">
        <f t="shared" si="7"/>
        <v>0</v>
      </c>
      <c r="S33" s="48">
        <f t="shared" si="8"/>
        <v>0</v>
      </c>
      <c r="T33" s="48">
        <f t="shared" si="16"/>
        <v>0</v>
      </c>
      <c r="U33" s="48">
        <f t="shared" si="9"/>
        <v>0</v>
      </c>
      <c r="V33" s="48">
        <f t="shared" si="10"/>
        <v>0</v>
      </c>
    </row>
    <row r="34" spans="1:22" x14ac:dyDescent="0.25">
      <c r="A34" s="71">
        <v>10</v>
      </c>
      <c r="B34" s="48">
        <f t="shared" si="11"/>
        <v>20000000</v>
      </c>
      <c r="C34" s="48">
        <f t="shared" si="0"/>
        <v>244526.79452054793</v>
      </c>
      <c r="D34" s="48">
        <v>0</v>
      </c>
      <c r="E34" s="48">
        <f t="shared" si="12"/>
        <v>244526.79452054793</v>
      </c>
      <c r="F34" s="64"/>
      <c r="G34" s="63"/>
      <c r="H34" s="63"/>
      <c r="I34" s="63">
        <f t="shared" si="1"/>
        <v>0</v>
      </c>
      <c r="J34" s="63">
        <f t="shared" si="2"/>
        <v>0</v>
      </c>
      <c r="K34" s="59">
        <f t="shared" si="13"/>
        <v>0</v>
      </c>
      <c r="L34" s="48">
        <f t="shared" si="3"/>
        <v>0</v>
      </c>
      <c r="M34" s="48">
        <f t="shared" si="4"/>
        <v>0</v>
      </c>
      <c r="N34" s="48">
        <f t="shared" si="14"/>
        <v>0</v>
      </c>
      <c r="O34" s="48">
        <f t="shared" si="5"/>
        <v>0</v>
      </c>
      <c r="P34" s="48">
        <f t="shared" si="6"/>
        <v>0</v>
      </c>
      <c r="Q34" s="48">
        <f t="shared" si="15"/>
        <v>0</v>
      </c>
      <c r="R34" s="48">
        <f t="shared" si="7"/>
        <v>0</v>
      </c>
      <c r="S34" s="48">
        <f t="shared" si="8"/>
        <v>0</v>
      </c>
      <c r="T34" s="48">
        <f t="shared" si="16"/>
        <v>0</v>
      </c>
      <c r="U34" s="48">
        <f t="shared" si="9"/>
        <v>0</v>
      </c>
      <c r="V34" s="48">
        <f t="shared" si="10"/>
        <v>0</v>
      </c>
    </row>
    <row r="35" spans="1:22" x14ac:dyDescent="0.25">
      <c r="A35" s="70">
        <v>11</v>
      </c>
      <c r="B35" s="48">
        <f t="shared" si="11"/>
        <v>20000000</v>
      </c>
      <c r="C35" s="48">
        <f t="shared" si="0"/>
        <v>244526.79452054793</v>
      </c>
      <c r="D35" s="48">
        <v>0</v>
      </c>
      <c r="E35" s="48">
        <f t="shared" si="12"/>
        <v>244526.79452054793</v>
      </c>
      <c r="F35" s="64"/>
      <c r="G35" s="63"/>
      <c r="H35" s="63"/>
      <c r="I35" s="63">
        <f t="shared" si="1"/>
        <v>0</v>
      </c>
      <c r="J35" s="63">
        <f t="shared" si="2"/>
        <v>0</v>
      </c>
      <c r="K35" s="59">
        <f t="shared" si="13"/>
        <v>0</v>
      </c>
      <c r="L35" s="48">
        <f t="shared" si="3"/>
        <v>0</v>
      </c>
      <c r="M35" s="48">
        <f t="shared" si="4"/>
        <v>0</v>
      </c>
      <c r="N35" s="48">
        <f t="shared" si="14"/>
        <v>0</v>
      </c>
      <c r="O35" s="48">
        <f t="shared" si="5"/>
        <v>0</v>
      </c>
      <c r="P35" s="48">
        <f t="shared" si="6"/>
        <v>0</v>
      </c>
      <c r="Q35" s="48">
        <f t="shared" si="15"/>
        <v>0</v>
      </c>
      <c r="R35" s="48">
        <f t="shared" si="7"/>
        <v>0</v>
      </c>
      <c r="S35" s="48">
        <f t="shared" si="8"/>
        <v>0</v>
      </c>
      <c r="T35" s="48">
        <f t="shared" si="16"/>
        <v>0</v>
      </c>
      <c r="U35" s="48">
        <f t="shared" si="9"/>
        <v>0</v>
      </c>
      <c r="V35" s="48">
        <f t="shared" si="10"/>
        <v>0</v>
      </c>
    </row>
    <row r="36" spans="1:22" x14ac:dyDescent="0.25">
      <c r="A36" s="71">
        <v>12</v>
      </c>
      <c r="B36" s="48">
        <f t="shared" ref="B36:B42" si="17">IF(data=1,IF(A36&gt;strok,0,B35),0)</f>
        <v>20000000</v>
      </c>
      <c r="C36" s="48">
        <f t="shared" ref="C36:C42" si="18">IF(A36&gt;strok,0,IF(data=1,B36*(PROC/36500)*30.42,B36*(PROC/36000)*30))</f>
        <v>244526.79452054793</v>
      </c>
      <c r="D36" s="48">
        <v>1</v>
      </c>
      <c r="E36" s="48">
        <f t="shared" ref="E36:E42" si="19">IF(A36=strok,B36+C36,C36)</f>
        <v>244526.79452054793</v>
      </c>
      <c r="F36" s="64"/>
      <c r="G36" s="63"/>
      <c r="H36" s="63"/>
      <c r="I36" s="63"/>
      <c r="J36" s="63"/>
      <c r="K36" s="129"/>
      <c r="L36" s="130"/>
      <c r="M36" s="130"/>
      <c r="N36" s="130"/>
      <c r="O36" s="130"/>
      <c r="P36" s="130"/>
      <c r="Q36" s="130"/>
      <c r="R36" s="130"/>
      <c r="S36" s="130"/>
      <c r="T36" s="130"/>
      <c r="U36" s="130"/>
      <c r="V36" s="130"/>
    </row>
    <row r="37" spans="1:22" x14ac:dyDescent="0.25">
      <c r="A37" s="70">
        <v>13</v>
      </c>
      <c r="B37" s="48">
        <f t="shared" si="17"/>
        <v>20000000</v>
      </c>
      <c r="C37" s="48">
        <f t="shared" si="18"/>
        <v>244526.79452054793</v>
      </c>
      <c r="D37" s="48">
        <v>2</v>
      </c>
      <c r="E37" s="48">
        <f t="shared" si="19"/>
        <v>244526.79452054793</v>
      </c>
      <c r="F37" s="64"/>
      <c r="G37" s="63"/>
      <c r="H37" s="63"/>
      <c r="I37" s="63"/>
      <c r="J37" s="63"/>
      <c r="K37" s="129"/>
      <c r="L37" s="130"/>
      <c r="M37" s="130"/>
      <c r="N37" s="130"/>
      <c r="O37" s="130"/>
      <c r="P37" s="130"/>
      <c r="Q37" s="130"/>
      <c r="R37" s="130"/>
      <c r="S37" s="130"/>
      <c r="T37" s="130"/>
      <c r="U37" s="130"/>
      <c r="V37" s="130"/>
    </row>
    <row r="38" spans="1:22" x14ac:dyDescent="0.25">
      <c r="A38" s="71">
        <v>14</v>
      </c>
      <c r="B38" s="48">
        <f t="shared" si="17"/>
        <v>20000000</v>
      </c>
      <c r="C38" s="48">
        <f t="shared" si="18"/>
        <v>244526.79452054793</v>
      </c>
      <c r="D38" s="48">
        <v>3</v>
      </c>
      <c r="E38" s="48">
        <f t="shared" si="19"/>
        <v>244526.79452054793</v>
      </c>
      <c r="F38" s="64"/>
      <c r="G38" s="63"/>
      <c r="H38" s="63"/>
      <c r="I38" s="63"/>
      <c r="J38" s="63"/>
      <c r="K38" s="129"/>
      <c r="L38" s="130"/>
      <c r="M38" s="130"/>
      <c r="N38" s="130"/>
      <c r="O38" s="130"/>
      <c r="P38" s="130"/>
      <c r="Q38" s="130"/>
      <c r="R38" s="130"/>
      <c r="S38" s="130"/>
      <c r="T38" s="130"/>
      <c r="U38" s="130"/>
      <c r="V38" s="130"/>
    </row>
    <row r="39" spans="1:22" x14ac:dyDescent="0.25">
      <c r="A39" s="70">
        <v>15</v>
      </c>
      <c r="B39" s="48">
        <f t="shared" si="17"/>
        <v>20000000</v>
      </c>
      <c r="C39" s="48">
        <f t="shared" si="18"/>
        <v>244526.79452054793</v>
      </c>
      <c r="D39" s="48">
        <v>4</v>
      </c>
      <c r="E39" s="48">
        <f t="shared" si="19"/>
        <v>244526.79452054793</v>
      </c>
      <c r="F39" s="64"/>
      <c r="G39" s="63"/>
      <c r="H39" s="63"/>
      <c r="I39" s="63"/>
      <c r="J39" s="63"/>
      <c r="K39" s="129"/>
      <c r="L39" s="130"/>
      <c r="M39" s="130"/>
      <c r="N39" s="130"/>
      <c r="O39" s="130"/>
      <c r="P39" s="130"/>
      <c r="Q39" s="130"/>
      <c r="R39" s="130"/>
      <c r="S39" s="130"/>
      <c r="T39" s="130"/>
      <c r="U39" s="130"/>
      <c r="V39" s="130"/>
    </row>
    <row r="40" spans="1:22" x14ac:dyDescent="0.25">
      <c r="A40" s="71">
        <v>16</v>
      </c>
      <c r="B40" s="48">
        <f t="shared" si="17"/>
        <v>20000000</v>
      </c>
      <c r="C40" s="48">
        <f t="shared" si="18"/>
        <v>244526.79452054793</v>
      </c>
      <c r="D40" s="48">
        <v>5</v>
      </c>
      <c r="E40" s="48">
        <f t="shared" si="19"/>
        <v>244526.79452054793</v>
      </c>
      <c r="F40" s="64"/>
      <c r="G40" s="63"/>
      <c r="H40" s="63"/>
      <c r="I40" s="63"/>
      <c r="J40" s="63"/>
      <c r="K40" s="129"/>
      <c r="L40" s="130"/>
      <c r="M40" s="130"/>
      <c r="N40" s="130"/>
      <c r="O40" s="130"/>
      <c r="P40" s="130"/>
      <c r="Q40" s="130"/>
      <c r="R40" s="130"/>
      <c r="S40" s="130"/>
      <c r="T40" s="130"/>
      <c r="U40" s="130"/>
      <c r="V40" s="130"/>
    </row>
    <row r="41" spans="1:22" x14ac:dyDescent="0.25">
      <c r="A41" s="70">
        <v>17</v>
      </c>
      <c r="B41" s="48">
        <f t="shared" si="17"/>
        <v>20000000</v>
      </c>
      <c r="C41" s="48">
        <f t="shared" si="18"/>
        <v>244526.79452054793</v>
      </c>
      <c r="D41" s="48">
        <v>6</v>
      </c>
      <c r="E41" s="48">
        <f t="shared" si="19"/>
        <v>244526.79452054793</v>
      </c>
      <c r="F41" s="64"/>
      <c r="G41" s="63"/>
      <c r="H41" s="63"/>
      <c r="I41" s="63"/>
      <c r="J41" s="63"/>
      <c r="K41" s="129"/>
      <c r="L41" s="130"/>
      <c r="M41" s="130"/>
      <c r="N41" s="130"/>
      <c r="O41" s="130"/>
      <c r="P41" s="130"/>
      <c r="Q41" s="130"/>
      <c r="R41" s="130"/>
      <c r="S41" s="130"/>
      <c r="T41" s="130"/>
      <c r="U41" s="130"/>
      <c r="V41" s="130"/>
    </row>
    <row r="42" spans="1:22" ht="15.75" thickBot="1" x14ac:dyDescent="0.3">
      <c r="A42" s="71">
        <v>18</v>
      </c>
      <c r="B42" s="48">
        <f t="shared" si="17"/>
        <v>20000000</v>
      </c>
      <c r="C42" s="48">
        <f t="shared" si="18"/>
        <v>244526.79452054793</v>
      </c>
      <c r="D42" s="48">
        <v>7</v>
      </c>
      <c r="E42" s="48">
        <f t="shared" si="19"/>
        <v>20244526.794520549</v>
      </c>
      <c r="F42" s="64"/>
      <c r="G42" s="63"/>
      <c r="H42" s="63"/>
      <c r="I42" s="63">
        <f t="shared" si="1"/>
        <v>0</v>
      </c>
      <c r="J42" s="63">
        <f t="shared" si="2"/>
        <v>0</v>
      </c>
      <c r="K42" s="60">
        <f>IF(data=1,IF((K35-sumproplat)&gt;0,K35-sumproplat,0),IF(K35-(sumproplat-L35)&gt;0,K35-(M35-L35),0))</f>
        <v>0</v>
      </c>
      <c r="L42" s="50">
        <f t="shared" si="3"/>
        <v>0</v>
      </c>
      <c r="M42" s="50">
        <f t="shared" si="4"/>
        <v>0</v>
      </c>
      <c r="N42" s="50">
        <f>IF(data=1,IF((N35-sumproplat)&gt;0,N35-sumproplat,0),IF(N35-(sumproplat-O35)&gt;0,N35-(P35-O35),0))</f>
        <v>0</v>
      </c>
      <c r="O42" s="50">
        <f t="shared" si="5"/>
        <v>0</v>
      </c>
      <c r="P42" s="50">
        <f t="shared" si="6"/>
        <v>0</v>
      </c>
      <c r="Q42" s="50">
        <f>IF(data=1,IF((Q35-sumproplat)&gt;0,Q35-sumproplat,0),IF(Q35-(sumproplat-R35)&gt;0,Q35-(S35-R35),0))</f>
        <v>0</v>
      </c>
      <c r="R42" s="50">
        <f t="shared" si="7"/>
        <v>0</v>
      </c>
      <c r="S42" s="50">
        <f t="shared" si="8"/>
        <v>0</v>
      </c>
      <c r="T42" s="50">
        <f>IF(data=1,IF((T35-sumproplat)&gt;0,T35-sumproplat,0),IF(T35-(sumproplat-U35)&gt;0,T35-(V35-U35),0))</f>
        <v>0</v>
      </c>
      <c r="U42" s="50">
        <f t="shared" si="9"/>
        <v>0</v>
      </c>
      <c r="V42" s="50">
        <f t="shared" si="10"/>
        <v>0</v>
      </c>
    </row>
    <row r="43" spans="1:22" ht="15.75" thickTop="1" x14ac:dyDescent="0.25">
      <c r="A43" s="51" t="s">
        <v>66</v>
      </c>
      <c r="B43" s="68"/>
      <c r="C43" s="68">
        <f>SUM(C25:C42)</f>
        <v>4401482.3013698636</v>
      </c>
      <c r="D43" s="68">
        <f>SUM(D25:D42)</f>
        <v>140778</v>
      </c>
      <c r="E43" s="69">
        <f>SUM(E25:E42)</f>
        <v>24542232.301369864</v>
      </c>
      <c r="F43" s="65"/>
      <c r="G43" s="66"/>
      <c r="H43" s="65"/>
      <c r="I43" s="65">
        <f>SUM(I25:I42)</f>
        <v>0</v>
      </c>
      <c r="J43" s="66">
        <f>SUM(J25:J42)</f>
        <v>0</v>
      </c>
      <c r="K43" s="61"/>
      <c r="L43" s="52">
        <f>SUM(L25:L42)</f>
        <v>0</v>
      </c>
      <c r="M43" s="53">
        <f>SUM(M25:M42)</f>
        <v>0</v>
      </c>
      <c r="N43" s="52"/>
      <c r="O43" s="52">
        <f>SUM(O25:O42)</f>
        <v>0</v>
      </c>
      <c r="P43" s="53">
        <f>SUM(P25:P42)</f>
        <v>0</v>
      </c>
      <c r="Q43" s="52"/>
      <c r="R43" s="52">
        <f>SUM(R25:R42)</f>
        <v>0</v>
      </c>
      <c r="S43" s="53">
        <f>SUM(S25:S42)</f>
        <v>0</v>
      </c>
      <c r="T43" s="52"/>
      <c r="U43" s="52">
        <f>SUM(U25:U42)</f>
        <v>0</v>
      </c>
      <c r="V43" s="53">
        <f>SUM(V25:V42)</f>
        <v>0</v>
      </c>
    </row>
    <row r="44" spans="1:22" ht="12.75" hidden="1" customHeight="1" x14ac:dyDescent="0.25">
      <c r="A44" s="195" t="s">
        <v>65</v>
      </c>
      <c r="B44" s="194" t="s">
        <v>74</v>
      </c>
      <c r="C44" s="194"/>
      <c r="D44" s="194"/>
      <c r="E44" s="197" t="s">
        <v>75</v>
      </c>
      <c r="F44" s="197"/>
      <c r="G44" s="197"/>
      <c r="H44" s="197" t="s">
        <v>76</v>
      </c>
      <c r="I44" s="197"/>
      <c r="J44" s="197"/>
      <c r="K44" s="194" t="s">
        <v>77</v>
      </c>
      <c r="L44" s="194"/>
      <c r="M44" s="194"/>
      <c r="N44" s="194" t="s">
        <v>78</v>
      </c>
      <c r="O44" s="194"/>
      <c r="P44" s="194"/>
      <c r="Q44" s="194" t="s">
        <v>79</v>
      </c>
      <c r="R44" s="194"/>
      <c r="S44" s="194"/>
      <c r="T44" s="194" t="s">
        <v>80</v>
      </c>
      <c r="U44" s="194"/>
      <c r="V44" s="194"/>
    </row>
    <row r="45" spans="1:22" ht="30.75" hidden="1" thickBot="1" x14ac:dyDescent="0.3">
      <c r="A45" s="196"/>
      <c r="B45" s="44" t="s">
        <v>88</v>
      </c>
      <c r="C45" s="44" t="s">
        <v>89</v>
      </c>
      <c r="D45" s="44" t="s">
        <v>90</v>
      </c>
      <c r="E45" s="44" t="s">
        <v>88</v>
      </c>
      <c r="F45" s="44" t="s">
        <v>89</v>
      </c>
      <c r="G45" s="44" t="s">
        <v>90</v>
      </c>
      <c r="H45" s="44" t="s">
        <v>88</v>
      </c>
      <c r="I45" s="44" t="s">
        <v>89</v>
      </c>
      <c r="J45" s="44" t="s">
        <v>90</v>
      </c>
      <c r="K45" s="44" t="s">
        <v>88</v>
      </c>
      <c r="L45" s="44" t="s">
        <v>89</v>
      </c>
      <c r="M45" s="44" t="s">
        <v>90</v>
      </c>
      <c r="N45" s="44" t="s">
        <v>88</v>
      </c>
      <c r="O45" s="44" t="s">
        <v>89</v>
      </c>
      <c r="P45" s="44" t="s">
        <v>90</v>
      </c>
      <c r="Q45" s="44" t="s">
        <v>88</v>
      </c>
      <c r="R45" s="44" t="s">
        <v>89</v>
      </c>
      <c r="S45" s="44" t="s">
        <v>90</v>
      </c>
      <c r="T45" s="44" t="s">
        <v>88</v>
      </c>
      <c r="U45" s="44" t="s">
        <v>89</v>
      </c>
      <c r="V45" s="44" t="s">
        <v>90</v>
      </c>
    </row>
    <row r="46" spans="1:22" hidden="1" x14ac:dyDescent="0.25">
      <c r="A46" s="45" t="s">
        <v>62</v>
      </c>
      <c r="B46" s="46">
        <f>IF(data=1,IF((T42-sumproplat)&gt;0,T42-sumproplat,0),IF(T42-(sumproplat-U42)&gt;0,T42-(V42-U42),0))</f>
        <v>0</v>
      </c>
      <c r="C46" s="46">
        <f t="shared" ref="C46:C57" si="20">IF(data=1,B46*(PROC/36500)*30.42,B46*(PROC/36000)*30)</f>
        <v>0</v>
      </c>
      <c r="D46" s="46">
        <f t="shared" ref="D46:D57" si="21">IF(data=1,IF(C46&gt;0.0001,C46+sumproplat,0),IF(B46&gt;sumproplat*2,sumproplat,B46+C46))</f>
        <v>0</v>
      </c>
      <c r="E46" s="46">
        <f>IF(data=1,IF((B57-sumproplat)&gt;0,B57-sumproplat,0),IF(B57-(sumproplat-C57)&gt;0,B57-(D57-C57),0))</f>
        <v>0</v>
      </c>
      <c r="F46" s="46">
        <f t="shared" ref="F46:F57" si="22">IF(data=1,E46*(PROC/36500)*30.42,E46*(PROC/36000)*30)</f>
        <v>0</v>
      </c>
      <c r="G46" s="46">
        <f t="shared" ref="G46:G57" si="23">IF(data=1,IF(F46&gt;0.0001,F46+sumproplat,0),IF(E46&gt;sumproplat*2,sumproplat,E46+F46))</f>
        <v>0</v>
      </c>
      <c r="H46" s="46">
        <f>IF(data=1,IF((E57-sumproplat)&gt;0,E57-sumproplat,0),IF(E57-(sumproplat-F57)&gt;0,E57-(G57-F57),0))</f>
        <v>0</v>
      </c>
      <c r="I46" s="46">
        <f t="shared" ref="I46:I57" si="24">IF(data=1,H46*(PROC/36500)*30.42,H46*(PROC/36000)*30)</f>
        <v>0</v>
      </c>
      <c r="J46" s="46">
        <f t="shared" ref="J46:J57" si="25">IF(data=1,IF(I46&gt;0.0001,I46+sumproplat,0),IF(H46&gt;sumproplat*2,sumproplat,H46+I46))</f>
        <v>0</v>
      </c>
      <c r="K46" s="46">
        <f>IF(data=1,IF((H57-sumproplat)&gt;0,H57-sumproplat,0),IF(H57-(sumproplat-I57)&gt;0,H57-(J57-I57),0))</f>
        <v>0</v>
      </c>
      <c r="L46" s="46">
        <f t="shared" ref="L46:L57" si="26">IF(data=1,K46*(PROC/36500)*30.42,K46*(PROC/36000)*30)</f>
        <v>0</v>
      </c>
      <c r="M46" s="46">
        <f t="shared" ref="M46:M57" si="27">IF(data=1,IF(L46&gt;0.0001,L46+sumproplat,0),IF(K46&gt;sumproplat*2,sumproplat,K46+L46))</f>
        <v>0</v>
      </c>
      <c r="N46" s="46">
        <f>IF(data=1,IF((K57-sumproplat)&gt;0,K57-sumproplat,0),IF(K57-(sumproplat-L57)&gt;0,K57-(M57-L57),0))</f>
        <v>0</v>
      </c>
      <c r="O46" s="46">
        <f t="shared" ref="O46:O57" si="28">IF(data=1,N46*(PROC/36500)*30.42,N46*(PROC/36000)*30)</f>
        <v>0</v>
      </c>
      <c r="P46" s="46">
        <f t="shared" ref="P46:P57" si="29">IF(data=1,IF(O46&gt;0.0001,O46+sumproplat,0),IF(N46&gt;sumproplat*2,sumproplat,N46+O46))</f>
        <v>0</v>
      </c>
      <c r="Q46" s="46">
        <f>IF(data=1,IF((N57-sumproplat)&gt;0,N57-sumproplat,0),IF(N57-(sumproplat-O57)&gt;0,N57-(P57-O57),0))</f>
        <v>0</v>
      </c>
      <c r="R46" s="46">
        <f t="shared" ref="R46:R57" si="30">IF(data=1,Q46*(PROC/36500)*30.42,Q46*(PROC/36000)*30)</f>
        <v>0</v>
      </c>
      <c r="S46" s="46">
        <f t="shared" ref="S46:S57" si="31">IF(data=1,IF(R46&gt;0.0001,R46+sumproplat,0),IF(Q46&gt;sumproplat*2,sumproplat,Q46+R46))</f>
        <v>0</v>
      </c>
      <c r="T46" s="46">
        <f>IF(data=1,IF((Q57-sumproplat)&gt;0,Q57-sumproplat,0),IF(Q57-(sumproplat-R57)&gt;0,Q57-(S57-R57),0))</f>
        <v>0</v>
      </c>
      <c r="U46" s="46">
        <f t="shared" ref="U46:U57" si="32">IF(data=1,T46*(PROC/36500)*30.42,T46*(PROC/36000)*30)</f>
        <v>0</v>
      </c>
      <c r="V46" s="46">
        <f t="shared" ref="V46:V57" si="33">IF(data=1,IF(U46&gt;0.0001,U46+sumproplat,0),IF(T46&gt;sumproplat*2,sumproplat,T46+U46))</f>
        <v>0</v>
      </c>
    </row>
    <row r="47" spans="1:22" hidden="1" x14ac:dyDescent="0.25">
      <c r="A47" s="47" t="s">
        <v>63</v>
      </c>
      <c r="B47" s="48">
        <f>IF(data=1,IF((B46-sumproplat)&gt;0,B46-sumproplat,0),IF(B46-(sumproplat-C46)&gt;0,B46-(D46-C46),0))</f>
        <v>0</v>
      </c>
      <c r="C47" s="48">
        <f t="shared" si="20"/>
        <v>0</v>
      </c>
      <c r="D47" s="48">
        <f t="shared" si="21"/>
        <v>0</v>
      </c>
      <c r="E47" s="48">
        <f>IF(data=1,IF((E46-sumproplat)&gt;0,E46-sumproplat,0),IF(E46-(sumproplat-F46)&gt;0,E46-(G46-F46),0))</f>
        <v>0</v>
      </c>
      <c r="F47" s="48">
        <f t="shared" si="22"/>
        <v>0</v>
      </c>
      <c r="G47" s="48">
        <f t="shared" si="23"/>
        <v>0</v>
      </c>
      <c r="H47" s="48">
        <f>IF(data=1,IF((H46-sumproplat)&gt;0,H46-sumproplat,0),IF(H46-(sumproplat-I46)&gt;0,H46-(J46-I46),0))</f>
        <v>0</v>
      </c>
      <c r="I47" s="48">
        <f t="shared" si="24"/>
        <v>0</v>
      </c>
      <c r="J47" s="48">
        <f t="shared" si="25"/>
        <v>0</v>
      </c>
      <c r="K47" s="48">
        <f>IF(data=1,IF((K46-sumproplat)&gt;0,K46-sumproplat,0),IF(K46-(sumproplat-L46)&gt;0,K46-(M46-L46),0))</f>
        <v>0</v>
      </c>
      <c r="L47" s="48">
        <f t="shared" si="26"/>
        <v>0</v>
      </c>
      <c r="M47" s="48">
        <f t="shared" si="27"/>
        <v>0</v>
      </c>
      <c r="N47" s="48">
        <f>IF(data=1,IF((N46-sumproplat)&gt;0,N46-sumproplat,0),IF(N46-(sumproplat-O46)&gt;0,N46-(P46-O46),0))</f>
        <v>0</v>
      </c>
      <c r="O47" s="48">
        <f t="shared" si="28"/>
        <v>0</v>
      </c>
      <c r="P47" s="48">
        <f t="shared" si="29"/>
        <v>0</v>
      </c>
      <c r="Q47" s="48">
        <f>IF(data=1,IF((Q46-sumproplat)&gt;0,Q46-sumproplat,0),IF(Q46-(sumproplat-R46)&gt;0,Q46-(S46-R46),0))</f>
        <v>0</v>
      </c>
      <c r="R47" s="48">
        <f t="shared" si="30"/>
        <v>0</v>
      </c>
      <c r="S47" s="48">
        <f t="shared" si="31"/>
        <v>0</v>
      </c>
      <c r="T47" s="48">
        <f>IF(data=1,IF((T46-sumproplat)&gt;0,T46-sumproplat,0),IF(T46-(sumproplat-U46)&gt;0,T46-(V46-U46),0))</f>
        <v>0</v>
      </c>
      <c r="U47" s="48">
        <f t="shared" si="32"/>
        <v>0</v>
      </c>
      <c r="V47" s="48">
        <f t="shared" si="33"/>
        <v>0</v>
      </c>
    </row>
    <row r="48" spans="1:22" hidden="1" x14ac:dyDescent="0.25">
      <c r="A48" s="47" t="s">
        <v>64</v>
      </c>
      <c r="B48" s="48">
        <f t="shared" ref="B48:B57" si="34">IF(data=1,IF((B47-sumproplat)&gt;0,B47-sumproplat,0),IF(B47-(sumproplat-C47)&gt;0,B47-(D47-C47),0))</f>
        <v>0</v>
      </c>
      <c r="C48" s="48">
        <f t="shared" si="20"/>
        <v>0</v>
      </c>
      <c r="D48" s="48">
        <f t="shared" si="21"/>
        <v>0</v>
      </c>
      <c r="E48" s="48">
        <f t="shared" ref="E48:E57" si="35">IF(data=1,IF((E47-sumproplat)&gt;0,E47-sumproplat,0),IF(E47-(sumproplat-F47)&gt;0,E47-(G47-F47),0))</f>
        <v>0</v>
      </c>
      <c r="F48" s="48">
        <f t="shared" si="22"/>
        <v>0</v>
      </c>
      <c r="G48" s="48">
        <f t="shared" si="23"/>
        <v>0</v>
      </c>
      <c r="H48" s="48">
        <f t="shared" ref="H48:H57" si="36">IF(data=1,IF((H47-sumproplat)&gt;0,H47-sumproplat,0),IF(H47-(sumproplat-I47)&gt;0,H47-(J47-I47),0))</f>
        <v>0</v>
      </c>
      <c r="I48" s="48">
        <f t="shared" si="24"/>
        <v>0</v>
      </c>
      <c r="J48" s="48">
        <f t="shared" si="25"/>
        <v>0</v>
      </c>
      <c r="K48" s="48">
        <f t="shared" ref="K48:K57" si="37">IF(data=1,IF((K47-sumproplat)&gt;0,K47-sumproplat,0),IF(K47-(sumproplat-L47)&gt;0,K47-(M47-L47),0))</f>
        <v>0</v>
      </c>
      <c r="L48" s="48">
        <f t="shared" si="26"/>
        <v>0</v>
      </c>
      <c r="M48" s="48">
        <f t="shared" si="27"/>
        <v>0</v>
      </c>
      <c r="N48" s="48">
        <f t="shared" ref="N48:N57" si="38">IF(data=1,IF((N47-sumproplat)&gt;0,N47-sumproplat,0),IF(N47-(sumproplat-O47)&gt;0,N47-(P47-O47),0))</f>
        <v>0</v>
      </c>
      <c r="O48" s="48">
        <f t="shared" si="28"/>
        <v>0</v>
      </c>
      <c r="P48" s="48">
        <f t="shared" si="29"/>
        <v>0</v>
      </c>
      <c r="Q48" s="48">
        <f t="shared" ref="Q48:Q57" si="39">IF(data=1,IF((Q47-sumproplat)&gt;0,Q47-sumproplat,0),IF(Q47-(sumproplat-R47)&gt;0,Q47-(S47-R47),0))</f>
        <v>0</v>
      </c>
      <c r="R48" s="48">
        <f t="shared" si="30"/>
        <v>0</v>
      </c>
      <c r="S48" s="48">
        <f t="shared" si="31"/>
        <v>0</v>
      </c>
      <c r="T48" s="48">
        <f t="shared" ref="T48:T57" si="40">IF(data=1,IF((T47-sumproplat)&gt;0,T47-sumproplat,0),IF(T47-(sumproplat-U47)&gt;0,T47-(V47-U47),0))</f>
        <v>0</v>
      </c>
      <c r="U48" s="48">
        <f t="shared" si="32"/>
        <v>0</v>
      </c>
      <c r="V48" s="48">
        <f t="shared" si="33"/>
        <v>0</v>
      </c>
    </row>
    <row r="49" spans="1:36" hidden="1" x14ac:dyDescent="0.25">
      <c r="A49" s="47" t="s">
        <v>116</v>
      </c>
      <c r="B49" s="48">
        <f t="shared" si="34"/>
        <v>0</v>
      </c>
      <c r="C49" s="48">
        <f t="shared" si="20"/>
        <v>0</v>
      </c>
      <c r="D49" s="48">
        <f t="shared" si="21"/>
        <v>0</v>
      </c>
      <c r="E49" s="48">
        <f t="shared" si="35"/>
        <v>0</v>
      </c>
      <c r="F49" s="48">
        <f t="shared" si="22"/>
        <v>0</v>
      </c>
      <c r="G49" s="48">
        <f t="shared" si="23"/>
        <v>0</v>
      </c>
      <c r="H49" s="48">
        <f t="shared" si="36"/>
        <v>0</v>
      </c>
      <c r="I49" s="48">
        <f t="shared" si="24"/>
        <v>0</v>
      </c>
      <c r="J49" s="48">
        <f t="shared" si="25"/>
        <v>0</v>
      </c>
      <c r="K49" s="48">
        <f t="shared" si="37"/>
        <v>0</v>
      </c>
      <c r="L49" s="48">
        <f t="shared" si="26"/>
        <v>0</v>
      </c>
      <c r="M49" s="48">
        <f t="shared" si="27"/>
        <v>0</v>
      </c>
      <c r="N49" s="48">
        <f t="shared" si="38"/>
        <v>0</v>
      </c>
      <c r="O49" s="48">
        <f t="shared" si="28"/>
        <v>0</v>
      </c>
      <c r="P49" s="48">
        <f t="shared" si="29"/>
        <v>0</v>
      </c>
      <c r="Q49" s="48">
        <f t="shared" si="39"/>
        <v>0</v>
      </c>
      <c r="R49" s="48">
        <f t="shared" si="30"/>
        <v>0</v>
      </c>
      <c r="S49" s="48">
        <f t="shared" si="31"/>
        <v>0</v>
      </c>
      <c r="T49" s="48">
        <f t="shared" si="40"/>
        <v>0</v>
      </c>
      <c r="U49" s="48">
        <f t="shared" si="32"/>
        <v>0</v>
      </c>
      <c r="V49" s="48">
        <f t="shared" si="33"/>
        <v>0</v>
      </c>
    </row>
    <row r="50" spans="1:36" hidden="1" x14ac:dyDescent="0.25">
      <c r="A50" s="47" t="s">
        <v>63</v>
      </c>
      <c r="B50" s="48">
        <f t="shared" si="34"/>
        <v>0</v>
      </c>
      <c r="C50" s="48">
        <f t="shared" si="20"/>
        <v>0</v>
      </c>
      <c r="D50" s="48">
        <f t="shared" si="21"/>
        <v>0</v>
      </c>
      <c r="E50" s="48">
        <f t="shared" si="35"/>
        <v>0</v>
      </c>
      <c r="F50" s="48">
        <f t="shared" si="22"/>
        <v>0</v>
      </c>
      <c r="G50" s="48">
        <f t="shared" si="23"/>
        <v>0</v>
      </c>
      <c r="H50" s="48">
        <f t="shared" si="36"/>
        <v>0</v>
      </c>
      <c r="I50" s="48">
        <f t="shared" si="24"/>
        <v>0</v>
      </c>
      <c r="J50" s="48">
        <f t="shared" si="25"/>
        <v>0</v>
      </c>
      <c r="K50" s="48">
        <f t="shared" si="37"/>
        <v>0</v>
      </c>
      <c r="L50" s="48">
        <f t="shared" si="26"/>
        <v>0</v>
      </c>
      <c r="M50" s="48">
        <f t="shared" si="27"/>
        <v>0</v>
      </c>
      <c r="N50" s="48">
        <f t="shared" si="38"/>
        <v>0</v>
      </c>
      <c r="O50" s="48">
        <f t="shared" si="28"/>
        <v>0</v>
      </c>
      <c r="P50" s="48">
        <f t="shared" si="29"/>
        <v>0</v>
      </c>
      <c r="Q50" s="48">
        <f t="shared" si="39"/>
        <v>0</v>
      </c>
      <c r="R50" s="48">
        <f t="shared" si="30"/>
        <v>0</v>
      </c>
      <c r="S50" s="48">
        <f t="shared" si="31"/>
        <v>0</v>
      </c>
      <c r="T50" s="48">
        <f t="shared" si="40"/>
        <v>0</v>
      </c>
      <c r="U50" s="48">
        <f t="shared" si="32"/>
        <v>0</v>
      </c>
      <c r="V50" s="48">
        <f t="shared" si="33"/>
        <v>0</v>
      </c>
    </row>
    <row r="51" spans="1:36" hidden="1" x14ac:dyDescent="0.25">
      <c r="A51" s="47" t="s">
        <v>117</v>
      </c>
      <c r="B51" s="48">
        <f t="shared" si="34"/>
        <v>0</v>
      </c>
      <c r="C51" s="48">
        <f t="shared" si="20"/>
        <v>0</v>
      </c>
      <c r="D51" s="48">
        <f t="shared" si="21"/>
        <v>0</v>
      </c>
      <c r="E51" s="48">
        <f t="shared" si="35"/>
        <v>0</v>
      </c>
      <c r="F51" s="48">
        <f t="shared" si="22"/>
        <v>0</v>
      </c>
      <c r="G51" s="48">
        <f t="shared" si="23"/>
        <v>0</v>
      </c>
      <c r="H51" s="48">
        <f t="shared" si="36"/>
        <v>0</v>
      </c>
      <c r="I51" s="48">
        <f t="shared" si="24"/>
        <v>0</v>
      </c>
      <c r="J51" s="48">
        <f t="shared" si="25"/>
        <v>0</v>
      </c>
      <c r="K51" s="48">
        <f t="shared" si="37"/>
        <v>0</v>
      </c>
      <c r="L51" s="48">
        <f t="shared" si="26"/>
        <v>0</v>
      </c>
      <c r="M51" s="48">
        <f t="shared" si="27"/>
        <v>0</v>
      </c>
      <c r="N51" s="48">
        <f t="shared" si="38"/>
        <v>0</v>
      </c>
      <c r="O51" s="48">
        <f t="shared" si="28"/>
        <v>0</v>
      </c>
      <c r="P51" s="48">
        <f t="shared" si="29"/>
        <v>0</v>
      </c>
      <c r="Q51" s="48">
        <f t="shared" si="39"/>
        <v>0</v>
      </c>
      <c r="R51" s="48">
        <f t="shared" si="30"/>
        <v>0</v>
      </c>
      <c r="S51" s="48">
        <f t="shared" si="31"/>
        <v>0</v>
      </c>
      <c r="T51" s="48">
        <f t="shared" si="40"/>
        <v>0</v>
      </c>
      <c r="U51" s="48">
        <f t="shared" si="32"/>
        <v>0</v>
      </c>
      <c r="V51" s="48">
        <f t="shared" si="33"/>
        <v>0</v>
      </c>
    </row>
    <row r="52" spans="1:36" hidden="1" x14ac:dyDescent="0.25">
      <c r="A52" s="47" t="s">
        <v>64</v>
      </c>
      <c r="B52" s="48">
        <f t="shared" si="34"/>
        <v>0</v>
      </c>
      <c r="C52" s="48">
        <f t="shared" si="20"/>
        <v>0</v>
      </c>
      <c r="D52" s="48">
        <f t="shared" si="21"/>
        <v>0</v>
      </c>
      <c r="E52" s="48">
        <f t="shared" si="35"/>
        <v>0</v>
      </c>
      <c r="F52" s="48">
        <f t="shared" si="22"/>
        <v>0</v>
      </c>
      <c r="G52" s="48">
        <f t="shared" si="23"/>
        <v>0</v>
      </c>
      <c r="H52" s="48">
        <f t="shared" si="36"/>
        <v>0</v>
      </c>
      <c r="I52" s="48">
        <f t="shared" si="24"/>
        <v>0</v>
      </c>
      <c r="J52" s="48">
        <f t="shared" si="25"/>
        <v>0</v>
      </c>
      <c r="K52" s="48">
        <f t="shared" si="37"/>
        <v>0</v>
      </c>
      <c r="L52" s="48">
        <f t="shared" si="26"/>
        <v>0</v>
      </c>
      <c r="M52" s="48">
        <f t="shared" si="27"/>
        <v>0</v>
      </c>
      <c r="N52" s="48">
        <f t="shared" si="38"/>
        <v>0</v>
      </c>
      <c r="O52" s="48">
        <f t="shared" si="28"/>
        <v>0</v>
      </c>
      <c r="P52" s="48">
        <f t="shared" si="29"/>
        <v>0</v>
      </c>
      <c r="Q52" s="48">
        <f t="shared" si="39"/>
        <v>0</v>
      </c>
      <c r="R52" s="48">
        <f t="shared" si="30"/>
        <v>0</v>
      </c>
      <c r="S52" s="48">
        <f t="shared" si="31"/>
        <v>0</v>
      </c>
      <c r="T52" s="48">
        <f t="shared" si="40"/>
        <v>0</v>
      </c>
      <c r="U52" s="48">
        <f t="shared" si="32"/>
        <v>0</v>
      </c>
      <c r="V52" s="48">
        <f t="shared" si="33"/>
        <v>0</v>
      </c>
    </row>
    <row r="53" spans="1:36" hidden="1" x14ac:dyDescent="0.25">
      <c r="A53" s="47" t="s">
        <v>63</v>
      </c>
      <c r="B53" s="48">
        <f t="shared" si="34"/>
        <v>0</v>
      </c>
      <c r="C53" s="48">
        <f t="shared" si="20"/>
        <v>0</v>
      </c>
      <c r="D53" s="48">
        <f t="shared" si="21"/>
        <v>0</v>
      </c>
      <c r="E53" s="48">
        <f t="shared" si="35"/>
        <v>0</v>
      </c>
      <c r="F53" s="48">
        <f t="shared" si="22"/>
        <v>0</v>
      </c>
      <c r="G53" s="48">
        <f t="shared" si="23"/>
        <v>0</v>
      </c>
      <c r="H53" s="48">
        <f t="shared" si="36"/>
        <v>0</v>
      </c>
      <c r="I53" s="48">
        <f t="shared" si="24"/>
        <v>0</v>
      </c>
      <c r="J53" s="48">
        <f t="shared" si="25"/>
        <v>0</v>
      </c>
      <c r="K53" s="48">
        <f t="shared" si="37"/>
        <v>0</v>
      </c>
      <c r="L53" s="48">
        <f t="shared" si="26"/>
        <v>0</v>
      </c>
      <c r="M53" s="48">
        <f t="shared" si="27"/>
        <v>0</v>
      </c>
      <c r="N53" s="48">
        <f t="shared" si="38"/>
        <v>0</v>
      </c>
      <c r="O53" s="48">
        <f t="shared" si="28"/>
        <v>0</v>
      </c>
      <c r="P53" s="48">
        <f t="shared" si="29"/>
        <v>0</v>
      </c>
      <c r="Q53" s="48">
        <f t="shared" si="39"/>
        <v>0</v>
      </c>
      <c r="R53" s="48">
        <f t="shared" si="30"/>
        <v>0</v>
      </c>
      <c r="S53" s="48">
        <f t="shared" si="31"/>
        <v>0</v>
      </c>
      <c r="T53" s="48">
        <f t="shared" si="40"/>
        <v>0</v>
      </c>
      <c r="U53" s="48">
        <f t="shared" si="32"/>
        <v>0</v>
      </c>
      <c r="V53" s="48">
        <f t="shared" si="33"/>
        <v>0</v>
      </c>
    </row>
    <row r="54" spans="1:36" hidden="1" x14ac:dyDescent="0.25">
      <c r="A54" s="47" t="s">
        <v>118</v>
      </c>
      <c r="B54" s="48">
        <f t="shared" si="34"/>
        <v>0</v>
      </c>
      <c r="C54" s="48">
        <f t="shared" si="20"/>
        <v>0</v>
      </c>
      <c r="D54" s="48">
        <f t="shared" si="21"/>
        <v>0</v>
      </c>
      <c r="E54" s="48">
        <f t="shared" si="35"/>
        <v>0</v>
      </c>
      <c r="F54" s="48">
        <f t="shared" si="22"/>
        <v>0</v>
      </c>
      <c r="G54" s="48">
        <f t="shared" si="23"/>
        <v>0</v>
      </c>
      <c r="H54" s="48">
        <f t="shared" si="36"/>
        <v>0</v>
      </c>
      <c r="I54" s="48">
        <f t="shared" si="24"/>
        <v>0</v>
      </c>
      <c r="J54" s="48">
        <f t="shared" si="25"/>
        <v>0</v>
      </c>
      <c r="K54" s="48">
        <f t="shared" si="37"/>
        <v>0</v>
      </c>
      <c r="L54" s="48">
        <f t="shared" si="26"/>
        <v>0</v>
      </c>
      <c r="M54" s="48">
        <f t="shared" si="27"/>
        <v>0</v>
      </c>
      <c r="N54" s="48">
        <f t="shared" si="38"/>
        <v>0</v>
      </c>
      <c r="O54" s="48">
        <f t="shared" si="28"/>
        <v>0</v>
      </c>
      <c r="P54" s="48">
        <f t="shared" si="29"/>
        <v>0</v>
      </c>
      <c r="Q54" s="48">
        <f t="shared" si="39"/>
        <v>0</v>
      </c>
      <c r="R54" s="48">
        <f t="shared" si="30"/>
        <v>0</v>
      </c>
      <c r="S54" s="48">
        <f t="shared" si="31"/>
        <v>0</v>
      </c>
      <c r="T54" s="48">
        <f t="shared" si="40"/>
        <v>0</v>
      </c>
      <c r="U54" s="48">
        <f t="shared" si="32"/>
        <v>0</v>
      </c>
      <c r="V54" s="48">
        <f t="shared" si="33"/>
        <v>0</v>
      </c>
    </row>
    <row r="55" spans="1:36" hidden="1" x14ac:dyDescent="0.25">
      <c r="A55" s="47" t="s">
        <v>117</v>
      </c>
      <c r="B55" s="48">
        <f t="shared" si="34"/>
        <v>0</v>
      </c>
      <c r="C55" s="48">
        <f t="shared" si="20"/>
        <v>0</v>
      </c>
      <c r="D55" s="48">
        <f t="shared" si="21"/>
        <v>0</v>
      </c>
      <c r="E55" s="48">
        <f t="shared" si="35"/>
        <v>0</v>
      </c>
      <c r="F55" s="48">
        <f t="shared" si="22"/>
        <v>0</v>
      </c>
      <c r="G55" s="48">
        <f t="shared" si="23"/>
        <v>0</v>
      </c>
      <c r="H55" s="48">
        <f t="shared" si="36"/>
        <v>0</v>
      </c>
      <c r="I55" s="48">
        <f t="shared" si="24"/>
        <v>0</v>
      </c>
      <c r="J55" s="48">
        <f t="shared" si="25"/>
        <v>0</v>
      </c>
      <c r="K55" s="48">
        <f t="shared" si="37"/>
        <v>0</v>
      </c>
      <c r="L55" s="48">
        <f t="shared" si="26"/>
        <v>0</v>
      </c>
      <c r="M55" s="48">
        <f t="shared" si="27"/>
        <v>0</v>
      </c>
      <c r="N55" s="48">
        <f t="shared" si="38"/>
        <v>0</v>
      </c>
      <c r="O55" s="48">
        <f t="shared" si="28"/>
        <v>0</v>
      </c>
      <c r="P55" s="48">
        <f t="shared" si="29"/>
        <v>0</v>
      </c>
      <c r="Q55" s="48">
        <f t="shared" si="39"/>
        <v>0</v>
      </c>
      <c r="R55" s="48">
        <f t="shared" si="30"/>
        <v>0</v>
      </c>
      <c r="S55" s="48">
        <f t="shared" si="31"/>
        <v>0</v>
      </c>
      <c r="T55" s="48">
        <f t="shared" si="40"/>
        <v>0</v>
      </c>
      <c r="U55" s="48">
        <f t="shared" si="32"/>
        <v>0</v>
      </c>
      <c r="V55" s="48">
        <f t="shared" si="33"/>
        <v>0</v>
      </c>
    </row>
    <row r="56" spans="1:36" hidden="1" x14ac:dyDescent="0.25">
      <c r="A56" s="47" t="s">
        <v>63</v>
      </c>
      <c r="B56" s="48">
        <f t="shared" si="34"/>
        <v>0</v>
      </c>
      <c r="C56" s="48">
        <f t="shared" si="20"/>
        <v>0</v>
      </c>
      <c r="D56" s="48">
        <f t="shared" si="21"/>
        <v>0</v>
      </c>
      <c r="E56" s="48">
        <f t="shared" si="35"/>
        <v>0</v>
      </c>
      <c r="F56" s="48">
        <f t="shared" si="22"/>
        <v>0</v>
      </c>
      <c r="G56" s="48">
        <f t="shared" si="23"/>
        <v>0</v>
      </c>
      <c r="H56" s="48">
        <f t="shared" si="36"/>
        <v>0</v>
      </c>
      <c r="I56" s="48">
        <f t="shared" si="24"/>
        <v>0</v>
      </c>
      <c r="J56" s="48">
        <f t="shared" si="25"/>
        <v>0</v>
      </c>
      <c r="K56" s="48">
        <f t="shared" si="37"/>
        <v>0</v>
      </c>
      <c r="L56" s="48">
        <f t="shared" si="26"/>
        <v>0</v>
      </c>
      <c r="M56" s="48">
        <f t="shared" si="27"/>
        <v>0</v>
      </c>
      <c r="N56" s="48">
        <f t="shared" si="38"/>
        <v>0</v>
      </c>
      <c r="O56" s="48">
        <f t="shared" si="28"/>
        <v>0</v>
      </c>
      <c r="P56" s="48">
        <f t="shared" si="29"/>
        <v>0</v>
      </c>
      <c r="Q56" s="48">
        <f t="shared" si="39"/>
        <v>0</v>
      </c>
      <c r="R56" s="48">
        <f t="shared" si="30"/>
        <v>0</v>
      </c>
      <c r="S56" s="48">
        <f t="shared" si="31"/>
        <v>0</v>
      </c>
      <c r="T56" s="48">
        <f t="shared" si="40"/>
        <v>0</v>
      </c>
      <c r="U56" s="48">
        <f t="shared" si="32"/>
        <v>0</v>
      </c>
      <c r="V56" s="48">
        <f t="shared" si="33"/>
        <v>0</v>
      </c>
    </row>
    <row r="57" spans="1:36" ht="15.75" hidden="1" thickBot="1" x14ac:dyDescent="0.3">
      <c r="A57" s="49" t="s">
        <v>119</v>
      </c>
      <c r="B57" s="50">
        <f t="shared" si="34"/>
        <v>0</v>
      </c>
      <c r="C57" s="50">
        <f t="shared" si="20"/>
        <v>0</v>
      </c>
      <c r="D57" s="50">
        <f t="shared" si="21"/>
        <v>0</v>
      </c>
      <c r="E57" s="50">
        <f t="shared" si="35"/>
        <v>0</v>
      </c>
      <c r="F57" s="50">
        <f t="shared" si="22"/>
        <v>0</v>
      </c>
      <c r="G57" s="50">
        <f t="shared" si="23"/>
        <v>0</v>
      </c>
      <c r="H57" s="50">
        <f t="shared" si="36"/>
        <v>0</v>
      </c>
      <c r="I57" s="50">
        <f t="shared" si="24"/>
        <v>0</v>
      </c>
      <c r="J57" s="50">
        <f t="shared" si="25"/>
        <v>0</v>
      </c>
      <c r="K57" s="50">
        <f t="shared" si="37"/>
        <v>0</v>
      </c>
      <c r="L57" s="50">
        <f t="shared" si="26"/>
        <v>0</v>
      </c>
      <c r="M57" s="50">
        <f t="shared" si="27"/>
        <v>0</v>
      </c>
      <c r="N57" s="50">
        <f t="shared" si="38"/>
        <v>0</v>
      </c>
      <c r="O57" s="50">
        <f t="shared" si="28"/>
        <v>0</v>
      </c>
      <c r="P57" s="50">
        <f t="shared" si="29"/>
        <v>0</v>
      </c>
      <c r="Q57" s="50">
        <f t="shared" si="39"/>
        <v>0</v>
      </c>
      <c r="R57" s="50">
        <f t="shared" si="30"/>
        <v>0</v>
      </c>
      <c r="S57" s="50">
        <f t="shared" si="31"/>
        <v>0</v>
      </c>
      <c r="T57" s="50">
        <f t="shared" si="40"/>
        <v>0</v>
      </c>
      <c r="U57" s="50">
        <f t="shared" si="32"/>
        <v>0</v>
      </c>
      <c r="V57" s="50">
        <f t="shared" si="33"/>
        <v>0</v>
      </c>
    </row>
    <row r="58" spans="1:36" hidden="1" x14ac:dyDescent="0.25">
      <c r="A58" s="51" t="s">
        <v>66</v>
      </c>
      <c r="B58" s="52"/>
      <c r="C58" s="52">
        <f>SUM(C46:C57)</f>
        <v>0</v>
      </c>
      <c r="D58" s="53">
        <f>SUM(D46:D57)</f>
        <v>0</v>
      </c>
      <c r="E58" s="52"/>
      <c r="F58" s="52">
        <f>SUM(F46:F57)</f>
        <v>0</v>
      </c>
      <c r="G58" s="53">
        <f>SUM(G46:G57)</f>
        <v>0</v>
      </c>
      <c r="H58" s="52"/>
      <c r="I58" s="52">
        <f>SUM(I46:I57)</f>
        <v>0</v>
      </c>
      <c r="J58" s="53">
        <f>SUM(J46:J57)</f>
        <v>0</v>
      </c>
      <c r="K58" s="52"/>
      <c r="L58" s="52">
        <f>SUM(L46:L57)</f>
        <v>0</v>
      </c>
      <c r="M58" s="53">
        <f>SUM(M46:M57)</f>
        <v>0</v>
      </c>
      <c r="N58" s="52"/>
      <c r="O58" s="52">
        <f>SUM(O46:O57)</f>
        <v>0</v>
      </c>
      <c r="P58" s="53">
        <f>SUM(P46:P57)</f>
        <v>0</v>
      </c>
      <c r="Q58" s="52"/>
      <c r="R58" s="52">
        <f>SUM(R46:R57)</f>
        <v>0</v>
      </c>
      <c r="S58" s="53">
        <f>SUM(S46:S57)</f>
        <v>0</v>
      </c>
      <c r="T58" s="52"/>
      <c r="U58" s="52">
        <f>SUM(U46:U57)</f>
        <v>0</v>
      </c>
      <c r="V58" s="53">
        <f>SUM(V46:V57)</f>
        <v>0</v>
      </c>
    </row>
    <row r="59" spans="1:36" ht="12.75" hidden="1" customHeight="1" x14ac:dyDescent="0.25">
      <c r="A59" s="195" t="s">
        <v>65</v>
      </c>
      <c r="B59" s="194" t="s">
        <v>81</v>
      </c>
      <c r="C59" s="194"/>
      <c r="D59" s="194"/>
      <c r="E59" s="194" t="s">
        <v>82</v>
      </c>
      <c r="F59" s="194"/>
      <c r="G59" s="194"/>
      <c r="H59" s="194" t="s">
        <v>83</v>
      </c>
      <c r="I59" s="194"/>
      <c r="J59" s="194"/>
      <c r="K59" s="194" t="s">
        <v>84</v>
      </c>
      <c r="L59" s="194"/>
      <c r="M59" s="194"/>
      <c r="N59" s="194" t="s">
        <v>85</v>
      </c>
      <c r="O59" s="194"/>
      <c r="P59" s="194"/>
      <c r="Q59" s="194" t="s">
        <v>86</v>
      </c>
      <c r="R59" s="194"/>
      <c r="S59" s="194"/>
      <c r="T59" s="194" t="s">
        <v>87</v>
      </c>
      <c r="U59" s="194"/>
      <c r="V59" s="194"/>
      <c r="X59" s="6"/>
      <c r="Y59" s="6"/>
      <c r="Z59" s="6"/>
      <c r="AA59" s="6"/>
      <c r="AB59" s="6"/>
      <c r="AC59" s="6"/>
      <c r="AD59" s="6"/>
      <c r="AE59" s="6"/>
      <c r="AF59" s="6"/>
      <c r="AG59" s="6"/>
      <c r="AH59" s="6"/>
      <c r="AI59" s="6"/>
      <c r="AJ59" s="6"/>
    </row>
    <row r="60" spans="1:36" ht="30.75" hidden="1" thickBot="1" x14ac:dyDescent="0.3">
      <c r="A60" s="196"/>
      <c r="B60" s="44" t="s">
        <v>88</v>
      </c>
      <c r="C60" s="44" t="s">
        <v>89</v>
      </c>
      <c r="D60" s="44" t="s">
        <v>90</v>
      </c>
      <c r="E60" s="44" t="s">
        <v>88</v>
      </c>
      <c r="F60" s="44" t="s">
        <v>89</v>
      </c>
      <c r="G60" s="44" t="s">
        <v>90</v>
      </c>
      <c r="H60" s="44" t="s">
        <v>88</v>
      </c>
      <c r="I60" s="44" t="s">
        <v>89</v>
      </c>
      <c r="J60" s="44" t="s">
        <v>90</v>
      </c>
      <c r="K60" s="44" t="s">
        <v>88</v>
      </c>
      <c r="L60" s="44" t="s">
        <v>89</v>
      </c>
      <c r="M60" s="44" t="s">
        <v>90</v>
      </c>
      <c r="N60" s="44" t="s">
        <v>88</v>
      </c>
      <c r="O60" s="44" t="s">
        <v>89</v>
      </c>
      <c r="P60" s="44" t="s">
        <v>90</v>
      </c>
      <c r="Q60" s="44" t="s">
        <v>88</v>
      </c>
      <c r="R60" s="44" t="s">
        <v>89</v>
      </c>
      <c r="S60" s="44" t="s">
        <v>90</v>
      </c>
      <c r="T60" s="44" t="s">
        <v>88</v>
      </c>
      <c r="U60" s="44" t="s">
        <v>89</v>
      </c>
      <c r="V60" s="44" t="s">
        <v>90</v>
      </c>
      <c r="X60" s="6"/>
      <c r="Y60" s="6"/>
      <c r="Z60" s="6"/>
      <c r="AA60" s="6"/>
      <c r="AB60" s="6"/>
      <c r="AC60" s="6"/>
      <c r="AD60" s="6"/>
      <c r="AE60" s="6"/>
      <c r="AF60" s="6"/>
      <c r="AG60" s="6"/>
      <c r="AH60" s="6"/>
      <c r="AI60" s="6"/>
      <c r="AJ60" s="6"/>
    </row>
    <row r="61" spans="1:36" hidden="1" x14ac:dyDescent="0.25">
      <c r="A61" s="45" t="s">
        <v>62</v>
      </c>
      <c r="B61" s="46">
        <f>IF(data=1,IF((T57-sumproplat)&gt;0,T57-sumproplat,0),IF(T57-(sumproplat-U57)&gt;0,T57-(V57-U57),0))</f>
        <v>0</v>
      </c>
      <c r="C61" s="46">
        <f t="shared" ref="C61:C72" si="41">IF(data=1,B61*(PROC/36500)*30.42,B61*(PROC/36000)*30)</f>
        <v>0</v>
      </c>
      <c r="D61" s="46">
        <f t="shared" ref="D61:D72" si="42">IF(data=1,IF(C61&gt;0.0001,C61+sumproplat,0),IF(B61&gt;sumproplat*2,sumproplat,B61+C61))</f>
        <v>0</v>
      </c>
      <c r="E61" s="46">
        <f>IF(data=1,IF((B72-sumproplat)&gt;0,B72-sumproplat,0),IF(B72-(sumproplat-C72)&gt;0,B72-(D72-C72),0))</f>
        <v>0</v>
      </c>
      <c r="F61" s="46">
        <f t="shared" ref="F61:F72" si="43">IF(data=1,E61*(PROC/36500)*30.42,E61*(PROC/36000)*30)</f>
        <v>0</v>
      </c>
      <c r="G61" s="46">
        <f t="shared" ref="G61:G72" si="44">IF(data=1,IF(F61&gt;0.0001,F61+sumproplat,0),IF(E61&gt;sumproplat*2,sumproplat,E61+F61))</f>
        <v>0</v>
      </c>
      <c r="H61" s="46">
        <f>IF(data=1,IF((E72-sumproplat)&gt;0,E72-sumproplat,0),IF(E72-(sumproplat-F72)&gt;0,E72-(G72-F72),0))</f>
        <v>0</v>
      </c>
      <c r="I61" s="46">
        <f t="shared" ref="I61:I72" si="45">IF(data=1,H61*(PROC/36500)*30.42,H61*(PROC/36000)*30)</f>
        <v>0</v>
      </c>
      <c r="J61" s="46">
        <f t="shared" ref="J61:J72" si="46">IF(data=1,IF(I61&gt;0.0001,I61+sumproplat,0),IF(H61&gt;sumproplat*2,sumproplat,H61+I61))</f>
        <v>0</v>
      </c>
      <c r="K61" s="46">
        <f>IF(data=1,IF((H72-sumproplat)&gt;0,H72-sumproplat,0),IF(H72-(sumproplat-I72)&gt;0,H72-(J72-I72),0))</f>
        <v>0</v>
      </c>
      <c r="L61" s="46">
        <f t="shared" ref="L61:L72" si="47">IF(data=1,K61*(PROC/36500)*30.42,K61*(PROC/36000)*30)</f>
        <v>0</v>
      </c>
      <c r="M61" s="46">
        <f t="shared" ref="M61:M72" si="48">IF(data=1,IF(L61&gt;0.0001,L61+sumproplat,0),IF(K61&gt;sumproplat*2,sumproplat,K61+L61))</f>
        <v>0</v>
      </c>
      <c r="N61" s="46">
        <f>IF(data=1,IF((K72-sumproplat)&gt;0,K72-sumproplat,0),IF(K72-(sumproplat-L72)&gt;0,K72-(M72-L72),0))</f>
        <v>0</v>
      </c>
      <c r="O61" s="46">
        <f t="shared" ref="O61:O72" si="49">IF(data=1,N61*(PROC/36500)*30.42,N61*(PROC/36000)*30)</f>
        <v>0</v>
      </c>
      <c r="P61" s="46">
        <f t="shared" ref="P61:P72" si="50">IF(data=1,IF(O61&gt;0.0001,O61+sumproplat,0),IF(N61&gt;sumproplat*2,sumproplat,N61+O61))</f>
        <v>0</v>
      </c>
      <c r="Q61" s="46">
        <f>IF(data=1,IF((N72-sumproplat)&gt;0,N72-sumproplat,0),IF(N72-(sumproplat-O72)&gt;0,N72-(P72-O72),0))</f>
        <v>0</v>
      </c>
      <c r="R61" s="46">
        <f t="shared" ref="R61:R72" si="51">IF(data=1,Q61*(PROC/36500)*30.42,Q61*(PROC/36000)*30)</f>
        <v>0</v>
      </c>
      <c r="S61" s="46">
        <f t="shared" ref="S61:S72" si="52">IF(data=1,IF(R61&gt;0.0001,R61+sumproplat,0),IF(Q61&gt;sumproplat*2,sumproplat,Q61+R61))</f>
        <v>0</v>
      </c>
      <c r="T61" s="46">
        <f>IF(data=1,IF((Q72-sumproplat)&gt;0,Q72-sumproplat,0),IF(Q72-(sumproplat-R72)&gt;0,Q72-(S72-R72),0))</f>
        <v>0</v>
      </c>
      <c r="U61" s="46">
        <f t="shared" ref="U61:U72" si="53">IF(data=1,T61*(PROC/36500)*30.42,T61*(PROC/36000)*30)</f>
        <v>0</v>
      </c>
      <c r="V61" s="46">
        <f t="shared" ref="V61:V72" si="54">IF(data=1,IF(U61&gt;0.0001,U61+sumproplat,0),IF(T61&gt;sumproplat*2,sumproplat,T61+U61))</f>
        <v>0</v>
      </c>
      <c r="W61" s="6"/>
      <c r="X61" s="6"/>
      <c r="Y61" s="6"/>
      <c r="Z61" s="6"/>
      <c r="AA61" s="6"/>
      <c r="AB61" s="6"/>
      <c r="AC61" s="6"/>
      <c r="AD61" s="6"/>
      <c r="AE61" s="6"/>
      <c r="AF61" s="6"/>
      <c r="AG61" s="6"/>
      <c r="AH61" s="6"/>
      <c r="AI61" s="6"/>
      <c r="AJ61" s="6"/>
    </row>
    <row r="62" spans="1:36" hidden="1" x14ac:dyDescent="0.25">
      <c r="A62" s="47" t="s">
        <v>63</v>
      </c>
      <c r="B62" s="48">
        <f>IF(data=1,IF((B61-sumproplat)&gt;0,B61-sumproplat,0),IF(B61-(sumproplat-C61)&gt;0,B61-(D61-C61),0))</f>
        <v>0</v>
      </c>
      <c r="C62" s="48">
        <f t="shared" si="41"/>
        <v>0</v>
      </c>
      <c r="D62" s="48">
        <f t="shared" si="42"/>
        <v>0</v>
      </c>
      <c r="E62" s="48">
        <f>IF(data=1,IF((E61-sumproplat)&gt;0,E61-sumproplat,0),IF(E61-(sumproplat-F61)&gt;0,E61-(G61-F61),0))</f>
        <v>0</v>
      </c>
      <c r="F62" s="48">
        <f t="shared" si="43"/>
        <v>0</v>
      </c>
      <c r="G62" s="48">
        <f t="shared" si="44"/>
        <v>0</v>
      </c>
      <c r="H62" s="48">
        <f>IF(data=1,IF((H61-sumproplat)&gt;0,H61-sumproplat,0),IF(H61-(sumproplat-I61)&gt;0,H61-(J61-I61),0))</f>
        <v>0</v>
      </c>
      <c r="I62" s="48">
        <f t="shared" si="45"/>
        <v>0</v>
      </c>
      <c r="J62" s="48">
        <f t="shared" si="46"/>
        <v>0</v>
      </c>
      <c r="K62" s="48">
        <f>IF(data=1,IF((K61-sumproplat)&gt;0,K61-sumproplat,0),IF(K61-(sumproplat-L61)&gt;0,K61-(M61-L61),0))</f>
        <v>0</v>
      </c>
      <c r="L62" s="48">
        <f t="shared" si="47"/>
        <v>0</v>
      </c>
      <c r="M62" s="48">
        <f t="shared" si="48"/>
        <v>0</v>
      </c>
      <c r="N62" s="48">
        <f>IF(data=1,IF((N61-sumproplat)&gt;0,N61-sumproplat,0),IF(N61-(sumproplat-O61)&gt;0,N61-(P61-O61),0))</f>
        <v>0</v>
      </c>
      <c r="O62" s="48">
        <f t="shared" si="49"/>
        <v>0</v>
      </c>
      <c r="P62" s="48">
        <f t="shared" si="50"/>
        <v>0</v>
      </c>
      <c r="Q62" s="48">
        <f>IF(data=1,IF((Q61-sumproplat)&gt;0,Q61-sumproplat,0),IF(Q61-(sumproplat-R61)&gt;0,Q61-(S61-R61),0))</f>
        <v>0</v>
      </c>
      <c r="R62" s="48">
        <f t="shared" si="51"/>
        <v>0</v>
      </c>
      <c r="S62" s="48">
        <f t="shared" si="52"/>
        <v>0</v>
      </c>
      <c r="T62" s="48">
        <f>IF(data=1,IF((T61-sumproplat)&gt;0,T61-sumproplat,0),IF(T61-(sumproplat-U61)&gt;0,T61-(V61-U61),0))</f>
        <v>0</v>
      </c>
      <c r="U62" s="48">
        <f t="shared" si="53"/>
        <v>0</v>
      </c>
      <c r="V62" s="48">
        <f t="shared" si="54"/>
        <v>0</v>
      </c>
      <c r="W62" s="6"/>
      <c r="X62" s="6"/>
      <c r="Y62" s="6"/>
      <c r="Z62" s="6"/>
      <c r="AA62" s="6"/>
      <c r="AB62" s="6"/>
      <c r="AC62" s="6"/>
      <c r="AD62" s="6"/>
      <c r="AE62" s="6"/>
      <c r="AF62" s="6"/>
      <c r="AG62" s="6"/>
      <c r="AH62" s="6"/>
      <c r="AI62" s="6"/>
      <c r="AJ62" s="6"/>
    </row>
    <row r="63" spans="1:36" hidden="1" x14ac:dyDescent="0.25">
      <c r="A63" s="47" t="s">
        <v>64</v>
      </c>
      <c r="B63" s="48">
        <f t="shared" ref="B63:B72" si="55">IF(data=1,IF((B62-sumproplat)&gt;0,B62-sumproplat,0),IF(B62-(sumproplat-C62)&gt;0,B62-(D62-C62),0))</f>
        <v>0</v>
      </c>
      <c r="C63" s="48">
        <f t="shared" si="41"/>
        <v>0</v>
      </c>
      <c r="D63" s="48">
        <f t="shared" si="42"/>
        <v>0</v>
      </c>
      <c r="E63" s="48">
        <f t="shared" ref="E63:E72" si="56">IF(data=1,IF((E62-sumproplat)&gt;0,E62-sumproplat,0),IF(E62-(sumproplat-F62)&gt;0,E62-(G62-F62),0))</f>
        <v>0</v>
      </c>
      <c r="F63" s="48">
        <f t="shared" si="43"/>
        <v>0</v>
      </c>
      <c r="G63" s="48">
        <f t="shared" si="44"/>
        <v>0</v>
      </c>
      <c r="H63" s="48">
        <f t="shared" ref="H63:H72" si="57">IF(data=1,IF((H62-sumproplat)&gt;0,H62-sumproplat,0),IF(H62-(sumproplat-I62)&gt;0,H62-(J62-I62),0))</f>
        <v>0</v>
      </c>
      <c r="I63" s="48">
        <f t="shared" si="45"/>
        <v>0</v>
      </c>
      <c r="J63" s="48">
        <f t="shared" si="46"/>
        <v>0</v>
      </c>
      <c r="K63" s="48">
        <f t="shared" ref="K63:K72" si="58">IF(data=1,IF((K62-sumproplat)&gt;0,K62-sumproplat,0),IF(K62-(sumproplat-L62)&gt;0,K62-(M62-L62),0))</f>
        <v>0</v>
      </c>
      <c r="L63" s="48">
        <f t="shared" si="47"/>
        <v>0</v>
      </c>
      <c r="M63" s="48">
        <f t="shared" si="48"/>
        <v>0</v>
      </c>
      <c r="N63" s="48">
        <f t="shared" ref="N63:N72" si="59">IF(data=1,IF((N62-sumproplat)&gt;0,N62-sumproplat,0),IF(N62-(sumproplat-O62)&gt;0,N62-(P62-O62),0))</f>
        <v>0</v>
      </c>
      <c r="O63" s="48">
        <f t="shared" si="49"/>
        <v>0</v>
      </c>
      <c r="P63" s="48">
        <f t="shared" si="50"/>
        <v>0</v>
      </c>
      <c r="Q63" s="48">
        <f t="shared" ref="Q63:Q71" si="60">IF(data=1,IF((Q62-sumproplat)&gt;0,Q62-sumproplat,0),IF(Q62-(sumproplat-R62)&gt;0,Q62-(S62-R62),0))</f>
        <v>0</v>
      </c>
      <c r="R63" s="48">
        <f t="shared" si="51"/>
        <v>0</v>
      </c>
      <c r="S63" s="48">
        <f t="shared" si="52"/>
        <v>0</v>
      </c>
      <c r="T63" s="48">
        <f t="shared" ref="T63:T72" si="61">IF(data=1,IF((T62-sumproplat)&gt;0,T62-sumproplat,0),IF(T62-(sumproplat-U62)&gt;0,T62-(V62-U62),0))</f>
        <v>0</v>
      </c>
      <c r="U63" s="48">
        <f t="shared" si="53"/>
        <v>0</v>
      </c>
      <c r="V63" s="48">
        <f t="shared" si="54"/>
        <v>0</v>
      </c>
      <c r="W63" s="6"/>
      <c r="X63" s="6"/>
      <c r="Y63" s="6"/>
      <c r="Z63" s="6"/>
      <c r="AA63" s="6"/>
      <c r="AB63" s="6"/>
      <c r="AC63" s="6"/>
      <c r="AD63" s="6"/>
      <c r="AE63" s="6"/>
      <c r="AF63" s="6"/>
      <c r="AG63" s="6"/>
      <c r="AH63" s="6"/>
      <c r="AI63" s="6"/>
      <c r="AJ63" s="6"/>
    </row>
    <row r="64" spans="1:36" hidden="1" x14ac:dyDescent="0.25">
      <c r="A64" s="47" t="s">
        <v>116</v>
      </c>
      <c r="B64" s="48">
        <f t="shared" si="55"/>
        <v>0</v>
      </c>
      <c r="C64" s="48">
        <f t="shared" si="41"/>
        <v>0</v>
      </c>
      <c r="D64" s="48">
        <f t="shared" si="42"/>
        <v>0</v>
      </c>
      <c r="E64" s="48">
        <f t="shared" si="56"/>
        <v>0</v>
      </c>
      <c r="F64" s="48">
        <f t="shared" si="43"/>
        <v>0</v>
      </c>
      <c r="G64" s="48">
        <f t="shared" si="44"/>
        <v>0</v>
      </c>
      <c r="H64" s="48">
        <f t="shared" si="57"/>
        <v>0</v>
      </c>
      <c r="I64" s="48">
        <f t="shared" si="45"/>
        <v>0</v>
      </c>
      <c r="J64" s="48">
        <f t="shared" si="46"/>
        <v>0</v>
      </c>
      <c r="K64" s="48">
        <f t="shared" si="58"/>
        <v>0</v>
      </c>
      <c r="L64" s="48">
        <f t="shared" si="47"/>
        <v>0</v>
      </c>
      <c r="M64" s="48">
        <f t="shared" si="48"/>
        <v>0</v>
      </c>
      <c r="N64" s="48">
        <f t="shared" si="59"/>
        <v>0</v>
      </c>
      <c r="O64" s="48">
        <f t="shared" si="49"/>
        <v>0</v>
      </c>
      <c r="P64" s="48">
        <f t="shared" si="50"/>
        <v>0</v>
      </c>
      <c r="Q64" s="48">
        <f t="shared" si="60"/>
        <v>0</v>
      </c>
      <c r="R64" s="48">
        <f t="shared" si="51"/>
        <v>0</v>
      </c>
      <c r="S64" s="48">
        <f t="shared" si="52"/>
        <v>0</v>
      </c>
      <c r="T64" s="48">
        <f t="shared" si="61"/>
        <v>0</v>
      </c>
      <c r="U64" s="48">
        <f t="shared" si="53"/>
        <v>0</v>
      </c>
      <c r="V64" s="48">
        <f t="shared" si="54"/>
        <v>0</v>
      </c>
      <c r="W64" s="6"/>
      <c r="X64" s="6"/>
      <c r="Y64" s="6"/>
      <c r="Z64" s="6"/>
      <c r="AA64" s="6"/>
      <c r="AB64" s="6"/>
      <c r="AC64" s="6"/>
      <c r="AD64" s="6"/>
      <c r="AE64" s="6"/>
      <c r="AF64" s="6"/>
      <c r="AG64" s="6"/>
      <c r="AH64" s="6"/>
      <c r="AI64" s="6"/>
      <c r="AJ64" s="6"/>
    </row>
    <row r="65" spans="1:36" hidden="1" x14ac:dyDescent="0.25">
      <c r="A65" s="47" t="s">
        <v>63</v>
      </c>
      <c r="B65" s="48">
        <f t="shared" si="55"/>
        <v>0</v>
      </c>
      <c r="C65" s="48">
        <f t="shared" si="41"/>
        <v>0</v>
      </c>
      <c r="D65" s="48">
        <f t="shared" si="42"/>
        <v>0</v>
      </c>
      <c r="E65" s="48">
        <f t="shared" si="56"/>
        <v>0</v>
      </c>
      <c r="F65" s="48">
        <f t="shared" si="43"/>
        <v>0</v>
      </c>
      <c r="G65" s="48">
        <f t="shared" si="44"/>
        <v>0</v>
      </c>
      <c r="H65" s="48">
        <f t="shared" si="57"/>
        <v>0</v>
      </c>
      <c r="I65" s="48">
        <f t="shared" si="45"/>
        <v>0</v>
      </c>
      <c r="J65" s="48">
        <f t="shared" si="46"/>
        <v>0</v>
      </c>
      <c r="K65" s="48">
        <f t="shared" si="58"/>
        <v>0</v>
      </c>
      <c r="L65" s="48">
        <f t="shared" si="47"/>
        <v>0</v>
      </c>
      <c r="M65" s="48">
        <f t="shared" si="48"/>
        <v>0</v>
      </c>
      <c r="N65" s="48">
        <f t="shared" si="59"/>
        <v>0</v>
      </c>
      <c r="O65" s="48">
        <f t="shared" si="49"/>
        <v>0</v>
      </c>
      <c r="P65" s="48">
        <f t="shared" si="50"/>
        <v>0</v>
      </c>
      <c r="Q65" s="48">
        <f t="shared" si="60"/>
        <v>0</v>
      </c>
      <c r="R65" s="48">
        <f t="shared" si="51"/>
        <v>0</v>
      </c>
      <c r="S65" s="48">
        <f t="shared" si="52"/>
        <v>0</v>
      </c>
      <c r="T65" s="48">
        <f t="shared" si="61"/>
        <v>0</v>
      </c>
      <c r="U65" s="48">
        <f t="shared" si="53"/>
        <v>0</v>
      </c>
      <c r="V65" s="48">
        <f t="shared" si="54"/>
        <v>0</v>
      </c>
      <c r="W65" s="6"/>
      <c r="X65" s="6"/>
      <c r="Y65" s="6"/>
      <c r="Z65" s="6"/>
      <c r="AA65" s="6"/>
      <c r="AB65" s="6"/>
      <c r="AC65" s="6"/>
      <c r="AD65" s="6"/>
      <c r="AE65" s="6"/>
      <c r="AF65" s="6"/>
      <c r="AG65" s="6"/>
      <c r="AH65" s="6"/>
      <c r="AI65" s="6"/>
      <c r="AJ65" s="6"/>
    </row>
    <row r="66" spans="1:36" hidden="1" x14ac:dyDescent="0.25">
      <c r="A66" s="47" t="s">
        <v>117</v>
      </c>
      <c r="B66" s="48">
        <f t="shared" si="55"/>
        <v>0</v>
      </c>
      <c r="C66" s="48">
        <f t="shared" si="41"/>
        <v>0</v>
      </c>
      <c r="D66" s="48">
        <f t="shared" si="42"/>
        <v>0</v>
      </c>
      <c r="E66" s="48">
        <f t="shared" si="56"/>
        <v>0</v>
      </c>
      <c r="F66" s="48">
        <f t="shared" si="43"/>
        <v>0</v>
      </c>
      <c r="G66" s="48">
        <f t="shared" si="44"/>
        <v>0</v>
      </c>
      <c r="H66" s="48">
        <f t="shared" si="57"/>
        <v>0</v>
      </c>
      <c r="I66" s="48">
        <f t="shared" si="45"/>
        <v>0</v>
      </c>
      <c r="J66" s="48">
        <f t="shared" si="46"/>
        <v>0</v>
      </c>
      <c r="K66" s="48">
        <f t="shared" si="58"/>
        <v>0</v>
      </c>
      <c r="L66" s="48">
        <f t="shared" si="47"/>
        <v>0</v>
      </c>
      <c r="M66" s="48">
        <f t="shared" si="48"/>
        <v>0</v>
      </c>
      <c r="N66" s="48">
        <f t="shared" si="59"/>
        <v>0</v>
      </c>
      <c r="O66" s="48">
        <f t="shared" si="49"/>
        <v>0</v>
      </c>
      <c r="P66" s="48">
        <f t="shared" si="50"/>
        <v>0</v>
      </c>
      <c r="Q66" s="48">
        <f t="shared" si="60"/>
        <v>0</v>
      </c>
      <c r="R66" s="48">
        <f t="shared" si="51"/>
        <v>0</v>
      </c>
      <c r="S66" s="48">
        <f t="shared" si="52"/>
        <v>0</v>
      </c>
      <c r="T66" s="48">
        <f t="shared" si="61"/>
        <v>0</v>
      </c>
      <c r="U66" s="48">
        <f t="shared" si="53"/>
        <v>0</v>
      </c>
      <c r="V66" s="48">
        <f t="shared" si="54"/>
        <v>0</v>
      </c>
      <c r="W66" s="6"/>
      <c r="X66" s="6"/>
      <c r="Y66" s="6"/>
      <c r="Z66" s="6"/>
      <c r="AA66" s="6"/>
      <c r="AB66" s="6"/>
      <c r="AC66" s="6"/>
      <c r="AD66" s="6"/>
      <c r="AE66" s="6"/>
      <c r="AF66" s="6"/>
      <c r="AG66" s="6"/>
      <c r="AH66" s="6"/>
      <c r="AI66" s="6"/>
      <c r="AJ66" s="6"/>
    </row>
    <row r="67" spans="1:36" hidden="1" x14ac:dyDescent="0.25">
      <c r="A67" s="47" t="s">
        <v>64</v>
      </c>
      <c r="B67" s="48">
        <f t="shared" si="55"/>
        <v>0</v>
      </c>
      <c r="C67" s="48">
        <f t="shared" si="41"/>
        <v>0</v>
      </c>
      <c r="D67" s="48">
        <f t="shared" si="42"/>
        <v>0</v>
      </c>
      <c r="E67" s="48">
        <f t="shared" si="56"/>
        <v>0</v>
      </c>
      <c r="F67" s="48">
        <f t="shared" si="43"/>
        <v>0</v>
      </c>
      <c r="G67" s="48">
        <f t="shared" si="44"/>
        <v>0</v>
      </c>
      <c r="H67" s="48">
        <f t="shared" si="57"/>
        <v>0</v>
      </c>
      <c r="I67" s="48">
        <f t="shared" si="45"/>
        <v>0</v>
      </c>
      <c r="J67" s="48">
        <f t="shared" si="46"/>
        <v>0</v>
      </c>
      <c r="K67" s="48">
        <f t="shared" si="58"/>
        <v>0</v>
      </c>
      <c r="L67" s="48">
        <f t="shared" si="47"/>
        <v>0</v>
      </c>
      <c r="M67" s="48">
        <f t="shared" si="48"/>
        <v>0</v>
      </c>
      <c r="N67" s="48">
        <f t="shared" si="59"/>
        <v>0</v>
      </c>
      <c r="O67" s="48">
        <f t="shared" si="49"/>
        <v>0</v>
      </c>
      <c r="P67" s="48">
        <f t="shared" si="50"/>
        <v>0</v>
      </c>
      <c r="Q67" s="48">
        <f t="shared" si="60"/>
        <v>0</v>
      </c>
      <c r="R67" s="48">
        <f t="shared" si="51"/>
        <v>0</v>
      </c>
      <c r="S67" s="48">
        <f t="shared" si="52"/>
        <v>0</v>
      </c>
      <c r="T67" s="48">
        <f t="shared" si="61"/>
        <v>0</v>
      </c>
      <c r="U67" s="48">
        <f t="shared" si="53"/>
        <v>0</v>
      </c>
      <c r="V67" s="48">
        <f t="shared" si="54"/>
        <v>0</v>
      </c>
      <c r="W67" s="6"/>
      <c r="X67" s="6"/>
      <c r="Y67" s="6"/>
      <c r="Z67" s="6"/>
      <c r="AA67" s="6"/>
      <c r="AB67" s="6"/>
      <c r="AC67" s="6"/>
      <c r="AD67" s="6"/>
      <c r="AE67" s="6"/>
      <c r="AF67" s="6"/>
      <c r="AG67" s="6"/>
      <c r="AH67" s="6"/>
      <c r="AI67" s="6"/>
      <c r="AJ67" s="6"/>
    </row>
    <row r="68" spans="1:36" hidden="1" x14ac:dyDescent="0.25">
      <c r="A68" s="47" t="s">
        <v>63</v>
      </c>
      <c r="B68" s="48">
        <f t="shared" si="55"/>
        <v>0</v>
      </c>
      <c r="C68" s="48">
        <f t="shared" si="41"/>
        <v>0</v>
      </c>
      <c r="D68" s="48">
        <f t="shared" si="42"/>
        <v>0</v>
      </c>
      <c r="E68" s="48">
        <f t="shared" si="56"/>
        <v>0</v>
      </c>
      <c r="F68" s="48">
        <f t="shared" si="43"/>
        <v>0</v>
      </c>
      <c r="G68" s="48">
        <f t="shared" si="44"/>
        <v>0</v>
      </c>
      <c r="H68" s="48">
        <f t="shared" si="57"/>
        <v>0</v>
      </c>
      <c r="I68" s="48">
        <f t="shared" si="45"/>
        <v>0</v>
      </c>
      <c r="J68" s="48">
        <f t="shared" si="46"/>
        <v>0</v>
      </c>
      <c r="K68" s="48">
        <f t="shared" si="58"/>
        <v>0</v>
      </c>
      <c r="L68" s="48">
        <f t="shared" si="47"/>
        <v>0</v>
      </c>
      <c r="M68" s="48">
        <f t="shared" si="48"/>
        <v>0</v>
      </c>
      <c r="N68" s="48">
        <f t="shared" si="59"/>
        <v>0</v>
      </c>
      <c r="O68" s="48">
        <f t="shared" si="49"/>
        <v>0</v>
      </c>
      <c r="P68" s="48">
        <f t="shared" si="50"/>
        <v>0</v>
      </c>
      <c r="Q68" s="48">
        <f t="shared" si="60"/>
        <v>0</v>
      </c>
      <c r="R68" s="48">
        <f t="shared" si="51"/>
        <v>0</v>
      </c>
      <c r="S68" s="48">
        <f t="shared" si="52"/>
        <v>0</v>
      </c>
      <c r="T68" s="48">
        <f t="shared" si="61"/>
        <v>0</v>
      </c>
      <c r="U68" s="48">
        <f t="shared" si="53"/>
        <v>0</v>
      </c>
      <c r="V68" s="48">
        <f t="shared" si="54"/>
        <v>0</v>
      </c>
      <c r="W68" s="6"/>
      <c r="X68" s="6"/>
      <c r="Y68" s="6"/>
      <c r="Z68" s="6"/>
      <c r="AA68" s="6"/>
      <c r="AB68" s="6"/>
      <c r="AC68" s="6"/>
      <c r="AD68" s="6"/>
      <c r="AE68" s="6"/>
      <c r="AF68" s="6"/>
      <c r="AG68" s="6"/>
      <c r="AH68" s="6"/>
      <c r="AI68" s="6"/>
      <c r="AJ68" s="6"/>
    </row>
    <row r="69" spans="1:36" hidden="1" x14ac:dyDescent="0.25">
      <c r="A69" s="47" t="s">
        <v>118</v>
      </c>
      <c r="B69" s="48">
        <f t="shared" si="55"/>
        <v>0</v>
      </c>
      <c r="C69" s="48">
        <f t="shared" si="41"/>
        <v>0</v>
      </c>
      <c r="D69" s="48">
        <f t="shared" si="42"/>
        <v>0</v>
      </c>
      <c r="E69" s="48">
        <f t="shared" si="56"/>
        <v>0</v>
      </c>
      <c r="F69" s="48">
        <f t="shared" si="43"/>
        <v>0</v>
      </c>
      <c r="G69" s="48">
        <f t="shared" si="44"/>
        <v>0</v>
      </c>
      <c r="H69" s="48">
        <f t="shared" si="57"/>
        <v>0</v>
      </c>
      <c r="I69" s="48">
        <f t="shared" si="45"/>
        <v>0</v>
      </c>
      <c r="J69" s="48">
        <f t="shared" si="46"/>
        <v>0</v>
      </c>
      <c r="K69" s="48">
        <f t="shared" si="58"/>
        <v>0</v>
      </c>
      <c r="L69" s="48">
        <f t="shared" si="47"/>
        <v>0</v>
      </c>
      <c r="M69" s="48">
        <f t="shared" si="48"/>
        <v>0</v>
      </c>
      <c r="N69" s="48">
        <f t="shared" si="59"/>
        <v>0</v>
      </c>
      <c r="O69" s="48">
        <f t="shared" si="49"/>
        <v>0</v>
      </c>
      <c r="P69" s="48">
        <f t="shared" si="50"/>
        <v>0</v>
      </c>
      <c r="Q69" s="48">
        <f t="shared" si="60"/>
        <v>0</v>
      </c>
      <c r="R69" s="48">
        <f t="shared" si="51"/>
        <v>0</v>
      </c>
      <c r="S69" s="48">
        <f t="shared" si="52"/>
        <v>0</v>
      </c>
      <c r="T69" s="48">
        <f t="shared" si="61"/>
        <v>0</v>
      </c>
      <c r="U69" s="48">
        <f t="shared" si="53"/>
        <v>0</v>
      </c>
      <c r="V69" s="48">
        <f t="shared" si="54"/>
        <v>0</v>
      </c>
      <c r="W69" s="6"/>
      <c r="X69" s="6"/>
      <c r="Y69" s="6"/>
      <c r="Z69" s="6"/>
      <c r="AA69" s="6"/>
      <c r="AB69" s="6"/>
      <c r="AC69" s="6"/>
      <c r="AD69" s="6"/>
      <c r="AE69" s="6"/>
      <c r="AF69" s="6"/>
      <c r="AG69" s="6"/>
      <c r="AH69" s="6"/>
      <c r="AI69" s="6"/>
      <c r="AJ69" s="6"/>
    </row>
    <row r="70" spans="1:36" hidden="1" x14ac:dyDescent="0.25">
      <c r="A70" s="47" t="s">
        <v>117</v>
      </c>
      <c r="B70" s="48">
        <f t="shared" si="55"/>
        <v>0</v>
      </c>
      <c r="C70" s="48">
        <f t="shared" si="41"/>
        <v>0</v>
      </c>
      <c r="D70" s="48">
        <f t="shared" si="42"/>
        <v>0</v>
      </c>
      <c r="E70" s="48">
        <f t="shared" si="56"/>
        <v>0</v>
      </c>
      <c r="F70" s="48">
        <f t="shared" si="43"/>
        <v>0</v>
      </c>
      <c r="G70" s="48">
        <f t="shared" si="44"/>
        <v>0</v>
      </c>
      <c r="H70" s="48">
        <f t="shared" si="57"/>
        <v>0</v>
      </c>
      <c r="I70" s="48">
        <f t="shared" si="45"/>
        <v>0</v>
      </c>
      <c r="J70" s="48">
        <f t="shared" si="46"/>
        <v>0</v>
      </c>
      <c r="K70" s="48">
        <f t="shared" si="58"/>
        <v>0</v>
      </c>
      <c r="L70" s="48">
        <f t="shared" si="47"/>
        <v>0</v>
      </c>
      <c r="M70" s="48">
        <f t="shared" si="48"/>
        <v>0</v>
      </c>
      <c r="N70" s="48">
        <f t="shared" si="59"/>
        <v>0</v>
      </c>
      <c r="O70" s="48">
        <f t="shared" si="49"/>
        <v>0</v>
      </c>
      <c r="P70" s="48">
        <f t="shared" si="50"/>
        <v>0</v>
      </c>
      <c r="Q70" s="48">
        <f t="shared" si="60"/>
        <v>0</v>
      </c>
      <c r="R70" s="48">
        <f t="shared" si="51"/>
        <v>0</v>
      </c>
      <c r="S70" s="48">
        <f t="shared" si="52"/>
        <v>0</v>
      </c>
      <c r="T70" s="48">
        <f t="shared" si="61"/>
        <v>0</v>
      </c>
      <c r="U70" s="48">
        <f t="shared" si="53"/>
        <v>0</v>
      </c>
      <c r="V70" s="48">
        <f t="shared" si="54"/>
        <v>0</v>
      </c>
      <c r="W70" s="6"/>
      <c r="X70" s="6"/>
      <c r="Y70" s="6"/>
      <c r="Z70" s="6"/>
      <c r="AA70" s="6"/>
      <c r="AB70" s="6"/>
      <c r="AC70" s="6"/>
      <c r="AD70" s="6"/>
      <c r="AE70" s="6"/>
      <c r="AF70" s="6"/>
      <c r="AG70" s="6"/>
      <c r="AH70" s="6"/>
      <c r="AI70" s="6"/>
      <c r="AJ70" s="6"/>
    </row>
    <row r="71" spans="1:36" hidden="1" x14ac:dyDescent="0.25">
      <c r="A71" s="47" t="s">
        <v>63</v>
      </c>
      <c r="B71" s="48">
        <f t="shared" si="55"/>
        <v>0</v>
      </c>
      <c r="C71" s="48">
        <f t="shared" si="41"/>
        <v>0</v>
      </c>
      <c r="D71" s="48">
        <f t="shared" si="42"/>
        <v>0</v>
      </c>
      <c r="E71" s="48">
        <f t="shared" si="56"/>
        <v>0</v>
      </c>
      <c r="F71" s="48">
        <f t="shared" si="43"/>
        <v>0</v>
      </c>
      <c r="G71" s="48">
        <f t="shared" si="44"/>
        <v>0</v>
      </c>
      <c r="H71" s="48">
        <f t="shared" si="57"/>
        <v>0</v>
      </c>
      <c r="I71" s="48">
        <f t="shared" si="45"/>
        <v>0</v>
      </c>
      <c r="J71" s="48">
        <f t="shared" si="46"/>
        <v>0</v>
      </c>
      <c r="K71" s="48">
        <f t="shared" si="58"/>
        <v>0</v>
      </c>
      <c r="L71" s="48">
        <f t="shared" si="47"/>
        <v>0</v>
      </c>
      <c r="M71" s="48">
        <f t="shared" si="48"/>
        <v>0</v>
      </c>
      <c r="N71" s="48">
        <f t="shared" si="59"/>
        <v>0</v>
      </c>
      <c r="O71" s="48">
        <f t="shared" si="49"/>
        <v>0</v>
      </c>
      <c r="P71" s="48">
        <f t="shared" si="50"/>
        <v>0</v>
      </c>
      <c r="Q71" s="48">
        <f t="shared" si="60"/>
        <v>0</v>
      </c>
      <c r="R71" s="48">
        <f t="shared" si="51"/>
        <v>0</v>
      </c>
      <c r="S71" s="48">
        <f t="shared" si="52"/>
        <v>0</v>
      </c>
      <c r="T71" s="48">
        <f t="shared" si="61"/>
        <v>0</v>
      </c>
      <c r="U71" s="48">
        <f t="shared" si="53"/>
        <v>0</v>
      </c>
      <c r="V71" s="48">
        <f t="shared" si="54"/>
        <v>0</v>
      </c>
      <c r="W71" s="6"/>
      <c r="X71" s="6"/>
      <c r="Y71" s="6"/>
      <c r="Z71" s="6"/>
      <c r="AA71" s="6"/>
      <c r="AB71" s="6"/>
      <c r="AC71" s="6"/>
      <c r="AD71" s="6"/>
      <c r="AE71" s="6"/>
      <c r="AF71" s="6"/>
      <c r="AG71" s="6"/>
      <c r="AH71" s="6"/>
      <c r="AI71" s="6"/>
      <c r="AJ71" s="6"/>
    </row>
    <row r="72" spans="1:36" ht="15.75" hidden="1" thickBot="1" x14ac:dyDescent="0.3">
      <c r="A72" s="49" t="s">
        <v>119</v>
      </c>
      <c r="B72" s="50">
        <f t="shared" si="55"/>
        <v>0</v>
      </c>
      <c r="C72" s="50">
        <f t="shared" si="41"/>
        <v>0</v>
      </c>
      <c r="D72" s="50">
        <f t="shared" si="42"/>
        <v>0</v>
      </c>
      <c r="E72" s="50">
        <f t="shared" si="56"/>
        <v>0</v>
      </c>
      <c r="F72" s="50">
        <f t="shared" si="43"/>
        <v>0</v>
      </c>
      <c r="G72" s="50">
        <f t="shared" si="44"/>
        <v>0</v>
      </c>
      <c r="H72" s="50">
        <f t="shared" si="57"/>
        <v>0</v>
      </c>
      <c r="I72" s="50">
        <f t="shared" si="45"/>
        <v>0</v>
      </c>
      <c r="J72" s="50">
        <f t="shared" si="46"/>
        <v>0</v>
      </c>
      <c r="K72" s="50">
        <f t="shared" si="58"/>
        <v>0</v>
      </c>
      <c r="L72" s="50">
        <f t="shared" si="47"/>
        <v>0</v>
      </c>
      <c r="M72" s="50">
        <f t="shared" si="48"/>
        <v>0</v>
      </c>
      <c r="N72" s="50">
        <f t="shared" si="59"/>
        <v>0</v>
      </c>
      <c r="O72" s="50">
        <f t="shared" si="49"/>
        <v>0</v>
      </c>
      <c r="P72" s="50">
        <f t="shared" si="50"/>
        <v>0</v>
      </c>
      <c r="Q72" s="50">
        <f>IF(data=1,IF((Q71-sumproplat)&gt;0,Q71-sumproplat,0),IF(Q71-(sumproplat-R71)&gt;0,Q71-(S71-R71),0))</f>
        <v>0</v>
      </c>
      <c r="R72" s="50">
        <f t="shared" si="51"/>
        <v>0</v>
      </c>
      <c r="S72" s="50">
        <f t="shared" si="52"/>
        <v>0</v>
      </c>
      <c r="T72" s="50">
        <f t="shared" si="61"/>
        <v>0</v>
      </c>
      <c r="U72" s="50">
        <f t="shared" si="53"/>
        <v>0</v>
      </c>
      <c r="V72" s="50">
        <f t="shared" si="54"/>
        <v>0</v>
      </c>
      <c r="W72" s="6"/>
      <c r="X72" s="6"/>
      <c r="Y72" s="6"/>
      <c r="Z72" s="6"/>
      <c r="AA72" s="6"/>
      <c r="AB72" s="6"/>
      <c r="AC72" s="6"/>
      <c r="AD72" s="6"/>
      <c r="AE72" s="6"/>
      <c r="AF72" s="6"/>
      <c r="AG72" s="6"/>
      <c r="AH72" s="6"/>
      <c r="AI72" s="6"/>
      <c r="AJ72" s="6"/>
    </row>
    <row r="73" spans="1:36" hidden="1" x14ac:dyDescent="0.25">
      <c r="A73" s="51" t="s">
        <v>66</v>
      </c>
      <c r="B73" s="52"/>
      <c r="C73" s="52">
        <f>SUM(C61:C72)</f>
        <v>0</v>
      </c>
      <c r="D73" s="53">
        <f>SUM(D61:D72)</f>
        <v>0</v>
      </c>
      <c r="E73" s="52"/>
      <c r="F73" s="52">
        <f>SUM(F61:F72)</f>
        <v>0</v>
      </c>
      <c r="G73" s="53">
        <f>SUM(G61:G72)</f>
        <v>0</v>
      </c>
      <c r="H73" s="52"/>
      <c r="I73" s="52">
        <f>SUM(I61:I72)</f>
        <v>0</v>
      </c>
      <c r="J73" s="53">
        <f>SUM(J61:J72)</f>
        <v>0</v>
      </c>
      <c r="K73" s="52"/>
      <c r="L73" s="52">
        <f>SUM(L61:L72)</f>
        <v>0</v>
      </c>
      <c r="M73" s="53">
        <f>SUM(M61:M72)</f>
        <v>0</v>
      </c>
      <c r="N73" s="52"/>
      <c r="O73" s="52">
        <f>SUM(O61:O72)</f>
        <v>0</v>
      </c>
      <c r="P73" s="53">
        <f>SUM(P61:P72)</f>
        <v>0</v>
      </c>
      <c r="Q73" s="52"/>
      <c r="R73" s="52">
        <f>SUM(R61:R72)</f>
        <v>0</v>
      </c>
      <c r="S73" s="53">
        <f>SUM(S61:S72)</f>
        <v>0</v>
      </c>
      <c r="T73" s="52"/>
      <c r="U73" s="52">
        <f>SUM(U61:U72)</f>
        <v>0</v>
      </c>
      <c r="V73" s="53">
        <f>SUM(V61:V72)</f>
        <v>0</v>
      </c>
      <c r="W73" s="6"/>
      <c r="X73" s="6"/>
      <c r="Y73" s="6"/>
      <c r="Z73" s="6"/>
      <c r="AA73" s="6"/>
      <c r="AB73" s="6"/>
      <c r="AC73" s="6"/>
      <c r="AD73" s="6"/>
      <c r="AE73" s="6"/>
      <c r="AF73" s="6"/>
      <c r="AG73" s="6"/>
      <c r="AH73" s="6"/>
      <c r="AI73" s="6"/>
      <c r="AJ73" s="6"/>
    </row>
    <row r="74" spans="1:36" x14ac:dyDescent="0.25">
      <c r="A74" s="16"/>
      <c r="B74" s="7"/>
      <c r="C74" s="7"/>
      <c r="D74" s="7"/>
      <c r="E74" s="7"/>
      <c r="F74" s="7"/>
      <c r="G74" s="7"/>
      <c r="H74" s="7"/>
      <c r="I74" s="6"/>
      <c r="J74" s="6"/>
      <c r="K74" s="6"/>
      <c r="L74" s="6"/>
      <c r="M74" s="6"/>
      <c r="N74" s="6"/>
      <c r="O74" s="6"/>
      <c r="P74" s="6"/>
      <c r="Q74" s="6"/>
      <c r="R74" s="6"/>
      <c r="S74" s="6"/>
      <c r="T74" s="6"/>
      <c r="U74" s="6"/>
      <c r="V74" s="6"/>
      <c r="W74" s="6"/>
      <c r="X74" s="6"/>
    </row>
    <row r="75" spans="1:36" ht="45.95" customHeight="1" x14ac:dyDescent="0.25">
      <c r="A75" s="278" t="s">
        <v>176</v>
      </c>
      <c r="B75" s="278"/>
      <c r="C75" s="278"/>
      <c r="D75" s="278"/>
      <c r="E75" s="278"/>
      <c r="F75" s="278"/>
      <c r="G75" s="278"/>
      <c r="H75" s="278"/>
      <c r="I75" s="34">
        <f>SUM(I76:I77)</f>
        <v>4542232.3013698636</v>
      </c>
      <c r="J75" s="35"/>
      <c r="K75" s="35"/>
    </row>
    <row r="76" spans="1:36" ht="30.75" customHeight="1" x14ac:dyDescent="0.25">
      <c r="A76" s="278" t="s">
        <v>171</v>
      </c>
      <c r="B76" s="278"/>
      <c r="C76" s="278"/>
      <c r="D76" s="278"/>
      <c r="E76" s="278"/>
      <c r="F76" s="278"/>
      <c r="G76" s="278"/>
      <c r="H76" s="278"/>
      <c r="I76" s="34">
        <f>H17+H20+H16*sumkred+Переказ*sumkred+C43</f>
        <v>4542232.3013698636</v>
      </c>
      <c r="J76" s="35"/>
      <c r="K76" s="35"/>
    </row>
    <row r="77" spans="1:36" ht="30.75" customHeight="1" x14ac:dyDescent="0.25">
      <c r="A77" s="278" t="s">
        <v>172</v>
      </c>
      <c r="B77" s="278"/>
      <c r="C77" s="278"/>
      <c r="D77" s="278"/>
      <c r="E77" s="278"/>
      <c r="F77" s="278"/>
      <c r="G77" s="278"/>
      <c r="H77" s="278"/>
      <c r="I77" s="34">
        <v>0</v>
      </c>
      <c r="J77" s="35"/>
      <c r="K77" s="35"/>
    </row>
    <row r="78" spans="1:36" ht="29.25" customHeight="1" x14ac:dyDescent="0.25">
      <c r="A78" s="278" t="s">
        <v>33</v>
      </c>
      <c r="B78" s="278"/>
      <c r="C78" s="278"/>
      <c r="D78" s="278"/>
      <c r="E78" s="278"/>
      <c r="F78" s="278"/>
      <c r="G78" s="278"/>
      <c r="H78" s="278"/>
      <c r="I78" s="34">
        <f>E43</f>
        <v>24542232.301369864</v>
      </c>
      <c r="J78" s="35"/>
      <c r="K78" s="35"/>
    </row>
    <row r="79" spans="1:36" ht="25.5" customHeight="1" x14ac:dyDescent="0.25">
      <c r="A79" s="278" t="s">
        <v>92</v>
      </c>
      <c r="B79" s="278"/>
      <c r="C79" s="278"/>
      <c r="D79" s="278"/>
      <c r="E79" s="278"/>
      <c r="F79" s="278"/>
      <c r="G79" s="278"/>
      <c r="H79" s="278"/>
      <c r="I79" s="54">
        <f ca="1">XIRR(C89:C101,B89:B101)</f>
        <v>-0.94573342986404918</v>
      </c>
      <c r="J79" s="35"/>
      <c r="K79" s="35"/>
    </row>
    <row r="80" spans="1:36" ht="59.45" customHeight="1" x14ac:dyDescent="0.25">
      <c r="A80" s="203" t="s">
        <v>34</v>
      </c>
      <c r="B80" s="204"/>
      <c r="C80" s="204"/>
      <c r="D80" s="204"/>
      <c r="E80" s="204"/>
      <c r="F80" s="204"/>
      <c r="G80" s="204"/>
      <c r="H80" s="204"/>
      <c r="I80" s="204"/>
      <c r="J80" s="205"/>
      <c r="K80" s="205"/>
    </row>
    <row r="81" spans="1:11" ht="63" customHeight="1" x14ac:dyDescent="0.25">
      <c r="A81" s="207" t="s">
        <v>35</v>
      </c>
      <c r="B81" s="208"/>
      <c r="C81" s="208"/>
      <c r="D81" s="208"/>
      <c r="E81" s="208"/>
      <c r="F81" s="208"/>
      <c r="G81" s="208"/>
      <c r="H81" s="208"/>
      <c r="I81" s="208"/>
      <c r="J81" s="208"/>
      <c r="K81" s="208"/>
    </row>
    <row r="82" spans="1:11" ht="48" customHeight="1" x14ac:dyDescent="0.25">
      <c r="A82" s="203" t="s">
        <v>36</v>
      </c>
      <c r="B82" s="204"/>
      <c r="C82" s="204"/>
      <c r="D82" s="204"/>
      <c r="E82" s="204"/>
      <c r="F82" s="204"/>
      <c r="G82" s="204"/>
      <c r="H82" s="204"/>
      <c r="I82" s="204"/>
      <c r="J82" s="204"/>
      <c r="K82" s="204"/>
    </row>
    <row r="84" spans="1:11" ht="33.75" customHeight="1" x14ac:dyDescent="0.25">
      <c r="A84" s="209" t="s">
        <v>47</v>
      </c>
      <c r="B84" s="209"/>
      <c r="C84" s="210">
        <f ca="1">TODAY()</f>
        <v>44512</v>
      </c>
      <c r="D84" s="209"/>
      <c r="E84" s="209"/>
    </row>
    <row r="86" spans="1:11" ht="30" customHeight="1" x14ac:dyDescent="0.25">
      <c r="A86" s="279" t="s">
        <v>53</v>
      </c>
      <c r="B86" s="279"/>
      <c r="C86" s="201"/>
      <c r="D86" s="201"/>
      <c r="E86" s="201"/>
    </row>
    <row r="87" spans="1:11" ht="15.75" customHeight="1" x14ac:dyDescent="0.25">
      <c r="A87" s="279"/>
      <c r="B87" s="279"/>
      <c r="C87" s="201" t="s">
        <v>93</v>
      </c>
      <c r="D87" s="201"/>
      <c r="E87" s="201"/>
    </row>
    <row r="89" spans="1:11" hidden="1" x14ac:dyDescent="0.25">
      <c r="B89" s="30">
        <f ca="1">TODAY()</f>
        <v>44512</v>
      </c>
      <c r="C89" s="3">
        <f>-sumkred+sumkred*H16+H17+sumkred*H18+H20</f>
        <v>-19859250</v>
      </c>
    </row>
    <row r="90" spans="1:11" hidden="1" x14ac:dyDescent="0.25">
      <c r="A90" s="5">
        <v>1</v>
      </c>
      <c r="B90" s="31">
        <f ca="1">EDATE(B89,1)</f>
        <v>44542</v>
      </c>
      <c r="C90" s="32">
        <f t="shared" ref="C90:C99" si="62">E25</f>
        <v>385276.79452054796</v>
      </c>
      <c r="D90" s="17">
        <f>C90-C91</f>
        <v>140750.00000000003</v>
      </c>
    </row>
    <row r="91" spans="1:11" hidden="1" x14ac:dyDescent="0.25">
      <c r="A91" s="5">
        <v>2</v>
      </c>
      <c r="B91" s="31">
        <f ca="1">EDATE(B90,1)</f>
        <v>44573</v>
      </c>
      <c r="C91" s="32">
        <f t="shared" si="62"/>
        <v>244526.79452054793</v>
      </c>
      <c r="D91" s="17">
        <f t="shared" ref="D91:D154" si="63">C91-C92</f>
        <v>0</v>
      </c>
    </row>
    <row r="92" spans="1:11" hidden="1" x14ac:dyDescent="0.25">
      <c r="A92" s="5">
        <v>3</v>
      </c>
      <c r="B92" s="31">
        <f t="shared" ref="B92:B155" ca="1" si="64">EDATE(B91,1)</f>
        <v>44604</v>
      </c>
      <c r="C92" s="32">
        <f t="shared" si="62"/>
        <v>244526.79452054793</v>
      </c>
      <c r="D92" s="17">
        <f t="shared" si="63"/>
        <v>0</v>
      </c>
    </row>
    <row r="93" spans="1:11" hidden="1" x14ac:dyDescent="0.25">
      <c r="A93" s="5">
        <v>4</v>
      </c>
      <c r="B93" s="31">
        <f t="shared" ca="1" si="64"/>
        <v>44632</v>
      </c>
      <c r="C93" s="32">
        <f t="shared" si="62"/>
        <v>244526.79452054793</v>
      </c>
      <c r="D93" s="17">
        <f t="shared" si="63"/>
        <v>0</v>
      </c>
    </row>
    <row r="94" spans="1:11" hidden="1" x14ac:dyDescent="0.25">
      <c r="A94" s="5">
        <v>5</v>
      </c>
      <c r="B94" s="31">
        <f t="shared" ca="1" si="64"/>
        <v>44663</v>
      </c>
      <c r="C94" s="32">
        <f t="shared" si="62"/>
        <v>244526.79452054793</v>
      </c>
      <c r="D94" s="17">
        <f t="shared" si="63"/>
        <v>0</v>
      </c>
    </row>
    <row r="95" spans="1:11" hidden="1" x14ac:dyDescent="0.25">
      <c r="A95" s="5">
        <v>6</v>
      </c>
      <c r="B95" s="31">
        <f t="shared" ca="1" si="64"/>
        <v>44693</v>
      </c>
      <c r="C95" s="32">
        <f t="shared" si="62"/>
        <v>244526.79452054793</v>
      </c>
      <c r="D95" s="17">
        <f t="shared" si="63"/>
        <v>0</v>
      </c>
    </row>
    <row r="96" spans="1:11" hidden="1" x14ac:dyDescent="0.25">
      <c r="A96" s="5">
        <v>7</v>
      </c>
      <c r="B96" s="31">
        <f t="shared" ca="1" si="64"/>
        <v>44724</v>
      </c>
      <c r="C96" s="32">
        <f t="shared" si="62"/>
        <v>244526.79452054793</v>
      </c>
      <c r="D96" s="17">
        <f t="shared" si="63"/>
        <v>0</v>
      </c>
    </row>
    <row r="97" spans="1:4" hidden="1" x14ac:dyDescent="0.25">
      <c r="A97" s="5">
        <v>8</v>
      </c>
      <c r="B97" s="31">
        <f t="shared" ca="1" si="64"/>
        <v>44754</v>
      </c>
      <c r="C97" s="32">
        <f t="shared" si="62"/>
        <v>244526.79452054793</v>
      </c>
      <c r="D97" s="17">
        <f t="shared" si="63"/>
        <v>0</v>
      </c>
    </row>
    <row r="98" spans="1:4" hidden="1" x14ac:dyDescent="0.25">
      <c r="A98" s="5">
        <v>9</v>
      </c>
      <c r="B98" s="31">
        <f t="shared" ca="1" si="64"/>
        <v>44785</v>
      </c>
      <c r="C98" s="32">
        <f t="shared" si="62"/>
        <v>244526.79452054793</v>
      </c>
      <c r="D98" s="17">
        <f t="shared" si="63"/>
        <v>0</v>
      </c>
    </row>
    <row r="99" spans="1:4" hidden="1" x14ac:dyDescent="0.25">
      <c r="A99" s="5">
        <v>10</v>
      </c>
      <c r="B99" s="31">
        <f t="shared" ca="1" si="64"/>
        <v>44816</v>
      </c>
      <c r="C99" s="32">
        <f t="shared" si="62"/>
        <v>244526.79452054793</v>
      </c>
      <c r="D99" s="17">
        <f t="shared" si="63"/>
        <v>0</v>
      </c>
    </row>
    <row r="100" spans="1:4" hidden="1" x14ac:dyDescent="0.25">
      <c r="A100" s="5">
        <v>11</v>
      </c>
      <c r="B100" s="31">
        <f t="shared" ca="1" si="64"/>
        <v>44846</v>
      </c>
      <c r="C100" s="32">
        <f t="shared" ref="C100:C107" si="65">E35</f>
        <v>244526.79452054793</v>
      </c>
      <c r="D100" s="17">
        <f t="shared" ref="D100:D107" si="66">C100-C101</f>
        <v>0</v>
      </c>
    </row>
    <row r="101" spans="1:4" hidden="1" x14ac:dyDescent="0.25">
      <c r="A101" s="5">
        <v>12</v>
      </c>
      <c r="B101" s="31">
        <f t="shared" ca="1" si="64"/>
        <v>44877</v>
      </c>
      <c r="C101" s="32">
        <f t="shared" si="65"/>
        <v>244526.79452054793</v>
      </c>
      <c r="D101" s="17">
        <f t="shared" si="66"/>
        <v>0</v>
      </c>
    </row>
    <row r="102" spans="1:4" hidden="1" x14ac:dyDescent="0.25">
      <c r="A102" s="3">
        <v>13</v>
      </c>
      <c r="B102" s="30">
        <f t="shared" ca="1" si="64"/>
        <v>44907</v>
      </c>
      <c r="C102" s="32">
        <f t="shared" si="65"/>
        <v>244526.79452054793</v>
      </c>
      <c r="D102" s="17">
        <f t="shared" si="66"/>
        <v>0</v>
      </c>
    </row>
    <row r="103" spans="1:4" hidden="1" x14ac:dyDescent="0.25">
      <c r="A103" s="3">
        <v>14</v>
      </c>
      <c r="B103" s="30">
        <f t="shared" ca="1" si="64"/>
        <v>44938</v>
      </c>
      <c r="C103" s="32">
        <f t="shared" si="65"/>
        <v>244526.79452054793</v>
      </c>
      <c r="D103" s="17">
        <f t="shared" si="66"/>
        <v>0</v>
      </c>
    </row>
    <row r="104" spans="1:4" hidden="1" x14ac:dyDescent="0.25">
      <c r="A104" s="3">
        <v>15</v>
      </c>
      <c r="B104" s="30">
        <f t="shared" ca="1" si="64"/>
        <v>44969</v>
      </c>
      <c r="C104" s="32">
        <f t="shared" si="65"/>
        <v>244526.79452054793</v>
      </c>
      <c r="D104" s="17">
        <f t="shared" si="66"/>
        <v>0</v>
      </c>
    </row>
    <row r="105" spans="1:4" hidden="1" x14ac:dyDescent="0.25">
      <c r="A105" s="3">
        <v>16</v>
      </c>
      <c r="B105" s="30">
        <f t="shared" ca="1" si="64"/>
        <v>44997</v>
      </c>
      <c r="C105" s="32">
        <f t="shared" si="65"/>
        <v>244526.79452054793</v>
      </c>
      <c r="D105" s="17">
        <f t="shared" si="66"/>
        <v>0</v>
      </c>
    </row>
    <row r="106" spans="1:4" hidden="1" x14ac:dyDescent="0.25">
      <c r="A106" s="3">
        <v>17</v>
      </c>
      <c r="B106" s="30">
        <f t="shared" ca="1" si="64"/>
        <v>45028</v>
      </c>
      <c r="C106" s="32">
        <f t="shared" si="65"/>
        <v>244526.79452054793</v>
      </c>
      <c r="D106" s="17">
        <f t="shared" si="66"/>
        <v>-20000000</v>
      </c>
    </row>
    <row r="107" spans="1:4" hidden="1" x14ac:dyDescent="0.25">
      <c r="A107" s="3">
        <v>18</v>
      </c>
      <c r="B107" s="30">
        <f t="shared" ca="1" si="64"/>
        <v>45058</v>
      </c>
      <c r="C107" s="32">
        <f t="shared" si="65"/>
        <v>20244526.794520549</v>
      </c>
      <c r="D107" s="17">
        <f t="shared" si="66"/>
        <v>20244526.794520549</v>
      </c>
    </row>
    <row r="108" spans="1:4" hidden="1" x14ac:dyDescent="0.25">
      <c r="A108" s="3">
        <v>19</v>
      </c>
      <c r="B108" s="30">
        <f t="shared" ca="1" si="64"/>
        <v>45089</v>
      </c>
      <c r="C108" s="17">
        <f>G31</f>
        <v>0</v>
      </c>
      <c r="D108" s="17">
        <f t="shared" si="63"/>
        <v>0</v>
      </c>
    </row>
    <row r="109" spans="1:4" hidden="1" x14ac:dyDescent="0.25">
      <c r="A109" s="3">
        <v>20</v>
      </c>
      <c r="B109" s="30">
        <f t="shared" ca="1" si="64"/>
        <v>45119</v>
      </c>
      <c r="C109" s="17">
        <f>G32</f>
        <v>0</v>
      </c>
      <c r="D109" s="17">
        <f t="shared" si="63"/>
        <v>0</v>
      </c>
    </row>
    <row r="110" spans="1:4" hidden="1" x14ac:dyDescent="0.25">
      <c r="A110" s="3">
        <v>21</v>
      </c>
      <c r="B110" s="30">
        <f t="shared" ca="1" si="64"/>
        <v>45150</v>
      </c>
      <c r="C110" s="17">
        <f>G33</f>
        <v>0</v>
      </c>
      <c r="D110" s="17">
        <f t="shared" si="63"/>
        <v>0</v>
      </c>
    </row>
    <row r="111" spans="1:4" hidden="1" x14ac:dyDescent="0.25">
      <c r="A111" s="3">
        <v>22</v>
      </c>
      <c r="B111" s="30">
        <f t="shared" ca="1" si="64"/>
        <v>45181</v>
      </c>
      <c r="C111" s="17">
        <f>G34</f>
        <v>0</v>
      </c>
      <c r="D111" s="17">
        <f t="shared" si="63"/>
        <v>0</v>
      </c>
    </row>
    <row r="112" spans="1:4" hidden="1" x14ac:dyDescent="0.25">
      <c r="A112" s="3">
        <v>23</v>
      </c>
      <c r="B112" s="30">
        <f t="shared" ca="1" si="64"/>
        <v>45211</v>
      </c>
      <c r="C112" s="17">
        <f>G35</f>
        <v>0</v>
      </c>
      <c r="D112" s="17">
        <f t="shared" si="63"/>
        <v>0</v>
      </c>
    </row>
    <row r="113" spans="1:4" hidden="1" x14ac:dyDescent="0.25">
      <c r="A113" s="3">
        <v>24</v>
      </c>
      <c r="B113" s="30">
        <f t="shared" ca="1" si="64"/>
        <v>45242</v>
      </c>
      <c r="C113" s="17">
        <f>G42</f>
        <v>0</v>
      </c>
      <c r="D113" s="17">
        <f t="shared" si="63"/>
        <v>0</v>
      </c>
    </row>
    <row r="114" spans="1:4" hidden="1" x14ac:dyDescent="0.25">
      <c r="A114" s="3">
        <v>25</v>
      </c>
      <c r="B114" s="30">
        <f t="shared" ca="1" si="64"/>
        <v>45272</v>
      </c>
      <c r="C114" s="17">
        <f t="shared" ref="C114:C124" si="67">J25</f>
        <v>0</v>
      </c>
      <c r="D114" s="17">
        <f t="shared" si="63"/>
        <v>0</v>
      </c>
    </row>
    <row r="115" spans="1:4" hidden="1" x14ac:dyDescent="0.25">
      <c r="A115" s="3">
        <v>26</v>
      </c>
      <c r="B115" s="30">
        <f t="shared" ca="1" si="64"/>
        <v>45303</v>
      </c>
      <c r="C115" s="17">
        <f t="shared" si="67"/>
        <v>0</v>
      </c>
      <c r="D115" s="17">
        <f t="shared" si="63"/>
        <v>0</v>
      </c>
    </row>
    <row r="116" spans="1:4" hidden="1" x14ac:dyDescent="0.25">
      <c r="A116" s="3">
        <v>27</v>
      </c>
      <c r="B116" s="30">
        <f t="shared" ca="1" si="64"/>
        <v>45334</v>
      </c>
      <c r="C116" s="17">
        <f t="shared" si="67"/>
        <v>0</v>
      </c>
      <c r="D116" s="17">
        <f t="shared" si="63"/>
        <v>0</v>
      </c>
    </row>
    <row r="117" spans="1:4" hidden="1" x14ac:dyDescent="0.25">
      <c r="A117" s="3">
        <v>28</v>
      </c>
      <c r="B117" s="30">
        <f t="shared" ca="1" si="64"/>
        <v>45363</v>
      </c>
      <c r="C117" s="17">
        <f t="shared" si="67"/>
        <v>0</v>
      </c>
      <c r="D117" s="17">
        <f t="shared" si="63"/>
        <v>0</v>
      </c>
    </row>
    <row r="118" spans="1:4" hidden="1" x14ac:dyDescent="0.25">
      <c r="A118" s="3">
        <v>29</v>
      </c>
      <c r="B118" s="30">
        <f t="shared" ca="1" si="64"/>
        <v>45394</v>
      </c>
      <c r="C118" s="17">
        <f t="shared" si="67"/>
        <v>0</v>
      </c>
      <c r="D118" s="17">
        <f t="shared" si="63"/>
        <v>0</v>
      </c>
    </row>
    <row r="119" spans="1:4" hidden="1" x14ac:dyDescent="0.25">
      <c r="A119" s="3">
        <v>30</v>
      </c>
      <c r="B119" s="30">
        <f t="shared" ca="1" si="64"/>
        <v>45424</v>
      </c>
      <c r="C119" s="17">
        <f t="shared" si="67"/>
        <v>0</v>
      </c>
      <c r="D119" s="17">
        <f t="shared" si="63"/>
        <v>0</v>
      </c>
    </row>
    <row r="120" spans="1:4" hidden="1" x14ac:dyDescent="0.25">
      <c r="A120" s="3">
        <v>31</v>
      </c>
      <c r="B120" s="30">
        <f t="shared" ca="1" si="64"/>
        <v>45455</v>
      </c>
      <c r="C120" s="17">
        <f t="shared" si="67"/>
        <v>0</v>
      </c>
      <c r="D120" s="17">
        <f t="shared" si="63"/>
        <v>0</v>
      </c>
    </row>
    <row r="121" spans="1:4" hidden="1" x14ac:dyDescent="0.25">
      <c r="A121" s="3">
        <v>32</v>
      </c>
      <c r="B121" s="30">
        <f t="shared" ca="1" si="64"/>
        <v>45485</v>
      </c>
      <c r="C121" s="17">
        <f t="shared" si="67"/>
        <v>0</v>
      </c>
      <c r="D121" s="17">
        <f t="shared" si="63"/>
        <v>0</v>
      </c>
    </row>
    <row r="122" spans="1:4" hidden="1" x14ac:dyDescent="0.25">
      <c r="A122" s="3">
        <v>33</v>
      </c>
      <c r="B122" s="30">
        <f t="shared" ca="1" si="64"/>
        <v>45516</v>
      </c>
      <c r="C122" s="17">
        <f t="shared" si="67"/>
        <v>0</v>
      </c>
      <c r="D122" s="17">
        <f t="shared" si="63"/>
        <v>0</v>
      </c>
    </row>
    <row r="123" spans="1:4" hidden="1" x14ac:dyDescent="0.25">
      <c r="A123" s="3">
        <v>34</v>
      </c>
      <c r="B123" s="30">
        <f t="shared" ca="1" si="64"/>
        <v>45547</v>
      </c>
      <c r="C123" s="17">
        <f t="shared" si="67"/>
        <v>0</v>
      </c>
      <c r="D123" s="17">
        <f t="shared" si="63"/>
        <v>0</v>
      </c>
    </row>
    <row r="124" spans="1:4" hidden="1" x14ac:dyDescent="0.25">
      <c r="A124" s="3">
        <v>35</v>
      </c>
      <c r="B124" s="30">
        <f t="shared" ca="1" si="64"/>
        <v>45577</v>
      </c>
      <c r="C124" s="17">
        <f t="shared" si="67"/>
        <v>0</v>
      </c>
      <c r="D124" s="17">
        <f t="shared" si="63"/>
        <v>0</v>
      </c>
    </row>
    <row r="125" spans="1:4" hidden="1" x14ac:dyDescent="0.25">
      <c r="A125" s="3">
        <v>36</v>
      </c>
      <c r="B125" s="30">
        <f t="shared" ca="1" si="64"/>
        <v>45608</v>
      </c>
      <c r="C125" s="17">
        <f>J42</f>
        <v>0</v>
      </c>
      <c r="D125" s="17">
        <f t="shared" si="63"/>
        <v>0</v>
      </c>
    </row>
    <row r="126" spans="1:4" hidden="1" x14ac:dyDescent="0.25">
      <c r="A126" s="3">
        <v>37</v>
      </c>
      <c r="B126" s="30">
        <f t="shared" ca="1" si="64"/>
        <v>45638</v>
      </c>
      <c r="C126" s="17">
        <f t="shared" ref="C126:C136" si="68">M25</f>
        <v>0</v>
      </c>
      <c r="D126" s="17">
        <f t="shared" si="63"/>
        <v>0</v>
      </c>
    </row>
    <row r="127" spans="1:4" hidden="1" x14ac:dyDescent="0.25">
      <c r="A127" s="3">
        <v>38</v>
      </c>
      <c r="B127" s="30">
        <f t="shared" ca="1" si="64"/>
        <v>45669</v>
      </c>
      <c r="C127" s="17">
        <f t="shared" si="68"/>
        <v>0</v>
      </c>
      <c r="D127" s="17">
        <f t="shared" si="63"/>
        <v>0</v>
      </c>
    </row>
    <row r="128" spans="1:4" hidden="1" x14ac:dyDescent="0.25">
      <c r="A128" s="3">
        <v>39</v>
      </c>
      <c r="B128" s="30">
        <f t="shared" ca="1" si="64"/>
        <v>45700</v>
      </c>
      <c r="C128" s="17">
        <f t="shared" si="68"/>
        <v>0</v>
      </c>
      <c r="D128" s="17">
        <f t="shared" si="63"/>
        <v>0</v>
      </c>
    </row>
    <row r="129" spans="1:4" hidden="1" x14ac:dyDescent="0.25">
      <c r="A129" s="3">
        <v>40</v>
      </c>
      <c r="B129" s="30">
        <f t="shared" ca="1" si="64"/>
        <v>45728</v>
      </c>
      <c r="C129" s="17">
        <f t="shared" si="68"/>
        <v>0</v>
      </c>
      <c r="D129" s="17">
        <f t="shared" si="63"/>
        <v>0</v>
      </c>
    </row>
    <row r="130" spans="1:4" hidden="1" x14ac:dyDescent="0.25">
      <c r="A130" s="3">
        <v>41</v>
      </c>
      <c r="B130" s="30">
        <f t="shared" ca="1" si="64"/>
        <v>45759</v>
      </c>
      <c r="C130" s="17">
        <f t="shared" si="68"/>
        <v>0</v>
      </c>
      <c r="D130" s="17">
        <f t="shared" si="63"/>
        <v>0</v>
      </c>
    </row>
    <row r="131" spans="1:4" hidden="1" x14ac:dyDescent="0.25">
      <c r="A131" s="3">
        <v>42</v>
      </c>
      <c r="B131" s="30">
        <f t="shared" ca="1" si="64"/>
        <v>45789</v>
      </c>
      <c r="C131" s="17">
        <f t="shared" si="68"/>
        <v>0</v>
      </c>
      <c r="D131" s="17">
        <f t="shared" si="63"/>
        <v>0</v>
      </c>
    </row>
    <row r="132" spans="1:4" hidden="1" x14ac:dyDescent="0.25">
      <c r="A132" s="3">
        <v>43</v>
      </c>
      <c r="B132" s="30">
        <f t="shared" ca="1" si="64"/>
        <v>45820</v>
      </c>
      <c r="C132" s="17">
        <f t="shared" si="68"/>
        <v>0</v>
      </c>
      <c r="D132" s="17">
        <f t="shared" si="63"/>
        <v>0</v>
      </c>
    </row>
    <row r="133" spans="1:4" hidden="1" x14ac:dyDescent="0.25">
      <c r="A133" s="3">
        <v>44</v>
      </c>
      <c r="B133" s="30">
        <f t="shared" ca="1" si="64"/>
        <v>45850</v>
      </c>
      <c r="C133" s="17">
        <f t="shared" si="68"/>
        <v>0</v>
      </c>
      <c r="D133" s="17">
        <f t="shared" si="63"/>
        <v>0</v>
      </c>
    </row>
    <row r="134" spans="1:4" hidden="1" x14ac:dyDescent="0.25">
      <c r="A134" s="3">
        <v>45</v>
      </c>
      <c r="B134" s="30">
        <f t="shared" ca="1" si="64"/>
        <v>45881</v>
      </c>
      <c r="C134" s="17">
        <f t="shared" si="68"/>
        <v>0</v>
      </c>
      <c r="D134" s="17">
        <f t="shared" si="63"/>
        <v>0</v>
      </c>
    </row>
    <row r="135" spans="1:4" hidden="1" x14ac:dyDescent="0.25">
      <c r="A135" s="3">
        <v>46</v>
      </c>
      <c r="B135" s="30">
        <f t="shared" ca="1" si="64"/>
        <v>45912</v>
      </c>
      <c r="C135" s="17">
        <f t="shared" si="68"/>
        <v>0</v>
      </c>
      <c r="D135" s="17">
        <f t="shared" si="63"/>
        <v>0</v>
      </c>
    </row>
    <row r="136" spans="1:4" hidden="1" x14ac:dyDescent="0.25">
      <c r="A136" s="3">
        <v>47</v>
      </c>
      <c r="B136" s="30">
        <f t="shared" ca="1" si="64"/>
        <v>45942</v>
      </c>
      <c r="C136" s="17">
        <f t="shared" si="68"/>
        <v>0</v>
      </c>
      <c r="D136" s="17">
        <f t="shared" si="63"/>
        <v>0</v>
      </c>
    </row>
    <row r="137" spans="1:4" hidden="1" x14ac:dyDescent="0.25">
      <c r="A137" s="3">
        <v>48</v>
      </c>
      <c r="B137" s="30">
        <f t="shared" ca="1" si="64"/>
        <v>45973</v>
      </c>
      <c r="C137" s="17">
        <f>M42</f>
        <v>0</v>
      </c>
      <c r="D137" s="17">
        <f t="shared" si="63"/>
        <v>0</v>
      </c>
    </row>
    <row r="138" spans="1:4" hidden="1" x14ac:dyDescent="0.25">
      <c r="A138" s="3">
        <v>49</v>
      </c>
      <c r="B138" s="30">
        <f t="shared" ca="1" si="64"/>
        <v>46003</v>
      </c>
      <c r="C138" s="17">
        <f t="shared" ref="C138:C148" si="69">P25</f>
        <v>0</v>
      </c>
      <c r="D138" s="17">
        <f t="shared" si="63"/>
        <v>0</v>
      </c>
    </row>
    <row r="139" spans="1:4" hidden="1" x14ac:dyDescent="0.25">
      <c r="A139" s="3">
        <v>50</v>
      </c>
      <c r="B139" s="30">
        <f t="shared" ca="1" si="64"/>
        <v>46034</v>
      </c>
      <c r="C139" s="17">
        <f t="shared" si="69"/>
        <v>0</v>
      </c>
      <c r="D139" s="17">
        <f t="shared" si="63"/>
        <v>0</v>
      </c>
    </row>
    <row r="140" spans="1:4" hidden="1" x14ac:dyDescent="0.25">
      <c r="A140" s="3">
        <v>51</v>
      </c>
      <c r="B140" s="30">
        <f t="shared" ca="1" si="64"/>
        <v>46065</v>
      </c>
      <c r="C140" s="17">
        <f t="shared" si="69"/>
        <v>0</v>
      </c>
      <c r="D140" s="17">
        <f t="shared" si="63"/>
        <v>0</v>
      </c>
    </row>
    <row r="141" spans="1:4" hidden="1" x14ac:dyDescent="0.25">
      <c r="A141" s="3">
        <v>52</v>
      </c>
      <c r="B141" s="30">
        <f t="shared" ca="1" si="64"/>
        <v>46093</v>
      </c>
      <c r="C141" s="17">
        <f t="shared" si="69"/>
        <v>0</v>
      </c>
      <c r="D141" s="17">
        <f t="shared" si="63"/>
        <v>0</v>
      </c>
    </row>
    <row r="142" spans="1:4" hidden="1" x14ac:dyDescent="0.25">
      <c r="A142" s="3">
        <v>53</v>
      </c>
      <c r="B142" s="30">
        <f t="shared" ca="1" si="64"/>
        <v>46124</v>
      </c>
      <c r="C142" s="17">
        <f t="shared" si="69"/>
        <v>0</v>
      </c>
      <c r="D142" s="17">
        <f t="shared" si="63"/>
        <v>0</v>
      </c>
    </row>
    <row r="143" spans="1:4" hidden="1" x14ac:dyDescent="0.25">
      <c r="A143" s="3">
        <v>54</v>
      </c>
      <c r="B143" s="30">
        <f t="shared" ca="1" si="64"/>
        <v>46154</v>
      </c>
      <c r="C143" s="17">
        <f t="shared" si="69"/>
        <v>0</v>
      </c>
      <c r="D143" s="17">
        <f t="shared" si="63"/>
        <v>0</v>
      </c>
    </row>
    <row r="144" spans="1:4" hidden="1" x14ac:dyDescent="0.25">
      <c r="A144" s="3">
        <v>55</v>
      </c>
      <c r="B144" s="30">
        <f t="shared" ca="1" si="64"/>
        <v>46185</v>
      </c>
      <c r="C144" s="17">
        <f t="shared" si="69"/>
        <v>0</v>
      </c>
      <c r="D144" s="17">
        <f t="shared" si="63"/>
        <v>0</v>
      </c>
    </row>
    <row r="145" spans="1:4" hidden="1" x14ac:dyDescent="0.25">
      <c r="A145" s="3">
        <v>56</v>
      </c>
      <c r="B145" s="30">
        <f t="shared" ca="1" si="64"/>
        <v>46215</v>
      </c>
      <c r="C145" s="17">
        <f t="shared" si="69"/>
        <v>0</v>
      </c>
      <c r="D145" s="17">
        <f t="shared" si="63"/>
        <v>0</v>
      </c>
    </row>
    <row r="146" spans="1:4" hidden="1" x14ac:dyDescent="0.25">
      <c r="A146" s="3">
        <v>57</v>
      </c>
      <c r="B146" s="30">
        <f t="shared" ca="1" si="64"/>
        <v>46246</v>
      </c>
      <c r="C146" s="17">
        <f t="shared" si="69"/>
        <v>0</v>
      </c>
      <c r="D146" s="17">
        <f t="shared" si="63"/>
        <v>0</v>
      </c>
    </row>
    <row r="147" spans="1:4" hidden="1" x14ac:dyDescent="0.25">
      <c r="A147" s="3">
        <v>58</v>
      </c>
      <c r="B147" s="30">
        <f t="shared" ca="1" si="64"/>
        <v>46277</v>
      </c>
      <c r="C147" s="17">
        <f t="shared" si="69"/>
        <v>0</v>
      </c>
      <c r="D147" s="17">
        <f t="shared" si="63"/>
        <v>0</v>
      </c>
    </row>
    <row r="148" spans="1:4" hidden="1" x14ac:dyDescent="0.25">
      <c r="A148" s="3">
        <v>59</v>
      </c>
      <c r="B148" s="30">
        <f t="shared" ca="1" si="64"/>
        <v>46307</v>
      </c>
      <c r="C148" s="17">
        <f t="shared" si="69"/>
        <v>0</v>
      </c>
      <c r="D148" s="17">
        <f t="shared" si="63"/>
        <v>0</v>
      </c>
    </row>
    <row r="149" spans="1:4" hidden="1" x14ac:dyDescent="0.25">
      <c r="A149" s="3">
        <v>60</v>
      </c>
      <c r="B149" s="30">
        <f t="shared" ca="1" si="64"/>
        <v>46338</v>
      </c>
      <c r="C149" s="17">
        <f>P42</f>
        <v>0</v>
      </c>
      <c r="D149" s="17">
        <f t="shared" si="63"/>
        <v>0</v>
      </c>
    </row>
    <row r="150" spans="1:4" hidden="1" x14ac:dyDescent="0.25">
      <c r="A150" s="3">
        <v>61</v>
      </c>
      <c r="B150" s="30">
        <f t="shared" ca="1" si="64"/>
        <v>46368</v>
      </c>
      <c r="C150" s="17">
        <f t="shared" ref="C150:C160" si="70">S25</f>
        <v>0</v>
      </c>
      <c r="D150" s="17">
        <f t="shared" si="63"/>
        <v>0</v>
      </c>
    </row>
    <row r="151" spans="1:4" hidden="1" x14ac:dyDescent="0.25">
      <c r="A151" s="3">
        <v>62</v>
      </c>
      <c r="B151" s="30">
        <f t="shared" ca="1" si="64"/>
        <v>46399</v>
      </c>
      <c r="C151" s="17">
        <f t="shared" si="70"/>
        <v>0</v>
      </c>
      <c r="D151" s="17">
        <f t="shared" si="63"/>
        <v>0</v>
      </c>
    </row>
    <row r="152" spans="1:4" hidden="1" x14ac:dyDescent="0.25">
      <c r="A152" s="3">
        <v>63</v>
      </c>
      <c r="B152" s="30">
        <f t="shared" ca="1" si="64"/>
        <v>46430</v>
      </c>
      <c r="C152" s="17">
        <f t="shared" si="70"/>
        <v>0</v>
      </c>
      <c r="D152" s="17">
        <f t="shared" si="63"/>
        <v>0</v>
      </c>
    </row>
    <row r="153" spans="1:4" hidden="1" x14ac:dyDescent="0.25">
      <c r="A153" s="3">
        <v>64</v>
      </c>
      <c r="B153" s="30">
        <f t="shared" ca="1" si="64"/>
        <v>46458</v>
      </c>
      <c r="C153" s="17">
        <f t="shared" si="70"/>
        <v>0</v>
      </c>
      <c r="D153" s="17">
        <f t="shared" si="63"/>
        <v>0</v>
      </c>
    </row>
    <row r="154" spans="1:4" hidden="1" x14ac:dyDescent="0.25">
      <c r="A154" s="3">
        <v>65</v>
      </c>
      <c r="B154" s="30">
        <f t="shared" ca="1" si="64"/>
        <v>46489</v>
      </c>
      <c r="C154" s="17">
        <f t="shared" si="70"/>
        <v>0</v>
      </c>
      <c r="D154" s="17">
        <f t="shared" si="63"/>
        <v>0</v>
      </c>
    </row>
    <row r="155" spans="1:4" hidden="1" x14ac:dyDescent="0.25">
      <c r="A155" s="3">
        <v>66</v>
      </c>
      <c r="B155" s="30">
        <f t="shared" ca="1" si="64"/>
        <v>46519</v>
      </c>
      <c r="C155" s="17">
        <f t="shared" si="70"/>
        <v>0</v>
      </c>
      <c r="D155" s="17">
        <f t="shared" ref="D155:D218" si="71">C155-C156</f>
        <v>0</v>
      </c>
    </row>
    <row r="156" spans="1:4" hidden="1" x14ac:dyDescent="0.25">
      <c r="A156" s="3">
        <v>67</v>
      </c>
      <c r="B156" s="30">
        <f t="shared" ref="B156:B219" ca="1" si="72">EDATE(B155,1)</f>
        <v>46550</v>
      </c>
      <c r="C156" s="17">
        <f t="shared" si="70"/>
        <v>0</v>
      </c>
      <c r="D156" s="17">
        <f t="shared" si="71"/>
        <v>0</v>
      </c>
    </row>
    <row r="157" spans="1:4" hidden="1" x14ac:dyDescent="0.25">
      <c r="A157" s="3">
        <v>68</v>
      </c>
      <c r="B157" s="30">
        <f t="shared" ca="1" si="72"/>
        <v>46580</v>
      </c>
      <c r="C157" s="17">
        <f t="shared" si="70"/>
        <v>0</v>
      </c>
      <c r="D157" s="17">
        <f t="shared" si="71"/>
        <v>0</v>
      </c>
    </row>
    <row r="158" spans="1:4" hidden="1" x14ac:dyDescent="0.25">
      <c r="A158" s="3">
        <v>69</v>
      </c>
      <c r="B158" s="30">
        <f t="shared" ca="1" si="72"/>
        <v>46611</v>
      </c>
      <c r="C158" s="17">
        <f t="shared" si="70"/>
        <v>0</v>
      </c>
      <c r="D158" s="17">
        <f t="shared" si="71"/>
        <v>0</v>
      </c>
    </row>
    <row r="159" spans="1:4" hidden="1" x14ac:dyDescent="0.25">
      <c r="A159" s="3">
        <v>70</v>
      </c>
      <c r="B159" s="30">
        <f t="shared" ca="1" si="72"/>
        <v>46642</v>
      </c>
      <c r="C159" s="17">
        <f t="shared" si="70"/>
        <v>0</v>
      </c>
      <c r="D159" s="17">
        <f t="shared" si="71"/>
        <v>0</v>
      </c>
    </row>
    <row r="160" spans="1:4" hidden="1" x14ac:dyDescent="0.25">
      <c r="A160" s="3">
        <v>71</v>
      </c>
      <c r="B160" s="30">
        <f t="shared" ca="1" si="72"/>
        <v>46672</v>
      </c>
      <c r="C160" s="17">
        <f t="shared" si="70"/>
        <v>0</v>
      </c>
      <c r="D160" s="17">
        <f t="shared" si="71"/>
        <v>0</v>
      </c>
    </row>
    <row r="161" spans="1:4" hidden="1" x14ac:dyDescent="0.25">
      <c r="A161" s="3">
        <v>72</v>
      </c>
      <c r="B161" s="30">
        <f t="shared" ca="1" si="72"/>
        <v>46703</v>
      </c>
      <c r="C161" s="17">
        <f>S42</f>
        <v>0</v>
      </c>
      <c r="D161" s="17">
        <f t="shared" si="71"/>
        <v>0</v>
      </c>
    </row>
    <row r="162" spans="1:4" hidden="1" x14ac:dyDescent="0.25">
      <c r="A162" s="3">
        <v>73</v>
      </c>
      <c r="B162" s="30">
        <f t="shared" ca="1" si="72"/>
        <v>46733</v>
      </c>
      <c r="C162" s="17">
        <f t="shared" ref="C162:C172" si="73">V25</f>
        <v>0</v>
      </c>
      <c r="D162" s="17">
        <f t="shared" si="71"/>
        <v>0</v>
      </c>
    </row>
    <row r="163" spans="1:4" hidden="1" x14ac:dyDescent="0.25">
      <c r="A163" s="3">
        <v>74</v>
      </c>
      <c r="B163" s="30">
        <f t="shared" ca="1" si="72"/>
        <v>46764</v>
      </c>
      <c r="C163" s="17">
        <f t="shared" si="73"/>
        <v>0</v>
      </c>
      <c r="D163" s="17">
        <f t="shared" si="71"/>
        <v>0</v>
      </c>
    </row>
    <row r="164" spans="1:4" hidden="1" x14ac:dyDescent="0.25">
      <c r="A164" s="3">
        <v>75</v>
      </c>
      <c r="B164" s="30">
        <f t="shared" ca="1" si="72"/>
        <v>46795</v>
      </c>
      <c r="C164" s="17">
        <f t="shared" si="73"/>
        <v>0</v>
      </c>
      <c r="D164" s="17">
        <f t="shared" si="71"/>
        <v>0</v>
      </c>
    </row>
    <row r="165" spans="1:4" hidden="1" x14ac:dyDescent="0.25">
      <c r="A165" s="3">
        <v>76</v>
      </c>
      <c r="B165" s="30">
        <f t="shared" ca="1" si="72"/>
        <v>46824</v>
      </c>
      <c r="C165" s="17">
        <f t="shared" si="73"/>
        <v>0</v>
      </c>
      <c r="D165" s="17">
        <f t="shared" si="71"/>
        <v>0</v>
      </c>
    </row>
    <row r="166" spans="1:4" hidden="1" x14ac:dyDescent="0.25">
      <c r="A166" s="3">
        <v>77</v>
      </c>
      <c r="B166" s="30">
        <f t="shared" ca="1" si="72"/>
        <v>46855</v>
      </c>
      <c r="C166" s="17">
        <f t="shared" si="73"/>
        <v>0</v>
      </c>
      <c r="D166" s="17">
        <f t="shared" si="71"/>
        <v>0</v>
      </c>
    </row>
    <row r="167" spans="1:4" hidden="1" x14ac:dyDescent="0.25">
      <c r="A167" s="3">
        <v>78</v>
      </c>
      <c r="B167" s="30">
        <f t="shared" ca="1" si="72"/>
        <v>46885</v>
      </c>
      <c r="C167" s="17">
        <f t="shared" si="73"/>
        <v>0</v>
      </c>
      <c r="D167" s="17">
        <f t="shared" si="71"/>
        <v>0</v>
      </c>
    </row>
    <row r="168" spans="1:4" hidden="1" x14ac:dyDescent="0.25">
      <c r="A168" s="3">
        <v>79</v>
      </c>
      <c r="B168" s="30">
        <f t="shared" ca="1" si="72"/>
        <v>46916</v>
      </c>
      <c r="C168" s="17">
        <f t="shared" si="73"/>
        <v>0</v>
      </c>
      <c r="D168" s="17">
        <f t="shared" si="71"/>
        <v>0</v>
      </c>
    </row>
    <row r="169" spans="1:4" hidden="1" x14ac:dyDescent="0.25">
      <c r="A169" s="3">
        <v>80</v>
      </c>
      <c r="B169" s="30">
        <f t="shared" ca="1" si="72"/>
        <v>46946</v>
      </c>
      <c r="C169" s="17">
        <f t="shared" si="73"/>
        <v>0</v>
      </c>
      <c r="D169" s="17">
        <f t="shared" si="71"/>
        <v>0</v>
      </c>
    </row>
    <row r="170" spans="1:4" hidden="1" x14ac:dyDescent="0.25">
      <c r="A170" s="3">
        <v>81</v>
      </c>
      <c r="B170" s="30">
        <f t="shared" ca="1" si="72"/>
        <v>46977</v>
      </c>
      <c r="C170" s="17">
        <f t="shared" si="73"/>
        <v>0</v>
      </c>
      <c r="D170" s="17">
        <f t="shared" si="71"/>
        <v>0</v>
      </c>
    </row>
    <row r="171" spans="1:4" hidden="1" x14ac:dyDescent="0.25">
      <c r="A171" s="3">
        <v>82</v>
      </c>
      <c r="B171" s="30">
        <f t="shared" ca="1" si="72"/>
        <v>47008</v>
      </c>
      <c r="C171" s="17">
        <f t="shared" si="73"/>
        <v>0</v>
      </c>
      <c r="D171" s="17">
        <f t="shared" si="71"/>
        <v>0</v>
      </c>
    </row>
    <row r="172" spans="1:4" hidden="1" x14ac:dyDescent="0.25">
      <c r="A172" s="3">
        <v>83</v>
      </c>
      <c r="B172" s="30">
        <f t="shared" ca="1" si="72"/>
        <v>47038</v>
      </c>
      <c r="C172" s="17">
        <f t="shared" si="73"/>
        <v>0</v>
      </c>
      <c r="D172" s="17">
        <f t="shared" si="71"/>
        <v>0</v>
      </c>
    </row>
    <row r="173" spans="1:4" hidden="1" x14ac:dyDescent="0.25">
      <c r="A173" s="3">
        <v>84</v>
      </c>
      <c r="B173" s="30">
        <f t="shared" ca="1" si="72"/>
        <v>47069</v>
      </c>
      <c r="C173" s="17">
        <f>V42</f>
        <v>0</v>
      </c>
      <c r="D173" s="17">
        <f t="shared" si="71"/>
        <v>0</v>
      </c>
    </row>
    <row r="174" spans="1:4" hidden="1" x14ac:dyDescent="0.25">
      <c r="A174" s="3">
        <v>85</v>
      </c>
      <c r="B174" s="30">
        <f t="shared" ca="1" si="72"/>
        <v>47099</v>
      </c>
      <c r="C174" s="17">
        <f t="shared" ref="C174:C185" si="74">D46</f>
        <v>0</v>
      </c>
      <c r="D174" s="17">
        <f t="shared" si="71"/>
        <v>0</v>
      </c>
    </row>
    <row r="175" spans="1:4" hidden="1" x14ac:dyDescent="0.25">
      <c r="A175" s="3">
        <v>86</v>
      </c>
      <c r="B175" s="30">
        <f t="shared" ca="1" si="72"/>
        <v>47130</v>
      </c>
      <c r="C175" s="17">
        <f t="shared" si="74"/>
        <v>0</v>
      </c>
      <c r="D175" s="17">
        <f t="shared" si="71"/>
        <v>0</v>
      </c>
    </row>
    <row r="176" spans="1:4" hidden="1" x14ac:dyDescent="0.25">
      <c r="A176" s="3">
        <v>87</v>
      </c>
      <c r="B176" s="30">
        <f t="shared" ca="1" si="72"/>
        <v>47161</v>
      </c>
      <c r="C176" s="17">
        <f t="shared" si="74"/>
        <v>0</v>
      </c>
      <c r="D176" s="17">
        <f t="shared" si="71"/>
        <v>0</v>
      </c>
    </row>
    <row r="177" spans="1:4" hidden="1" x14ac:dyDescent="0.25">
      <c r="A177" s="3">
        <v>88</v>
      </c>
      <c r="B177" s="30">
        <f t="shared" ca="1" si="72"/>
        <v>47189</v>
      </c>
      <c r="C177" s="17">
        <f t="shared" si="74"/>
        <v>0</v>
      </c>
      <c r="D177" s="17">
        <f t="shared" si="71"/>
        <v>0</v>
      </c>
    </row>
    <row r="178" spans="1:4" hidden="1" x14ac:dyDescent="0.25">
      <c r="A178" s="3">
        <v>89</v>
      </c>
      <c r="B178" s="30">
        <f t="shared" ca="1" si="72"/>
        <v>47220</v>
      </c>
      <c r="C178" s="17">
        <f t="shared" si="74"/>
        <v>0</v>
      </c>
      <c r="D178" s="17">
        <f t="shared" si="71"/>
        <v>0</v>
      </c>
    </row>
    <row r="179" spans="1:4" hidden="1" x14ac:dyDescent="0.25">
      <c r="A179" s="3">
        <v>90</v>
      </c>
      <c r="B179" s="30">
        <f t="shared" ca="1" si="72"/>
        <v>47250</v>
      </c>
      <c r="C179" s="17">
        <f t="shared" si="74"/>
        <v>0</v>
      </c>
      <c r="D179" s="17">
        <f t="shared" si="71"/>
        <v>0</v>
      </c>
    </row>
    <row r="180" spans="1:4" hidden="1" x14ac:dyDescent="0.25">
      <c r="A180" s="3">
        <v>91</v>
      </c>
      <c r="B180" s="30">
        <f t="shared" ca="1" si="72"/>
        <v>47281</v>
      </c>
      <c r="C180" s="17">
        <f t="shared" si="74"/>
        <v>0</v>
      </c>
      <c r="D180" s="17">
        <f t="shared" si="71"/>
        <v>0</v>
      </c>
    </row>
    <row r="181" spans="1:4" hidden="1" x14ac:dyDescent="0.25">
      <c r="A181" s="3">
        <v>92</v>
      </c>
      <c r="B181" s="30">
        <f t="shared" ca="1" si="72"/>
        <v>47311</v>
      </c>
      <c r="C181" s="17">
        <f t="shared" si="74"/>
        <v>0</v>
      </c>
      <c r="D181" s="17">
        <f t="shared" si="71"/>
        <v>0</v>
      </c>
    </row>
    <row r="182" spans="1:4" hidden="1" x14ac:dyDescent="0.25">
      <c r="A182" s="3">
        <v>93</v>
      </c>
      <c r="B182" s="30">
        <f t="shared" ca="1" si="72"/>
        <v>47342</v>
      </c>
      <c r="C182" s="17">
        <f t="shared" si="74"/>
        <v>0</v>
      </c>
      <c r="D182" s="17">
        <f t="shared" si="71"/>
        <v>0</v>
      </c>
    </row>
    <row r="183" spans="1:4" hidden="1" x14ac:dyDescent="0.25">
      <c r="A183" s="3">
        <v>94</v>
      </c>
      <c r="B183" s="30">
        <f t="shared" ca="1" si="72"/>
        <v>47373</v>
      </c>
      <c r="C183" s="17">
        <f t="shared" si="74"/>
        <v>0</v>
      </c>
      <c r="D183" s="17">
        <f t="shared" si="71"/>
        <v>0</v>
      </c>
    </row>
    <row r="184" spans="1:4" hidden="1" x14ac:dyDescent="0.25">
      <c r="A184" s="3">
        <v>95</v>
      </c>
      <c r="B184" s="30">
        <f t="shared" ca="1" si="72"/>
        <v>47403</v>
      </c>
      <c r="C184" s="17">
        <f t="shared" si="74"/>
        <v>0</v>
      </c>
      <c r="D184" s="17">
        <f t="shared" si="71"/>
        <v>0</v>
      </c>
    </row>
    <row r="185" spans="1:4" hidden="1" x14ac:dyDescent="0.25">
      <c r="A185" s="3">
        <v>96</v>
      </c>
      <c r="B185" s="30">
        <f t="shared" ca="1" si="72"/>
        <v>47434</v>
      </c>
      <c r="C185" s="17">
        <f t="shared" si="74"/>
        <v>0</v>
      </c>
      <c r="D185" s="17">
        <f t="shared" si="71"/>
        <v>0</v>
      </c>
    </row>
    <row r="186" spans="1:4" hidden="1" x14ac:dyDescent="0.25">
      <c r="A186" s="3">
        <v>97</v>
      </c>
      <c r="B186" s="30">
        <f t="shared" ca="1" si="72"/>
        <v>47464</v>
      </c>
      <c r="C186" s="17">
        <f t="shared" ref="C186:C197" si="75">G46</f>
        <v>0</v>
      </c>
      <c r="D186" s="17">
        <f t="shared" si="71"/>
        <v>0</v>
      </c>
    </row>
    <row r="187" spans="1:4" hidden="1" x14ac:dyDescent="0.25">
      <c r="A187" s="3">
        <v>98</v>
      </c>
      <c r="B187" s="30">
        <f t="shared" ca="1" si="72"/>
        <v>47495</v>
      </c>
      <c r="C187" s="17">
        <f t="shared" si="75"/>
        <v>0</v>
      </c>
      <c r="D187" s="17">
        <f t="shared" si="71"/>
        <v>0</v>
      </c>
    </row>
    <row r="188" spans="1:4" hidden="1" x14ac:dyDescent="0.25">
      <c r="A188" s="3">
        <v>99</v>
      </c>
      <c r="B188" s="30">
        <f t="shared" ca="1" si="72"/>
        <v>47526</v>
      </c>
      <c r="C188" s="17">
        <f t="shared" si="75"/>
        <v>0</v>
      </c>
      <c r="D188" s="17">
        <f t="shared" si="71"/>
        <v>0</v>
      </c>
    </row>
    <row r="189" spans="1:4" hidden="1" x14ac:dyDescent="0.25">
      <c r="A189" s="3">
        <v>100</v>
      </c>
      <c r="B189" s="30">
        <f t="shared" ca="1" si="72"/>
        <v>47554</v>
      </c>
      <c r="C189" s="17">
        <f t="shared" si="75"/>
        <v>0</v>
      </c>
      <c r="D189" s="17">
        <f t="shared" si="71"/>
        <v>0</v>
      </c>
    </row>
    <row r="190" spans="1:4" hidden="1" x14ac:dyDescent="0.25">
      <c r="A190" s="3">
        <v>101</v>
      </c>
      <c r="B190" s="30">
        <f t="shared" ca="1" si="72"/>
        <v>47585</v>
      </c>
      <c r="C190" s="17">
        <f t="shared" si="75"/>
        <v>0</v>
      </c>
      <c r="D190" s="17">
        <f t="shared" si="71"/>
        <v>0</v>
      </c>
    </row>
    <row r="191" spans="1:4" hidden="1" x14ac:dyDescent="0.25">
      <c r="A191" s="3">
        <v>102</v>
      </c>
      <c r="B191" s="30">
        <f t="shared" ca="1" si="72"/>
        <v>47615</v>
      </c>
      <c r="C191" s="17">
        <f t="shared" si="75"/>
        <v>0</v>
      </c>
      <c r="D191" s="17">
        <f t="shared" si="71"/>
        <v>0</v>
      </c>
    </row>
    <row r="192" spans="1:4" hidden="1" x14ac:dyDescent="0.25">
      <c r="A192" s="3">
        <v>103</v>
      </c>
      <c r="B192" s="30">
        <f t="shared" ca="1" si="72"/>
        <v>47646</v>
      </c>
      <c r="C192" s="17">
        <f t="shared" si="75"/>
        <v>0</v>
      </c>
      <c r="D192" s="17">
        <f t="shared" si="71"/>
        <v>0</v>
      </c>
    </row>
    <row r="193" spans="1:4" hidden="1" x14ac:dyDescent="0.25">
      <c r="A193" s="3">
        <v>104</v>
      </c>
      <c r="B193" s="30">
        <f t="shared" ca="1" si="72"/>
        <v>47676</v>
      </c>
      <c r="C193" s="17">
        <f t="shared" si="75"/>
        <v>0</v>
      </c>
      <c r="D193" s="17">
        <f t="shared" si="71"/>
        <v>0</v>
      </c>
    </row>
    <row r="194" spans="1:4" hidden="1" x14ac:dyDescent="0.25">
      <c r="A194" s="3">
        <v>105</v>
      </c>
      <c r="B194" s="30">
        <f t="shared" ca="1" si="72"/>
        <v>47707</v>
      </c>
      <c r="C194" s="17">
        <f t="shared" si="75"/>
        <v>0</v>
      </c>
      <c r="D194" s="17">
        <f t="shared" si="71"/>
        <v>0</v>
      </c>
    </row>
    <row r="195" spans="1:4" hidden="1" x14ac:dyDescent="0.25">
      <c r="A195" s="3">
        <v>106</v>
      </c>
      <c r="B195" s="30">
        <f t="shared" ca="1" si="72"/>
        <v>47738</v>
      </c>
      <c r="C195" s="17">
        <f t="shared" si="75"/>
        <v>0</v>
      </c>
      <c r="D195" s="17">
        <f t="shared" si="71"/>
        <v>0</v>
      </c>
    </row>
    <row r="196" spans="1:4" hidden="1" x14ac:dyDescent="0.25">
      <c r="A196" s="3">
        <v>107</v>
      </c>
      <c r="B196" s="30">
        <f t="shared" ca="1" si="72"/>
        <v>47768</v>
      </c>
      <c r="C196" s="17">
        <f t="shared" si="75"/>
        <v>0</v>
      </c>
      <c r="D196" s="17">
        <f t="shared" si="71"/>
        <v>0</v>
      </c>
    </row>
    <row r="197" spans="1:4" hidden="1" x14ac:dyDescent="0.25">
      <c r="A197" s="3">
        <v>108</v>
      </c>
      <c r="B197" s="30">
        <f t="shared" ca="1" si="72"/>
        <v>47799</v>
      </c>
      <c r="C197" s="17">
        <f t="shared" si="75"/>
        <v>0</v>
      </c>
      <c r="D197" s="17">
        <f t="shared" si="71"/>
        <v>0</v>
      </c>
    </row>
    <row r="198" spans="1:4" hidden="1" x14ac:dyDescent="0.25">
      <c r="A198" s="3">
        <v>109</v>
      </c>
      <c r="B198" s="30">
        <f t="shared" ca="1" si="72"/>
        <v>47829</v>
      </c>
      <c r="C198" s="17">
        <f t="shared" ref="C198:C209" si="76">J46</f>
        <v>0</v>
      </c>
      <c r="D198" s="17">
        <f t="shared" si="71"/>
        <v>0</v>
      </c>
    </row>
    <row r="199" spans="1:4" hidden="1" x14ac:dyDescent="0.25">
      <c r="A199" s="3">
        <v>110</v>
      </c>
      <c r="B199" s="30">
        <f t="shared" ca="1" si="72"/>
        <v>47860</v>
      </c>
      <c r="C199" s="17">
        <f t="shared" si="76"/>
        <v>0</v>
      </c>
      <c r="D199" s="17">
        <f t="shared" si="71"/>
        <v>0</v>
      </c>
    </row>
    <row r="200" spans="1:4" hidden="1" x14ac:dyDescent="0.25">
      <c r="A200" s="3">
        <v>111</v>
      </c>
      <c r="B200" s="30">
        <f t="shared" ca="1" si="72"/>
        <v>47891</v>
      </c>
      <c r="C200" s="17">
        <f t="shared" si="76"/>
        <v>0</v>
      </c>
      <c r="D200" s="17">
        <f t="shared" si="71"/>
        <v>0</v>
      </c>
    </row>
    <row r="201" spans="1:4" hidden="1" x14ac:dyDescent="0.25">
      <c r="A201" s="3">
        <v>112</v>
      </c>
      <c r="B201" s="30">
        <f t="shared" ca="1" si="72"/>
        <v>47919</v>
      </c>
      <c r="C201" s="17">
        <f t="shared" si="76"/>
        <v>0</v>
      </c>
      <c r="D201" s="17">
        <f t="shared" si="71"/>
        <v>0</v>
      </c>
    </row>
    <row r="202" spans="1:4" hidden="1" x14ac:dyDescent="0.25">
      <c r="A202" s="3">
        <v>113</v>
      </c>
      <c r="B202" s="30">
        <f t="shared" ca="1" si="72"/>
        <v>47950</v>
      </c>
      <c r="C202" s="17">
        <f t="shared" si="76"/>
        <v>0</v>
      </c>
      <c r="D202" s="17">
        <f t="shared" si="71"/>
        <v>0</v>
      </c>
    </row>
    <row r="203" spans="1:4" hidden="1" x14ac:dyDescent="0.25">
      <c r="A203" s="3">
        <v>114</v>
      </c>
      <c r="B203" s="30">
        <f t="shared" ca="1" si="72"/>
        <v>47980</v>
      </c>
      <c r="C203" s="17">
        <f t="shared" si="76"/>
        <v>0</v>
      </c>
      <c r="D203" s="17">
        <f t="shared" si="71"/>
        <v>0</v>
      </c>
    </row>
    <row r="204" spans="1:4" hidden="1" x14ac:dyDescent="0.25">
      <c r="A204" s="3">
        <v>115</v>
      </c>
      <c r="B204" s="30">
        <f t="shared" ca="1" si="72"/>
        <v>48011</v>
      </c>
      <c r="C204" s="17">
        <f t="shared" si="76"/>
        <v>0</v>
      </c>
      <c r="D204" s="17">
        <f t="shared" si="71"/>
        <v>0</v>
      </c>
    </row>
    <row r="205" spans="1:4" hidden="1" x14ac:dyDescent="0.25">
      <c r="A205" s="3">
        <v>116</v>
      </c>
      <c r="B205" s="30">
        <f t="shared" ca="1" si="72"/>
        <v>48041</v>
      </c>
      <c r="C205" s="17">
        <f t="shared" si="76"/>
        <v>0</v>
      </c>
      <c r="D205" s="17">
        <f t="shared" si="71"/>
        <v>0</v>
      </c>
    </row>
    <row r="206" spans="1:4" hidden="1" x14ac:dyDescent="0.25">
      <c r="A206" s="3">
        <v>117</v>
      </c>
      <c r="B206" s="30">
        <f t="shared" ca="1" si="72"/>
        <v>48072</v>
      </c>
      <c r="C206" s="17">
        <f t="shared" si="76"/>
        <v>0</v>
      </c>
      <c r="D206" s="17">
        <f t="shared" si="71"/>
        <v>0</v>
      </c>
    </row>
    <row r="207" spans="1:4" hidden="1" x14ac:dyDescent="0.25">
      <c r="A207" s="3">
        <v>118</v>
      </c>
      <c r="B207" s="30">
        <f t="shared" ca="1" si="72"/>
        <v>48103</v>
      </c>
      <c r="C207" s="17">
        <f t="shared" si="76"/>
        <v>0</v>
      </c>
      <c r="D207" s="17">
        <f t="shared" si="71"/>
        <v>0</v>
      </c>
    </row>
    <row r="208" spans="1:4" hidden="1" x14ac:dyDescent="0.25">
      <c r="A208" s="3">
        <v>119</v>
      </c>
      <c r="B208" s="30">
        <f t="shared" ca="1" si="72"/>
        <v>48133</v>
      </c>
      <c r="C208" s="17">
        <f t="shared" si="76"/>
        <v>0</v>
      </c>
      <c r="D208" s="17">
        <f t="shared" si="71"/>
        <v>0</v>
      </c>
    </row>
    <row r="209" spans="1:4" hidden="1" x14ac:dyDescent="0.25">
      <c r="A209" s="3">
        <v>120</v>
      </c>
      <c r="B209" s="30">
        <f t="shared" ca="1" si="72"/>
        <v>48164</v>
      </c>
      <c r="C209" s="17">
        <f t="shared" si="76"/>
        <v>0</v>
      </c>
      <c r="D209" s="17">
        <f t="shared" si="71"/>
        <v>0</v>
      </c>
    </row>
    <row r="210" spans="1:4" hidden="1" x14ac:dyDescent="0.25">
      <c r="A210" s="3">
        <v>121</v>
      </c>
      <c r="B210" s="30">
        <f t="shared" ca="1" si="72"/>
        <v>48194</v>
      </c>
      <c r="C210" s="22">
        <f t="shared" ref="C210:C221" si="77">M46</f>
        <v>0</v>
      </c>
      <c r="D210" s="17">
        <f t="shared" si="71"/>
        <v>0</v>
      </c>
    </row>
    <row r="211" spans="1:4" hidden="1" x14ac:dyDescent="0.25">
      <c r="A211" s="3">
        <v>122</v>
      </c>
      <c r="B211" s="30">
        <f t="shared" ca="1" si="72"/>
        <v>48225</v>
      </c>
      <c r="C211" s="22">
        <f t="shared" si="77"/>
        <v>0</v>
      </c>
      <c r="D211" s="17">
        <f t="shared" si="71"/>
        <v>0</v>
      </c>
    </row>
    <row r="212" spans="1:4" hidden="1" x14ac:dyDescent="0.25">
      <c r="A212" s="3">
        <v>123</v>
      </c>
      <c r="B212" s="30">
        <f t="shared" ca="1" si="72"/>
        <v>48256</v>
      </c>
      <c r="C212" s="22">
        <f t="shared" si="77"/>
        <v>0</v>
      </c>
      <c r="D212" s="17">
        <f t="shared" si="71"/>
        <v>0</v>
      </c>
    </row>
    <row r="213" spans="1:4" hidden="1" x14ac:dyDescent="0.25">
      <c r="A213" s="3">
        <v>124</v>
      </c>
      <c r="B213" s="30">
        <f t="shared" ca="1" si="72"/>
        <v>48285</v>
      </c>
      <c r="C213" s="22">
        <f t="shared" si="77"/>
        <v>0</v>
      </c>
      <c r="D213" s="17">
        <f t="shared" si="71"/>
        <v>0</v>
      </c>
    </row>
    <row r="214" spans="1:4" hidden="1" x14ac:dyDescent="0.25">
      <c r="A214" s="3">
        <v>125</v>
      </c>
      <c r="B214" s="30">
        <f t="shared" ca="1" si="72"/>
        <v>48316</v>
      </c>
      <c r="C214" s="22">
        <f t="shared" si="77"/>
        <v>0</v>
      </c>
      <c r="D214" s="17">
        <f t="shared" si="71"/>
        <v>0</v>
      </c>
    </row>
    <row r="215" spans="1:4" hidden="1" x14ac:dyDescent="0.25">
      <c r="A215" s="3">
        <v>126</v>
      </c>
      <c r="B215" s="30">
        <f t="shared" ca="1" si="72"/>
        <v>48346</v>
      </c>
      <c r="C215" s="22">
        <f t="shared" si="77"/>
        <v>0</v>
      </c>
      <c r="D215" s="17">
        <f t="shared" si="71"/>
        <v>0</v>
      </c>
    </row>
    <row r="216" spans="1:4" hidden="1" x14ac:dyDescent="0.25">
      <c r="A216" s="3">
        <v>127</v>
      </c>
      <c r="B216" s="30">
        <f t="shared" ca="1" si="72"/>
        <v>48377</v>
      </c>
      <c r="C216" s="22">
        <f t="shared" si="77"/>
        <v>0</v>
      </c>
      <c r="D216" s="17">
        <f t="shared" si="71"/>
        <v>0</v>
      </c>
    </row>
    <row r="217" spans="1:4" hidden="1" x14ac:dyDescent="0.25">
      <c r="A217" s="3">
        <v>128</v>
      </c>
      <c r="B217" s="30">
        <f t="shared" ca="1" si="72"/>
        <v>48407</v>
      </c>
      <c r="C217" s="22">
        <f t="shared" si="77"/>
        <v>0</v>
      </c>
      <c r="D217" s="17">
        <f t="shared" si="71"/>
        <v>0</v>
      </c>
    </row>
    <row r="218" spans="1:4" hidden="1" x14ac:dyDescent="0.25">
      <c r="A218" s="3">
        <v>129</v>
      </c>
      <c r="B218" s="30">
        <f t="shared" ca="1" si="72"/>
        <v>48438</v>
      </c>
      <c r="C218" s="22">
        <f t="shared" si="77"/>
        <v>0</v>
      </c>
      <c r="D218" s="17">
        <f t="shared" si="71"/>
        <v>0</v>
      </c>
    </row>
    <row r="219" spans="1:4" hidden="1" x14ac:dyDescent="0.25">
      <c r="A219" s="3">
        <v>130</v>
      </c>
      <c r="B219" s="30">
        <f t="shared" ca="1" si="72"/>
        <v>48469</v>
      </c>
      <c r="C219" s="22">
        <f t="shared" si="77"/>
        <v>0</v>
      </c>
      <c r="D219" s="17">
        <f t="shared" ref="D219:D282" si="78">C219-C220</f>
        <v>0</v>
      </c>
    </row>
    <row r="220" spans="1:4" hidden="1" x14ac:dyDescent="0.25">
      <c r="A220" s="3">
        <v>131</v>
      </c>
      <c r="B220" s="30">
        <f t="shared" ref="B220:B283" ca="1" si="79">EDATE(B219,1)</f>
        <v>48499</v>
      </c>
      <c r="C220" s="22">
        <f t="shared" si="77"/>
        <v>0</v>
      </c>
      <c r="D220" s="17">
        <f t="shared" si="78"/>
        <v>0</v>
      </c>
    </row>
    <row r="221" spans="1:4" hidden="1" x14ac:dyDescent="0.25">
      <c r="A221" s="3">
        <v>132</v>
      </c>
      <c r="B221" s="30">
        <f t="shared" ca="1" si="79"/>
        <v>48530</v>
      </c>
      <c r="C221" s="22">
        <f t="shared" si="77"/>
        <v>0</v>
      </c>
      <c r="D221" s="17">
        <f t="shared" si="78"/>
        <v>0</v>
      </c>
    </row>
    <row r="222" spans="1:4" hidden="1" x14ac:dyDescent="0.25">
      <c r="A222" s="3">
        <v>133</v>
      </c>
      <c r="B222" s="30">
        <f t="shared" ca="1" si="79"/>
        <v>48560</v>
      </c>
      <c r="C222" s="22">
        <f t="shared" ref="C222:C233" si="80">P46</f>
        <v>0</v>
      </c>
      <c r="D222" s="17">
        <f t="shared" si="78"/>
        <v>0</v>
      </c>
    </row>
    <row r="223" spans="1:4" hidden="1" x14ac:dyDescent="0.25">
      <c r="A223" s="3">
        <v>134</v>
      </c>
      <c r="B223" s="30">
        <f t="shared" ca="1" si="79"/>
        <v>48591</v>
      </c>
      <c r="C223" s="22">
        <f t="shared" si="80"/>
        <v>0</v>
      </c>
      <c r="D223" s="17">
        <f t="shared" si="78"/>
        <v>0</v>
      </c>
    </row>
    <row r="224" spans="1:4" hidden="1" x14ac:dyDescent="0.25">
      <c r="A224" s="3">
        <v>135</v>
      </c>
      <c r="B224" s="30">
        <f t="shared" ca="1" si="79"/>
        <v>48622</v>
      </c>
      <c r="C224" s="22">
        <f t="shared" si="80"/>
        <v>0</v>
      </c>
      <c r="D224" s="17">
        <f t="shared" si="78"/>
        <v>0</v>
      </c>
    </row>
    <row r="225" spans="1:4" hidden="1" x14ac:dyDescent="0.25">
      <c r="A225" s="3">
        <v>136</v>
      </c>
      <c r="B225" s="30">
        <f t="shared" ca="1" si="79"/>
        <v>48650</v>
      </c>
      <c r="C225" s="22">
        <f t="shared" si="80"/>
        <v>0</v>
      </c>
      <c r="D225" s="17">
        <f t="shared" si="78"/>
        <v>0</v>
      </c>
    </row>
    <row r="226" spans="1:4" hidden="1" x14ac:dyDescent="0.25">
      <c r="A226" s="3">
        <v>137</v>
      </c>
      <c r="B226" s="30">
        <f t="shared" ca="1" si="79"/>
        <v>48681</v>
      </c>
      <c r="C226" s="22">
        <f t="shared" si="80"/>
        <v>0</v>
      </c>
      <c r="D226" s="17">
        <f t="shared" si="78"/>
        <v>0</v>
      </c>
    </row>
    <row r="227" spans="1:4" hidden="1" x14ac:dyDescent="0.25">
      <c r="A227" s="3">
        <v>138</v>
      </c>
      <c r="B227" s="30">
        <f t="shared" ca="1" si="79"/>
        <v>48711</v>
      </c>
      <c r="C227" s="22">
        <f t="shared" si="80"/>
        <v>0</v>
      </c>
      <c r="D227" s="17">
        <f t="shared" si="78"/>
        <v>0</v>
      </c>
    </row>
    <row r="228" spans="1:4" hidden="1" x14ac:dyDescent="0.25">
      <c r="A228" s="3">
        <v>139</v>
      </c>
      <c r="B228" s="30">
        <f t="shared" ca="1" si="79"/>
        <v>48742</v>
      </c>
      <c r="C228" s="22">
        <f t="shared" si="80"/>
        <v>0</v>
      </c>
      <c r="D228" s="17">
        <f t="shared" si="78"/>
        <v>0</v>
      </c>
    </row>
    <row r="229" spans="1:4" hidden="1" x14ac:dyDescent="0.25">
      <c r="A229" s="3">
        <v>140</v>
      </c>
      <c r="B229" s="30">
        <f t="shared" ca="1" si="79"/>
        <v>48772</v>
      </c>
      <c r="C229" s="22">
        <f t="shared" si="80"/>
        <v>0</v>
      </c>
      <c r="D229" s="17">
        <f t="shared" si="78"/>
        <v>0</v>
      </c>
    </row>
    <row r="230" spans="1:4" hidden="1" x14ac:dyDescent="0.25">
      <c r="A230" s="3">
        <v>141</v>
      </c>
      <c r="B230" s="30">
        <f t="shared" ca="1" si="79"/>
        <v>48803</v>
      </c>
      <c r="C230" s="22">
        <f t="shared" si="80"/>
        <v>0</v>
      </c>
      <c r="D230" s="17">
        <f t="shared" si="78"/>
        <v>0</v>
      </c>
    </row>
    <row r="231" spans="1:4" hidden="1" x14ac:dyDescent="0.25">
      <c r="A231" s="3">
        <v>142</v>
      </c>
      <c r="B231" s="30">
        <f t="shared" ca="1" si="79"/>
        <v>48834</v>
      </c>
      <c r="C231" s="22">
        <f t="shared" si="80"/>
        <v>0</v>
      </c>
      <c r="D231" s="17">
        <f t="shared" si="78"/>
        <v>0</v>
      </c>
    </row>
    <row r="232" spans="1:4" hidden="1" x14ac:dyDescent="0.25">
      <c r="A232" s="3">
        <v>143</v>
      </c>
      <c r="B232" s="30">
        <f t="shared" ca="1" si="79"/>
        <v>48864</v>
      </c>
      <c r="C232" s="22">
        <f t="shared" si="80"/>
        <v>0</v>
      </c>
      <c r="D232" s="17">
        <f t="shared" si="78"/>
        <v>0</v>
      </c>
    </row>
    <row r="233" spans="1:4" hidden="1" x14ac:dyDescent="0.25">
      <c r="A233" s="3">
        <v>144</v>
      </c>
      <c r="B233" s="30">
        <f t="shared" ca="1" si="79"/>
        <v>48895</v>
      </c>
      <c r="C233" s="22">
        <f t="shared" si="80"/>
        <v>0</v>
      </c>
      <c r="D233" s="17">
        <f t="shared" si="78"/>
        <v>0</v>
      </c>
    </row>
    <row r="234" spans="1:4" hidden="1" x14ac:dyDescent="0.25">
      <c r="A234" s="3">
        <v>145</v>
      </c>
      <c r="B234" s="30">
        <f t="shared" ca="1" si="79"/>
        <v>48925</v>
      </c>
      <c r="C234" s="22">
        <f t="shared" ref="C234:C245" si="81">S46</f>
        <v>0</v>
      </c>
      <c r="D234" s="17">
        <f t="shared" si="78"/>
        <v>0</v>
      </c>
    </row>
    <row r="235" spans="1:4" hidden="1" x14ac:dyDescent="0.25">
      <c r="A235" s="3">
        <v>146</v>
      </c>
      <c r="B235" s="30">
        <f t="shared" ca="1" si="79"/>
        <v>48956</v>
      </c>
      <c r="C235" s="22">
        <f t="shared" si="81"/>
        <v>0</v>
      </c>
      <c r="D235" s="17">
        <f t="shared" si="78"/>
        <v>0</v>
      </c>
    </row>
    <row r="236" spans="1:4" hidden="1" x14ac:dyDescent="0.25">
      <c r="A236" s="3">
        <v>147</v>
      </c>
      <c r="B236" s="30">
        <f t="shared" ca="1" si="79"/>
        <v>48987</v>
      </c>
      <c r="C236" s="22">
        <f t="shared" si="81"/>
        <v>0</v>
      </c>
      <c r="D236" s="17">
        <f t="shared" si="78"/>
        <v>0</v>
      </c>
    </row>
    <row r="237" spans="1:4" hidden="1" x14ac:dyDescent="0.25">
      <c r="A237" s="3">
        <v>148</v>
      </c>
      <c r="B237" s="30">
        <f t="shared" ca="1" si="79"/>
        <v>49015</v>
      </c>
      <c r="C237" s="22">
        <f t="shared" si="81"/>
        <v>0</v>
      </c>
      <c r="D237" s="17">
        <f t="shared" si="78"/>
        <v>0</v>
      </c>
    </row>
    <row r="238" spans="1:4" hidden="1" x14ac:dyDescent="0.25">
      <c r="A238" s="3">
        <v>149</v>
      </c>
      <c r="B238" s="30">
        <f t="shared" ca="1" si="79"/>
        <v>49046</v>
      </c>
      <c r="C238" s="22">
        <f t="shared" si="81"/>
        <v>0</v>
      </c>
      <c r="D238" s="17">
        <f t="shared" si="78"/>
        <v>0</v>
      </c>
    </row>
    <row r="239" spans="1:4" hidden="1" x14ac:dyDescent="0.25">
      <c r="A239" s="3">
        <v>150</v>
      </c>
      <c r="B239" s="30">
        <f t="shared" ca="1" si="79"/>
        <v>49076</v>
      </c>
      <c r="C239" s="22">
        <f t="shared" si="81"/>
        <v>0</v>
      </c>
      <c r="D239" s="17">
        <f t="shared" si="78"/>
        <v>0</v>
      </c>
    </row>
    <row r="240" spans="1:4" hidden="1" x14ac:dyDescent="0.25">
      <c r="A240" s="3">
        <v>151</v>
      </c>
      <c r="B240" s="30">
        <f t="shared" ca="1" si="79"/>
        <v>49107</v>
      </c>
      <c r="C240" s="22">
        <f t="shared" si="81"/>
        <v>0</v>
      </c>
      <c r="D240" s="17">
        <f t="shared" si="78"/>
        <v>0</v>
      </c>
    </row>
    <row r="241" spans="1:4" hidden="1" x14ac:dyDescent="0.25">
      <c r="A241" s="3">
        <v>152</v>
      </c>
      <c r="B241" s="30">
        <f t="shared" ca="1" si="79"/>
        <v>49137</v>
      </c>
      <c r="C241" s="22">
        <f t="shared" si="81"/>
        <v>0</v>
      </c>
      <c r="D241" s="17">
        <f t="shared" si="78"/>
        <v>0</v>
      </c>
    </row>
    <row r="242" spans="1:4" hidden="1" x14ac:dyDescent="0.25">
      <c r="A242" s="3">
        <v>153</v>
      </c>
      <c r="B242" s="30">
        <f t="shared" ca="1" si="79"/>
        <v>49168</v>
      </c>
      <c r="C242" s="22">
        <f t="shared" si="81"/>
        <v>0</v>
      </c>
      <c r="D242" s="17">
        <f t="shared" si="78"/>
        <v>0</v>
      </c>
    </row>
    <row r="243" spans="1:4" hidden="1" x14ac:dyDescent="0.25">
      <c r="A243" s="3">
        <v>154</v>
      </c>
      <c r="B243" s="30">
        <f t="shared" ca="1" si="79"/>
        <v>49199</v>
      </c>
      <c r="C243" s="22">
        <f t="shared" si="81"/>
        <v>0</v>
      </c>
      <c r="D243" s="17">
        <f t="shared" si="78"/>
        <v>0</v>
      </c>
    </row>
    <row r="244" spans="1:4" hidden="1" x14ac:dyDescent="0.25">
      <c r="A244" s="3">
        <v>155</v>
      </c>
      <c r="B244" s="30">
        <f t="shared" ca="1" si="79"/>
        <v>49229</v>
      </c>
      <c r="C244" s="22">
        <f t="shared" si="81"/>
        <v>0</v>
      </c>
      <c r="D244" s="17">
        <f t="shared" si="78"/>
        <v>0</v>
      </c>
    </row>
    <row r="245" spans="1:4" hidden="1" x14ac:dyDescent="0.25">
      <c r="A245" s="3">
        <v>156</v>
      </c>
      <c r="B245" s="30">
        <f t="shared" ca="1" si="79"/>
        <v>49260</v>
      </c>
      <c r="C245" s="22">
        <f t="shared" si="81"/>
        <v>0</v>
      </c>
      <c r="D245" s="17">
        <f t="shared" si="78"/>
        <v>0</v>
      </c>
    </row>
    <row r="246" spans="1:4" hidden="1" x14ac:dyDescent="0.25">
      <c r="A246" s="3">
        <v>157</v>
      </c>
      <c r="B246" s="30">
        <f t="shared" ca="1" si="79"/>
        <v>49290</v>
      </c>
      <c r="C246" s="22">
        <f t="shared" ref="C246:C257" si="82">V46</f>
        <v>0</v>
      </c>
      <c r="D246" s="17">
        <f t="shared" si="78"/>
        <v>0</v>
      </c>
    </row>
    <row r="247" spans="1:4" hidden="1" x14ac:dyDescent="0.25">
      <c r="A247" s="3">
        <v>158</v>
      </c>
      <c r="B247" s="30">
        <f t="shared" ca="1" si="79"/>
        <v>49321</v>
      </c>
      <c r="C247" s="22">
        <f t="shared" si="82"/>
        <v>0</v>
      </c>
      <c r="D247" s="17">
        <f t="shared" si="78"/>
        <v>0</v>
      </c>
    </row>
    <row r="248" spans="1:4" hidden="1" x14ac:dyDescent="0.25">
      <c r="A248" s="3">
        <v>159</v>
      </c>
      <c r="B248" s="30">
        <f t="shared" ca="1" si="79"/>
        <v>49352</v>
      </c>
      <c r="C248" s="22">
        <f t="shared" si="82"/>
        <v>0</v>
      </c>
      <c r="D248" s="17">
        <f t="shared" si="78"/>
        <v>0</v>
      </c>
    </row>
    <row r="249" spans="1:4" hidden="1" x14ac:dyDescent="0.25">
      <c r="A249" s="3">
        <v>160</v>
      </c>
      <c r="B249" s="30">
        <f t="shared" ca="1" si="79"/>
        <v>49380</v>
      </c>
      <c r="C249" s="22">
        <f t="shared" si="82"/>
        <v>0</v>
      </c>
      <c r="D249" s="17">
        <f t="shared" si="78"/>
        <v>0</v>
      </c>
    </row>
    <row r="250" spans="1:4" hidden="1" x14ac:dyDescent="0.25">
      <c r="A250" s="3">
        <v>161</v>
      </c>
      <c r="B250" s="30">
        <f t="shared" ca="1" si="79"/>
        <v>49411</v>
      </c>
      <c r="C250" s="22">
        <f t="shared" si="82"/>
        <v>0</v>
      </c>
      <c r="D250" s="17">
        <f t="shared" si="78"/>
        <v>0</v>
      </c>
    </row>
    <row r="251" spans="1:4" hidden="1" x14ac:dyDescent="0.25">
      <c r="A251" s="3">
        <v>162</v>
      </c>
      <c r="B251" s="30">
        <f t="shared" ca="1" si="79"/>
        <v>49441</v>
      </c>
      <c r="C251" s="22">
        <f t="shared" si="82"/>
        <v>0</v>
      </c>
      <c r="D251" s="17">
        <f t="shared" si="78"/>
        <v>0</v>
      </c>
    </row>
    <row r="252" spans="1:4" hidden="1" x14ac:dyDescent="0.25">
      <c r="A252" s="3">
        <v>163</v>
      </c>
      <c r="B252" s="30">
        <f t="shared" ca="1" si="79"/>
        <v>49472</v>
      </c>
      <c r="C252" s="22">
        <f t="shared" si="82"/>
        <v>0</v>
      </c>
      <c r="D252" s="17">
        <f t="shared" si="78"/>
        <v>0</v>
      </c>
    </row>
    <row r="253" spans="1:4" hidden="1" x14ac:dyDescent="0.25">
      <c r="A253" s="3">
        <v>164</v>
      </c>
      <c r="B253" s="30">
        <f t="shared" ca="1" si="79"/>
        <v>49502</v>
      </c>
      <c r="C253" s="22">
        <f t="shared" si="82"/>
        <v>0</v>
      </c>
      <c r="D253" s="17">
        <f t="shared" si="78"/>
        <v>0</v>
      </c>
    </row>
    <row r="254" spans="1:4" hidden="1" x14ac:dyDescent="0.25">
      <c r="A254" s="3">
        <v>165</v>
      </c>
      <c r="B254" s="30">
        <f t="shared" ca="1" si="79"/>
        <v>49533</v>
      </c>
      <c r="C254" s="22">
        <f t="shared" si="82"/>
        <v>0</v>
      </c>
      <c r="D254" s="17">
        <f t="shared" si="78"/>
        <v>0</v>
      </c>
    </row>
    <row r="255" spans="1:4" hidden="1" x14ac:dyDescent="0.25">
      <c r="A255" s="3">
        <v>166</v>
      </c>
      <c r="B255" s="30">
        <f t="shared" ca="1" si="79"/>
        <v>49564</v>
      </c>
      <c r="C255" s="22">
        <f t="shared" si="82"/>
        <v>0</v>
      </c>
      <c r="D255" s="17">
        <f t="shared" si="78"/>
        <v>0</v>
      </c>
    </row>
    <row r="256" spans="1:4" hidden="1" x14ac:dyDescent="0.25">
      <c r="A256" s="3">
        <v>167</v>
      </c>
      <c r="B256" s="30">
        <f t="shared" ca="1" si="79"/>
        <v>49594</v>
      </c>
      <c r="C256" s="22">
        <f t="shared" si="82"/>
        <v>0</v>
      </c>
      <c r="D256" s="17">
        <f t="shared" si="78"/>
        <v>0</v>
      </c>
    </row>
    <row r="257" spans="1:4" hidden="1" x14ac:dyDescent="0.25">
      <c r="A257" s="3">
        <v>168</v>
      </c>
      <c r="B257" s="30">
        <f t="shared" ca="1" si="79"/>
        <v>49625</v>
      </c>
      <c r="C257" s="22">
        <f t="shared" si="82"/>
        <v>0</v>
      </c>
      <c r="D257" s="17">
        <f t="shared" si="78"/>
        <v>0</v>
      </c>
    </row>
    <row r="258" spans="1:4" hidden="1" x14ac:dyDescent="0.25">
      <c r="A258" s="3">
        <v>169</v>
      </c>
      <c r="B258" s="30">
        <f t="shared" ca="1" si="79"/>
        <v>49655</v>
      </c>
      <c r="C258" s="22">
        <f t="shared" ref="C258:C269" si="83">D61</f>
        <v>0</v>
      </c>
      <c r="D258" s="17">
        <f t="shared" si="78"/>
        <v>0</v>
      </c>
    </row>
    <row r="259" spans="1:4" hidden="1" x14ac:dyDescent="0.25">
      <c r="A259" s="3">
        <v>170</v>
      </c>
      <c r="B259" s="30">
        <f t="shared" ca="1" si="79"/>
        <v>49686</v>
      </c>
      <c r="C259" s="22">
        <f t="shared" si="83"/>
        <v>0</v>
      </c>
      <c r="D259" s="17">
        <f t="shared" si="78"/>
        <v>0</v>
      </c>
    </row>
    <row r="260" spans="1:4" hidden="1" x14ac:dyDescent="0.25">
      <c r="A260" s="3">
        <v>171</v>
      </c>
      <c r="B260" s="30">
        <f t="shared" ca="1" si="79"/>
        <v>49717</v>
      </c>
      <c r="C260" s="22">
        <f t="shared" si="83"/>
        <v>0</v>
      </c>
      <c r="D260" s="17">
        <f t="shared" si="78"/>
        <v>0</v>
      </c>
    </row>
    <row r="261" spans="1:4" hidden="1" x14ac:dyDescent="0.25">
      <c r="A261" s="3">
        <v>172</v>
      </c>
      <c r="B261" s="30">
        <f t="shared" ca="1" si="79"/>
        <v>49746</v>
      </c>
      <c r="C261" s="22">
        <f t="shared" si="83"/>
        <v>0</v>
      </c>
      <c r="D261" s="17">
        <f t="shared" si="78"/>
        <v>0</v>
      </c>
    </row>
    <row r="262" spans="1:4" hidden="1" x14ac:dyDescent="0.25">
      <c r="A262" s="3">
        <v>173</v>
      </c>
      <c r="B262" s="30">
        <f t="shared" ca="1" si="79"/>
        <v>49777</v>
      </c>
      <c r="C262" s="22">
        <f t="shared" si="83"/>
        <v>0</v>
      </c>
      <c r="D262" s="17">
        <f t="shared" si="78"/>
        <v>0</v>
      </c>
    </row>
    <row r="263" spans="1:4" hidden="1" x14ac:dyDescent="0.25">
      <c r="A263" s="3">
        <v>174</v>
      </c>
      <c r="B263" s="30">
        <f t="shared" ca="1" si="79"/>
        <v>49807</v>
      </c>
      <c r="C263" s="22">
        <f t="shared" si="83"/>
        <v>0</v>
      </c>
      <c r="D263" s="17">
        <f t="shared" si="78"/>
        <v>0</v>
      </c>
    </row>
    <row r="264" spans="1:4" hidden="1" x14ac:dyDescent="0.25">
      <c r="A264" s="3">
        <v>175</v>
      </c>
      <c r="B264" s="30">
        <f t="shared" ca="1" si="79"/>
        <v>49838</v>
      </c>
      <c r="C264" s="22">
        <f t="shared" si="83"/>
        <v>0</v>
      </c>
      <c r="D264" s="17">
        <f t="shared" si="78"/>
        <v>0</v>
      </c>
    </row>
    <row r="265" spans="1:4" hidden="1" x14ac:dyDescent="0.25">
      <c r="A265" s="3">
        <v>176</v>
      </c>
      <c r="B265" s="30">
        <f t="shared" ca="1" si="79"/>
        <v>49868</v>
      </c>
      <c r="C265" s="22">
        <f t="shared" si="83"/>
        <v>0</v>
      </c>
      <c r="D265" s="17">
        <f t="shared" si="78"/>
        <v>0</v>
      </c>
    </row>
    <row r="266" spans="1:4" hidden="1" x14ac:dyDescent="0.25">
      <c r="A266" s="3">
        <v>177</v>
      </c>
      <c r="B266" s="30">
        <f t="shared" ca="1" si="79"/>
        <v>49899</v>
      </c>
      <c r="C266" s="22">
        <f t="shared" si="83"/>
        <v>0</v>
      </c>
      <c r="D266" s="17">
        <f t="shared" si="78"/>
        <v>0</v>
      </c>
    </row>
    <row r="267" spans="1:4" hidden="1" x14ac:dyDescent="0.25">
      <c r="A267" s="3">
        <v>178</v>
      </c>
      <c r="B267" s="30">
        <f t="shared" ca="1" si="79"/>
        <v>49930</v>
      </c>
      <c r="C267" s="22">
        <f t="shared" si="83"/>
        <v>0</v>
      </c>
      <c r="D267" s="17">
        <f t="shared" si="78"/>
        <v>0</v>
      </c>
    </row>
    <row r="268" spans="1:4" hidden="1" x14ac:dyDescent="0.25">
      <c r="A268" s="3">
        <v>179</v>
      </c>
      <c r="B268" s="30">
        <f t="shared" ca="1" si="79"/>
        <v>49960</v>
      </c>
      <c r="C268" s="22">
        <f t="shared" si="83"/>
        <v>0</v>
      </c>
      <c r="D268" s="17">
        <f t="shared" si="78"/>
        <v>0</v>
      </c>
    </row>
    <row r="269" spans="1:4" hidden="1" x14ac:dyDescent="0.25">
      <c r="A269" s="3">
        <v>180</v>
      </c>
      <c r="B269" s="30">
        <f t="shared" ca="1" si="79"/>
        <v>49991</v>
      </c>
      <c r="C269" s="22">
        <f t="shared" si="83"/>
        <v>0</v>
      </c>
      <c r="D269" s="17">
        <f t="shared" si="78"/>
        <v>0</v>
      </c>
    </row>
    <row r="270" spans="1:4" hidden="1" x14ac:dyDescent="0.25">
      <c r="A270" s="3">
        <v>181</v>
      </c>
      <c r="B270" s="30">
        <f t="shared" ca="1" si="79"/>
        <v>50021</v>
      </c>
      <c r="C270" s="22">
        <f t="shared" ref="C270:C281" si="84">G61</f>
        <v>0</v>
      </c>
      <c r="D270" s="17">
        <f t="shared" si="78"/>
        <v>0</v>
      </c>
    </row>
    <row r="271" spans="1:4" hidden="1" x14ac:dyDescent="0.25">
      <c r="A271" s="3">
        <v>182</v>
      </c>
      <c r="B271" s="30">
        <f t="shared" ca="1" si="79"/>
        <v>50052</v>
      </c>
      <c r="C271" s="22">
        <f t="shared" si="84"/>
        <v>0</v>
      </c>
      <c r="D271" s="17">
        <f t="shared" si="78"/>
        <v>0</v>
      </c>
    </row>
    <row r="272" spans="1:4" hidden="1" x14ac:dyDescent="0.25">
      <c r="A272" s="3">
        <v>183</v>
      </c>
      <c r="B272" s="30">
        <f t="shared" ca="1" si="79"/>
        <v>50083</v>
      </c>
      <c r="C272" s="22">
        <f t="shared" si="84"/>
        <v>0</v>
      </c>
      <c r="D272" s="17">
        <f t="shared" si="78"/>
        <v>0</v>
      </c>
    </row>
    <row r="273" spans="1:4" hidden="1" x14ac:dyDescent="0.25">
      <c r="A273" s="3">
        <v>184</v>
      </c>
      <c r="B273" s="30">
        <f t="shared" ca="1" si="79"/>
        <v>50111</v>
      </c>
      <c r="C273" s="22">
        <f t="shared" si="84"/>
        <v>0</v>
      </c>
      <c r="D273" s="17">
        <f t="shared" si="78"/>
        <v>0</v>
      </c>
    </row>
    <row r="274" spans="1:4" hidden="1" x14ac:dyDescent="0.25">
      <c r="A274" s="3">
        <v>185</v>
      </c>
      <c r="B274" s="30">
        <f t="shared" ca="1" si="79"/>
        <v>50142</v>
      </c>
      <c r="C274" s="22">
        <f t="shared" si="84"/>
        <v>0</v>
      </c>
      <c r="D274" s="17">
        <f t="shared" si="78"/>
        <v>0</v>
      </c>
    </row>
    <row r="275" spans="1:4" hidden="1" x14ac:dyDescent="0.25">
      <c r="A275" s="3">
        <v>186</v>
      </c>
      <c r="B275" s="30">
        <f t="shared" ca="1" si="79"/>
        <v>50172</v>
      </c>
      <c r="C275" s="22">
        <f t="shared" si="84"/>
        <v>0</v>
      </c>
      <c r="D275" s="17">
        <f t="shared" si="78"/>
        <v>0</v>
      </c>
    </row>
    <row r="276" spans="1:4" hidden="1" x14ac:dyDescent="0.25">
      <c r="A276" s="3">
        <v>187</v>
      </c>
      <c r="B276" s="30">
        <f t="shared" ca="1" si="79"/>
        <v>50203</v>
      </c>
      <c r="C276" s="22">
        <f t="shared" si="84"/>
        <v>0</v>
      </c>
      <c r="D276" s="17">
        <f t="shared" si="78"/>
        <v>0</v>
      </c>
    </row>
    <row r="277" spans="1:4" hidden="1" x14ac:dyDescent="0.25">
      <c r="A277" s="3">
        <v>188</v>
      </c>
      <c r="B277" s="30">
        <f t="shared" ca="1" si="79"/>
        <v>50233</v>
      </c>
      <c r="C277" s="22">
        <f t="shared" si="84"/>
        <v>0</v>
      </c>
      <c r="D277" s="17">
        <f t="shared" si="78"/>
        <v>0</v>
      </c>
    </row>
    <row r="278" spans="1:4" hidden="1" x14ac:dyDescent="0.25">
      <c r="A278" s="3">
        <v>189</v>
      </c>
      <c r="B278" s="30">
        <f t="shared" ca="1" si="79"/>
        <v>50264</v>
      </c>
      <c r="C278" s="22">
        <f t="shared" si="84"/>
        <v>0</v>
      </c>
      <c r="D278" s="17">
        <f t="shared" si="78"/>
        <v>0</v>
      </c>
    </row>
    <row r="279" spans="1:4" hidden="1" x14ac:dyDescent="0.25">
      <c r="A279" s="3">
        <v>190</v>
      </c>
      <c r="B279" s="30">
        <f t="shared" ca="1" si="79"/>
        <v>50295</v>
      </c>
      <c r="C279" s="22">
        <f t="shared" si="84"/>
        <v>0</v>
      </c>
      <c r="D279" s="17">
        <f t="shared" si="78"/>
        <v>0</v>
      </c>
    </row>
    <row r="280" spans="1:4" hidden="1" x14ac:dyDescent="0.25">
      <c r="A280" s="3">
        <v>191</v>
      </c>
      <c r="B280" s="30">
        <f t="shared" ca="1" si="79"/>
        <v>50325</v>
      </c>
      <c r="C280" s="22">
        <f t="shared" si="84"/>
        <v>0</v>
      </c>
      <c r="D280" s="17">
        <f t="shared" si="78"/>
        <v>0</v>
      </c>
    </row>
    <row r="281" spans="1:4" hidden="1" x14ac:dyDescent="0.25">
      <c r="A281" s="3">
        <v>192</v>
      </c>
      <c r="B281" s="30">
        <f t="shared" ca="1" si="79"/>
        <v>50356</v>
      </c>
      <c r="C281" s="22">
        <f t="shared" si="84"/>
        <v>0</v>
      </c>
      <c r="D281" s="17">
        <f t="shared" si="78"/>
        <v>0</v>
      </c>
    </row>
    <row r="282" spans="1:4" hidden="1" x14ac:dyDescent="0.25">
      <c r="A282" s="3">
        <v>193</v>
      </c>
      <c r="B282" s="30">
        <f t="shared" ca="1" si="79"/>
        <v>50386</v>
      </c>
      <c r="C282" s="22">
        <f t="shared" ref="C282:C293" si="85">J61</f>
        <v>0</v>
      </c>
      <c r="D282" s="17">
        <f t="shared" si="78"/>
        <v>0</v>
      </c>
    </row>
    <row r="283" spans="1:4" hidden="1" x14ac:dyDescent="0.25">
      <c r="A283" s="3">
        <v>194</v>
      </c>
      <c r="B283" s="30">
        <f t="shared" ca="1" si="79"/>
        <v>50417</v>
      </c>
      <c r="C283" s="22">
        <f t="shared" si="85"/>
        <v>0</v>
      </c>
      <c r="D283" s="17">
        <f t="shared" ref="D283:D329" si="86">C283-C284</f>
        <v>0</v>
      </c>
    </row>
    <row r="284" spans="1:4" hidden="1" x14ac:dyDescent="0.25">
      <c r="A284" s="3">
        <v>195</v>
      </c>
      <c r="B284" s="30">
        <f t="shared" ref="B284:B329" ca="1" si="87">EDATE(B283,1)</f>
        <v>50448</v>
      </c>
      <c r="C284" s="22">
        <f t="shared" si="85"/>
        <v>0</v>
      </c>
      <c r="D284" s="17">
        <f t="shared" si="86"/>
        <v>0</v>
      </c>
    </row>
    <row r="285" spans="1:4" hidden="1" x14ac:dyDescent="0.25">
      <c r="A285" s="3">
        <v>196</v>
      </c>
      <c r="B285" s="30">
        <f t="shared" ca="1" si="87"/>
        <v>50476</v>
      </c>
      <c r="C285" s="22">
        <f t="shared" si="85"/>
        <v>0</v>
      </c>
      <c r="D285" s="17">
        <f t="shared" si="86"/>
        <v>0</v>
      </c>
    </row>
    <row r="286" spans="1:4" hidden="1" x14ac:dyDescent="0.25">
      <c r="A286" s="3">
        <v>197</v>
      </c>
      <c r="B286" s="30">
        <f t="shared" ca="1" si="87"/>
        <v>50507</v>
      </c>
      <c r="C286" s="22">
        <f t="shared" si="85"/>
        <v>0</v>
      </c>
      <c r="D286" s="17">
        <f t="shared" si="86"/>
        <v>0</v>
      </c>
    </row>
    <row r="287" spans="1:4" hidden="1" x14ac:dyDescent="0.25">
      <c r="A287" s="3">
        <v>198</v>
      </c>
      <c r="B287" s="30">
        <f t="shared" ca="1" si="87"/>
        <v>50537</v>
      </c>
      <c r="C287" s="22">
        <f t="shared" si="85"/>
        <v>0</v>
      </c>
      <c r="D287" s="17">
        <f t="shared" si="86"/>
        <v>0</v>
      </c>
    </row>
    <row r="288" spans="1:4" hidden="1" x14ac:dyDescent="0.25">
      <c r="A288" s="3">
        <v>199</v>
      </c>
      <c r="B288" s="30">
        <f t="shared" ca="1" si="87"/>
        <v>50568</v>
      </c>
      <c r="C288" s="22">
        <f t="shared" si="85"/>
        <v>0</v>
      </c>
      <c r="D288" s="17">
        <f t="shared" si="86"/>
        <v>0</v>
      </c>
    </row>
    <row r="289" spans="1:4" hidden="1" x14ac:dyDescent="0.25">
      <c r="A289" s="3">
        <v>200</v>
      </c>
      <c r="B289" s="30">
        <f t="shared" ca="1" si="87"/>
        <v>50598</v>
      </c>
      <c r="C289" s="22">
        <f t="shared" si="85"/>
        <v>0</v>
      </c>
      <c r="D289" s="17">
        <f t="shared" si="86"/>
        <v>0</v>
      </c>
    </row>
    <row r="290" spans="1:4" hidden="1" x14ac:dyDescent="0.25">
      <c r="A290" s="3">
        <v>201</v>
      </c>
      <c r="B290" s="30">
        <f t="shared" ca="1" si="87"/>
        <v>50629</v>
      </c>
      <c r="C290" s="22">
        <f t="shared" si="85"/>
        <v>0</v>
      </c>
      <c r="D290" s="17">
        <f t="shared" si="86"/>
        <v>0</v>
      </c>
    </row>
    <row r="291" spans="1:4" hidden="1" x14ac:dyDescent="0.25">
      <c r="A291" s="3">
        <v>202</v>
      </c>
      <c r="B291" s="30">
        <f t="shared" ca="1" si="87"/>
        <v>50660</v>
      </c>
      <c r="C291" s="22">
        <f t="shared" si="85"/>
        <v>0</v>
      </c>
      <c r="D291" s="17">
        <f t="shared" si="86"/>
        <v>0</v>
      </c>
    </row>
    <row r="292" spans="1:4" hidden="1" x14ac:dyDescent="0.25">
      <c r="A292" s="3">
        <v>203</v>
      </c>
      <c r="B292" s="30">
        <f t="shared" ca="1" si="87"/>
        <v>50690</v>
      </c>
      <c r="C292" s="22">
        <f t="shared" si="85"/>
        <v>0</v>
      </c>
      <c r="D292" s="17">
        <f t="shared" si="86"/>
        <v>0</v>
      </c>
    </row>
    <row r="293" spans="1:4" hidden="1" x14ac:dyDescent="0.25">
      <c r="A293" s="3">
        <v>204</v>
      </c>
      <c r="B293" s="30">
        <f t="shared" ca="1" si="87"/>
        <v>50721</v>
      </c>
      <c r="C293" s="22">
        <f t="shared" si="85"/>
        <v>0</v>
      </c>
      <c r="D293" s="17">
        <f t="shared" si="86"/>
        <v>0</v>
      </c>
    </row>
    <row r="294" spans="1:4" hidden="1" x14ac:dyDescent="0.25">
      <c r="A294" s="3">
        <v>205</v>
      </c>
      <c r="B294" s="30">
        <f t="shared" ca="1" si="87"/>
        <v>50751</v>
      </c>
      <c r="C294" s="22">
        <f>M61</f>
        <v>0</v>
      </c>
      <c r="D294" s="17">
        <f t="shared" si="86"/>
        <v>0</v>
      </c>
    </row>
    <row r="295" spans="1:4" hidden="1" x14ac:dyDescent="0.25">
      <c r="A295" s="3">
        <v>206</v>
      </c>
      <c r="B295" s="30">
        <f t="shared" ca="1" si="87"/>
        <v>50782</v>
      </c>
      <c r="C295" s="22">
        <f t="shared" ref="C295:C305" si="88">M62</f>
        <v>0</v>
      </c>
      <c r="D295" s="17">
        <f t="shared" si="86"/>
        <v>0</v>
      </c>
    </row>
    <row r="296" spans="1:4" hidden="1" x14ac:dyDescent="0.25">
      <c r="A296" s="3">
        <v>207</v>
      </c>
      <c r="B296" s="30">
        <f t="shared" ca="1" si="87"/>
        <v>50813</v>
      </c>
      <c r="C296" s="22">
        <f t="shared" si="88"/>
        <v>0</v>
      </c>
      <c r="D296" s="17">
        <f t="shared" si="86"/>
        <v>0</v>
      </c>
    </row>
    <row r="297" spans="1:4" hidden="1" x14ac:dyDescent="0.25">
      <c r="A297" s="3">
        <v>208</v>
      </c>
      <c r="B297" s="30">
        <f t="shared" ca="1" si="87"/>
        <v>50841</v>
      </c>
      <c r="C297" s="22">
        <f t="shared" si="88"/>
        <v>0</v>
      </c>
      <c r="D297" s="17">
        <f t="shared" si="86"/>
        <v>0</v>
      </c>
    </row>
    <row r="298" spans="1:4" hidden="1" x14ac:dyDescent="0.25">
      <c r="A298" s="3">
        <v>209</v>
      </c>
      <c r="B298" s="30">
        <f t="shared" ca="1" si="87"/>
        <v>50872</v>
      </c>
      <c r="C298" s="22">
        <f t="shared" si="88"/>
        <v>0</v>
      </c>
      <c r="D298" s="17">
        <f t="shared" si="86"/>
        <v>0</v>
      </c>
    </row>
    <row r="299" spans="1:4" hidden="1" x14ac:dyDescent="0.25">
      <c r="A299" s="3">
        <v>210</v>
      </c>
      <c r="B299" s="30">
        <f t="shared" ca="1" si="87"/>
        <v>50902</v>
      </c>
      <c r="C299" s="22">
        <f t="shared" si="88"/>
        <v>0</v>
      </c>
      <c r="D299" s="17">
        <f t="shared" si="86"/>
        <v>0</v>
      </c>
    </row>
    <row r="300" spans="1:4" hidden="1" x14ac:dyDescent="0.25">
      <c r="A300" s="3">
        <v>211</v>
      </c>
      <c r="B300" s="30">
        <f t="shared" ca="1" si="87"/>
        <v>50933</v>
      </c>
      <c r="C300" s="22">
        <f t="shared" si="88"/>
        <v>0</v>
      </c>
      <c r="D300" s="17">
        <f t="shared" si="86"/>
        <v>0</v>
      </c>
    </row>
    <row r="301" spans="1:4" hidden="1" x14ac:dyDescent="0.25">
      <c r="A301" s="3">
        <v>212</v>
      </c>
      <c r="B301" s="30">
        <f t="shared" ca="1" si="87"/>
        <v>50963</v>
      </c>
      <c r="C301" s="22">
        <f t="shared" si="88"/>
        <v>0</v>
      </c>
      <c r="D301" s="17">
        <f t="shared" si="86"/>
        <v>0</v>
      </c>
    </row>
    <row r="302" spans="1:4" hidden="1" x14ac:dyDescent="0.25">
      <c r="A302" s="3">
        <v>213</v>
      </c>
      <c r="B302" s="30">
        <f t="shared" ca="1" si="87"/>
        <v>50994</v>
      </c>
      <c r="C302" s="22">
        <f t="shared" si="88"/>
        <v>0</v>
      </c>
      <c r="D302" s="17">
        <f t="shared" si="86"/>
        <v>0</v>
      </c>
    </row>
    <row r="303" spans="1:4" hidden="1" x14ac:dyDescent="0.25">
      <c r="A303" s="3">
        <v>214</v>
      </c>
      <c r="B303" s="30">
        <f t="shared" ca="1" si="87"/>
        <v>51025</v>
      </c>
      <c r="C303" s="22">
        <f t="shared" si="88"/>
        <v>0</v>
      </c>
      <c r="D303" s="17">
        <f t="shared" si="86"/>
        <v>0</v>
      </c>
    </row>
    <row r="304" spans="1:4" hidden="1" x14ac:dyDescent="0.25">
      <c r="A304" s="3">
        <v>215</v>
      </c>
      <c r="B304" s="30">
        <f t="shared" ca="1" si="87"/>
        <v>51055</v>
      </c>
      <c r="C304" s="22">
        <f t="shared" si="88"/>
        <v>0</v>
      </c>
      <c r="D304" s="17">
        <f t="shared" si="86"/>
        <v>0</v>
      </c>
    </row>
    <row r="305" spans="1:4" hidden="1" x14ac:dyDescent="0.25">
      <c r="A305" s="3">
        <v>216</v>
      </c>
      <c r="B305" s="30">
        <f t="shared" ca="1" si="87"/>
        <v>51086</v>
      </c>
      <c r="C305" s="22">
        <f t="shared" si="88"/>
        <v>0</v>
      </c>
      <c r="D305" s="17">
        <f t="shared" si="86"/>
        <v>0</v>
      </c>
    </row>
    <row r="306" spans="1:4" hidden="1" x14ac:dyDescent="0.25">
      <c r="A306" s="3">
        <v>217</v>
      </c>
      <c r="B306" s="30">
        <f t="shared" ca="1" si="87"/>
        <v>51116</v>
      </c>
      <c r="C306" s="17">
        <f>P61</f>
        <v>0</v>
      </c>
      <c r="D306" s="17">
        <f t="shared" si="86"/>
        <v>0</v>
      </c>
    </row>
    <row r="307" spans="1:4" hidden="1" x14ac:dyDescent="0.25">
      <c r="A307" s="3">
        <v>218</v>
      </c>
      <c r="B307" s="30">
        <f t="shared" ca="1" si="87"/>
        <v>51147</v>
      </c>
      <c r="C307" s="17">
        <f t="shared" ref="C307:C316" si="89">P62</f>
        <v>0</v>
      </c>
      <c r="D307" s="17">
        <f t="shared" si="86"/>
        <v>0</v>
      </c>
    </row>
    <row r="308" spans="1:4" hidden="1" x14ac:dyDescent="0.25">
      <c r="A308" s="3">
        <v>219</v>
      </c>
      <c r="B308" s="30">
        <f t="shared" ca="1" si="87"/>
        <v>51178</v>
      </c>
      <c r="C308" s="17">
        <f t="shared" si="89"/>
        <v>0</v>
      </c>
      <c r="D308" s="17">
        <f t="shared" si="86"/>
        <v>0</v>
      </c>
    </row>
    <row r="309" spans="1:4" hidden="1" x14ac:dyDescent="0.25">
      <c r="A309" s="3">
        <v>220</v>
      </c>
      <c r="B309" s="30">
        <f t="shared" ca="1" si="87"/>
        <v>51207</v>
      </c>
      <c r="C309" s="17">
        <f t="shared" si="89"/>
        <v>0</v>
      </c>
      <c r="D309" s="17">
        <f t="shared" si="86"/>
        <v>0</v>
      </c>
    </row>
    <row r="310" spans="1:4" hidden="1" x14ac:dyDescent="0.25">
      <c r="A310" s="3">
        <v>221</v>
      </c>
      <c r="B310" s="30">
        <f t="shared" ca="1" si="87"/>
        <v>51238</v>
      </c>
      <c r="C310" s="17">
        <f t="shared" si="89"/>
        <v>0</v>
      </c>
      <c r="D310" s="17">
        <f t="shared" si="86"/>
        <v>0</v>
      </c>
    </row>
    <row r="311" spans="1:4" hidden="1" x14ac:dyDescent="0.25">
      <c r="A311" s="3">
        <v>222</v>
      </c>
      <c r="B311" s="30">
        <f t="shared" ca="1" si="87"/>
        <v>51268</v>
      </c>
      <c r="C311" s="17">
        <f t="shared" si="89"/>
        <v>0</v>
      </c>
      <c r="D311" s="17">
        <f t="shared" si="86"/>
        <v>0</v>
      </c>
    </row>
    <row r="312" spans="1:4" hidden="1" x14ac:dyDescent="0.25">
      <c r="A312" s="3">
        <v>223</v>
      </c>
      <c r="B312" s="30">
        <f t="shared" ca="1" si="87"/>
        <v>51299</v>
      </c>
      <c r="C312" s="17">
        <f t="shared" si="89"/>
        <v>0</v>
      </c>
      <c r="D312" s="17">
        <f t="shared" si="86"/>
        <v>0</v>
      </c>
    </row>
    <row r="313" spans="1:4" hidden="1" x14ac:dyDescent="0.25">
      <c r="A313" s="3">
        <v>224</v>
      </c>
      <c r="B313" s="30">
        <f t="shared" ca="1" si="87"/>
        <v>51329</v>
      </c>
      <c r="C313" s="17">
        <f t="shared" si="89"/>
        <v>0</v>
      </c>
      <c r="D313" s="17">
        <f t="shared" si="86"/>
        <v>0</v>
      </c>
    </row>
    <row r="314" spans="1:4" hidden="1" x14ac:dyDescent="0.25">
      <c r="A314" s="3">
        <v>225</v>
      </c>
      <c r="B314" s="30">
        <f t="shared" ca="1" si="87"/>
        <v>51360</v>
      </c>
      <c r="C314" s="17">
        <f t="shared" si="89"/>
        <v>0</v>
      </c>
      <c r="D314" s="17">
        <f t="shared" si="86"/>
        <v>0</v>
      </c>
    </row>
    <row r="315" spans="1:4" hidden="1" x14ac:dyDescent="0.25">
      <c r="A315" s="3">
        <v>226</v>
      </c>
      <c r="B315" s="30">
        <f t="shared" ca="1" si="87"/>
        <v>51391</v>
      </c>
      <c r="C315" s="17">
        <f t="shared" si="89"/>
        <v>0</v>
      </c>
      <c r="D315" s="17">
        <f t="shared" si="86"/>
        <v>0</v>
      </c>
    </row>
    <row r="316" spans="1:4" hidden="1" x14ac:dyDescent="0.25">
      <c r="A316" s="3">
        <v>227</v>
      </c>
      <c r="B316" s="30">
        <f t="shared" ca="1" si="87"/>
        <v>51421</v>
      </c>
      <c r="C316" s="17">
        <f t="shared" si="89"/>
        <v>0</v>
      </c>
      <c r="D316" s="17">
        <f t="shared" si="86"/>
        <v>0</v>
      </c>
    </row>
    <row r="317" spans="1:4" hidden="1" x14ac:dyDescent="0.25">
      <c r="A317" s="3">
        <v>228</v>
      </c>
      <c r="B317" s="30">
        <f t="shared" ca="1" si="87"/>
        <v>51452</v>
      </c>
      <c r="C317" s="17">
        <f>P72</f>
        <v>0</v>
      </c>
      <c r="D317" s="17">
        <f t="shared" si="86"/>
        <v>0</v>
      </c>
    </row>
    <row r="318" spans="1:4" hidden="1" x14ac:dyDescent="0.25">
      <c r="A318" s="3">
        <v>229</v>
      </c>
      <c r="B318" s="30">
        <f t="shared" ca="1" si="87"/>
        <v>51482</v>
      </c>
      <c r="C318" s="17">
        <f>S61</f>
        <v>0</v>
      </c>
      <c r="D318" s="17">
        <f t="shared" si="86"/>
        <v>0</v>
      </c>
    </row>
    <row r="319" spans="1:4" hidden="1" x14ac:dyDescent="0.25">
      <c r="A319" s="3">
        <v>230</v>
      </c>
      <c r="B319" s="30">
        <f t="shared" ca="1" si="87"/>
        <v>51513</v>
      </c>
      <c r="C319" s="17">
        <f t="shared" ref="C319:C329" si="90">S62</f>
        <v>0</v>
      </c>
      <c r="D319" s="17">
        <f t="shared" si="86"/>
        <v>0</v>
      </c>
    </row>
    <row r="320" spans="1:4" hidden="1" x14ac:dyDescent="0.25">
      <c r="A320" s="3">
        <v>231</v>
      </c>
      <c r="B320" s="30">
        <f t="shared" ca="1" si="87"/>
        <v>51544</v>
      </c>
      <c r="C320" s="17">
        <f t="shared" si="90"/>
        <v>0</v>
      </c>
      <c r="D320" s="17">
        <f t="shared" si="86"/>
        <v>0</v>
      </c>
    </row>
    <row r="321" spans="1:4" hidden="1" x14ac:dyDescent="0.25">
      <c r="A321" s="3">
        <v>232</v>
      </c>
      <c r="B321" s="30">
        <f t="shared" ca="1" si="87"/>
        <v>51572</v>
      </c>
      <c r="C321" s="17">
        <f t="shared" si="90"/>
        <v>0</v>
      </c>
      <c r="D321" s="17">
        <f t="shared" si="86"/>
        <v>0</v>
      </c>
    </row>
    <row r="322" spans="1:4" hidden="1" x14ac:dyDescent="0.25">
      <c r="A322" s="3">
        <v>233</v>
      </c>
      <c r="B322" s="30">
        <f t="shared" ca="1" si="87"/>
        <v>51603</v>
      </c>
      <c r="C322" s="17">
        <f t="shared" si="90"/>
        <v>0</v>
      </c>
      <c r="D322" s="17">
        <f t="shared" si="86"/>
        <v>0</v>
      </c>
    </row>
    <row r="323" spans="1:4" hidden="1" x14ac:dyDescent="0.25">
      <c r="A323" s="3">
        <v>234</v>
      </c>
      <c r="B323" s="30">
        <f t="shared" ca="1" si="87"/>
        <v>51633</v>
      </c>
      <c r="C323" s="17">
        <f t="shared" si="90"/>
        <v>0</v>
      </c>
      <c r="D323" s="17">
        <f t="shared" si="86"/>
        <v>0</v>
      </c>
    </row>
    <row r="324" spans="1:4" hidden="1" x14ac:dyDescent="0.25">
      <c r="A324" s="3">
        <v>235</v>
      </c>
      <c r="B324" s="30">
        <f t="shared" ca="1" si="87"/>
        <v>51664</v>
      </c>
      <c r="C324" s="17">
        <f t="shared" si="90"/>
        <v>0</v>
      </c>
      <c r="D324" s="17">
        <f t="shared" si="86"/>
        <v>0</v>
      </c>
    </row>
    <row r="325" spans="1:4" hidden="1" x14ac:dyDescent="0.25">
      <c r="A325" s="3">
        <v>236</v>
      </c>
      <c r="B325" s="30">
        <f t="shared" ca="1" si="87"/>
        <v>51694</v>
      </c>
      <c r="C325" s="17">
        <f t="shared" si="90"/>
        <v>0</v>
      </c>
      <c r="D325" s="17">
        <f t="shared" si="86"/>
        <v>0</v>
      </c>
    </row>
    <row r="326" spans="1:4" hidden="1" x14ac:dyDescent="0.25">
      <c r="A326" s="3">
        <v>237</v>
      </c>
      <c r="B326" s="30">
        <f t="shared" ca="1" si="87"/>
        <v>51725</v>
      </c>
      <c r="C326" s="17">
        <f t="shared" si="90"/>
        <v>0</v>
      </c>
      <c r="D326" s="17">
        <f t="shared" si="86"/>
        <v>0</v>
      </c>
    </row>
    <row r="327" spans="1:4" hidden="1" x14ac:dyDescent="0.25">
      <c r="A327" s="3">
        <v>238</v>
      </c>
      <c r="B327" s="30">
        <f t="shared" ca="1" si="87"/>
        <v>51756</v>
      </c>
      <c r="C327" s="17">
        <f t="shared" si="90"/>
        <v>0</v>
      </c>
      <c r="D327" s="17">
        <f t="shared" si="86"/>
        <v>0</v>
      </c>
    </row>
    <row r="328" spans="1:4" hidden="1" x14ac:dyDescent="0.25">
      <c r="A328" s="3">
        <v>239</v>
      </c>
      <c r="B328" s="30">
        <f t="shared" ca="1" si="87"/>
        <v>51786</v>
      </c>
      <c r="C328" s="17">
        <f t="shared" si="90"/>
        <v>0</v>
      </c>
      <c r="D328" s="17">
        <f t="shared" si="86"/>
        <v>0</v>
      </c>
    </row>
    <row r="329" spans="1:4" hidden="1" x14ac:dyDescent="0.25">
      <c r="A329" s="3">
        <v>240</v>
      </c>
      <c r="B329" s="30">
        <f t="shared" ca="1" si="87"/>
        <v>51817</v>
      </c>
      <c r="C329" s="17">
        <f t="shared" si="90"/>
        <v>0</v>
      </c>
      <c r="D329" s="17">
        <f t="shared" si="86"/>
        <v>0</v>
      </c>
    </row>
    <row r="348" spans="8:17" ht="15" customHeight="1" x14ac:dyDescent="0.25">
      <c r="H348" s="4"/>
      <c r="N348" s="2"/>
      <c r="Q348" s="3"/>
    </row>
  </sheetData>
  <sheetProtection formatCells="0" formatColumns="0" formatRows="0" insertColumns="0" insertRows="0" insertHyperlinks="0" deleteColumns="0" deleteRows="0" sort="0" autoFilter="0" pivotTables="0"/>
  <dataConsolidate/>
  <mergeCells count="74">
    <mergeCell ref="A86:B87"/>
    <mergeCell ref="C86:E86"/>
    <mergeCell ref="C87:E87"/>
    <mergeCell ref="A79:H79"/>
    <mergeCell ref="A80:K80"/>
    <mergeCell ref="A81:K81"/>
    <mergeCell ref="A82:K82"/>
    <mergeCell ref="N59:P59"/>
    <mergeCell ref="Q59:S59"/>
    <mergeCell ref="T59:V59"/>
    <mergeCell ref="A78:H78"/>
    <mergeCell ref="A84:B84"/>
    <mergeCell ref="C84:E84"/>
    <mergeCell ref="A76:H76"/>
    <mergeCell ref="A77:H77"/>
    <mergeCell ref="A75:H75"/>
    <mergeCell ref="A59:A60"/>
    <mergeCell ref="B59:D59"/>
    <mergeCell ref="E59:G59"/>
    <mergeCell ref="H59:J59"/>
    <mergeCell ref="K59:M59"/>
    <mergeCell ref="T23:V23"/>
    <mergeCell ref="Q44:S44"/>
    <mergeCell ref="A44:A45"/>
    <mergeCell ref="B44:D44"/>
    <mergeCell ref="E44:G44"/>
    <mergeCell ref="H44:J44"/>
    <mergeCell ref="K44:M44"/>
    <mergeCell ref="N44:P44"/>
    <mergeCell ref="A23:A24"/>
    <mergeCell ref="H23:J23"/>
    <mergeCell ref="K23:M23"/>
    <mergeCell ref="B23:E23"/>
    <mergeCell ref="T44:V44"/>
    <mergeCell ref="N23:P23"/>
    <mergeCell ref="Q23:S23"/>
    <mergeCell ref="A20:G20"/>
    <mergeCell ref="H20:I20"/>
    <mergeCell ref="A21:G21"/>
    <mergeCell ref="H21:I21"/>
    <mergeCell ref="L22:O22"/>
    <mergeCell ref="A18:G18"/>
    <mergeCell ref="H18:I18"/>
    <mergeCell ref="J18:O18"/>
    <mergeCell ref="A19:G19"/>
    <mergeCell ref="H19:I19"/>
    <mergeCell ref="J19:O19"/>
    <mergeCell ref="A16:G16"/>
    <mergeCell ref="H16:I16"/>
    <mergeCell ref="J16:O16"/>
    <mergeCell ref="A17:G17"/>
    <mergeCell ref="H17:I17"/>
    <mergeCell ref="J17:O17"/>
    <mergeCell ref="A15:F15"/>
    <mergeCell ref="H15:I15"/>
    <mergeCell ref="L15:N15"/>
    <mergeCell ref="A10:G10"/>
    <mergeCell ref="H10:I10"/>
    <mergeCell ref="A11:G11"/>
    <mergeCell ref="H11:I11"/>
    <mergeCell ref="A12:G12"/>
    <mergeCell ref="H12:I12"/>
    <mergeCell ref="A13:G13"/>
    <mergeCell ref="H13:I13"/>
    <mergeCell ref="A14:G14"/>
    <mergeCell ref="H14:I14"/>
    <mergeCell ref="J14:O14"/>
    <mergeCell ref="A9:G9"/>
    <mergeCell ref="H9:I9"/>
    <mergeCell ref="A1:I1"/>
    <mergeCell ref="A2:I2"/>
    <mergeCell ref="A3:I3"/>
    <mergeCell ref="A4:I4"/>
    <mergeCell ref="A8:I8"/>
  </mergeCells>
  <dataValidations count="1">
    <dataValidation type="list" allowBlank="1" showInputMessage="1" showErrorMessage="1" sqref="H18:I18">
      <formula1>$AB$14:$AB$16</formula1>
    </dataValidation>
  </dataValidations>
  <pageMargins left="0.43307086614173229" right="0.62992125984251968" top="0.59055118110236227" bottom="0.39370078740157483" header="0.51181102362204722" footer="0.19685039370078741"/>
  <pageSetup paperSize="9" scale="53" fitToHeight="2" orientation="landscape" horizontalDpi="1200" verticalDpi="1200" r:id="rId1"/>
  <headerFooter alignWithMargins="0"/>
  <rowBreaks count="1" manualBreakCount="1">
    <brk id="32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19050</xdr:colOff>
                    <xdr:row>13</xdr:row>
                    <xdr:rowOff>9525</xdr:rowOff>
                  </from>
                  <to>
                    <xdr:col>22</xdr:col>
                    <xdr:colOff>19050</xdr:colOff>
                    <xdr:row>13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32</vt:i4>
      </vt:variant>
    </vt:vector>
  </HeadingPairs>
  <TitlesOfParts>
    <vt:vector size="37" baseType="lpstr">
      <vt:lpstr>ПАСПОРТ</vt:lpstr>
      <vt:lpstr>Додаток до Паспорту (Класика 1</vt:lpstr>
      <vt:lpstr>Калькулятор</vt:lpstr>
      <vt:lpstr>Додаток до Паспорту_В кінці</vt:lpstr>
      <vt:lpstr>Додаток до Паспорту_(в кінці)</vt:lpstr>
      <vt:lpstr>'Додаток до Паспорту (Класика 1'!avans</vt:lpstr>
      <vt:lpstr>'Додаток до Паспорту_(в кінці)'!avans</vt:lpstr>
      <vt:lpstr>'Додаток до Паспорту_В кінці'!avans</vt:lpstr>
      <vt:lpstr>Калькулятор!avans2</vt:lpstr>
      <vt:lpstr>'Додаток до Паспорту (Класика 1'!data</vt:lpstr>
      <vt:lpstr>'Додаток до Паспорту_(в кінці)'!data</vt:lpstr>
      <vt:lpstr>'Додаток до Паспорту_В кінці'!data</vt:lpstr>
      <vt:lpstr>Калькулятор!data2</vt:lpstr>
      <vt:lpstr>'Додаток до Паспорту (Класика 1'!PROC</vt:lpstr>
      <vt:lpstr>'Додаток до Паспорту_(в кінці)'!PROC</vt:lpstr>
      <vt:lpstr>'Додаток до Паспорту_В кінці'!PROC</vt:lpstr>
      <vt:lpstr>Калькулятор!PROC2</vt:lpstr>
      <vt:lpstr>'Додаток до Паспорту (Класика 1'!strok</vt:lpstr>
      <vt:lpstr>'Додаток до Паспорту_(в кінці)'!strok</vt:lpstr>
      <vt:lpstr>'Додаток до Паспорту_В кінці'!strok</vt:lpstr>
      <vt:lpstr>Калькулятор!strok2</vt:lpstr>
      <vt:lpstr>'Додаток до Паспорту (Класика 1'!sumkred</vt:lpstr>
      <vt:lpstr>'Додаток до Паспорту_(в кінці)'!sumkred</vt:lpstr>
      <vt:lpstr>'Додаток до Паспорту_В кінці'!sumkred</vt:lpstr>
      <vt:lpstr>Калькулятор!sumkred2</vt:lpstr>
      <vt:lpstr>'Додаток до Паспорту (Класика 1'!sumproplat</vt:lpstr>
      <vt:lpstr>'Додаток до Паспорту_(в кінці)'!sumproplat</vt:lpstr>
      <vt:lpstr>'Додаток до Паспорту_В кінці'!sumproplat</vt:lpstr>
      <vt:lpstr>Калькулятор!sumproplat2</vt:lpstr>
      <vt:lpstr>'Додаток до Паспорту (Класика 1'!Область_печати</vt:lpstr>
      <vt:lpstr>'Додаток до Паспорту_(в кінці)'!Область_печати</vt:lpstr>
      <vt:lpstr>'Додаток до Паспорту_В кінці'!Область_печати</vt:lpstr>
      <vt:lpstr>Калькулятор!Область_печати</vt:lpstr>
      <vt:lpstr>ПАСПОРТ!Область_печати</vt:lpstr>
      <vt:lpstr>'Додаток до Паспорту (Класика 1'!Переказ</vt:lpstr>
      <vt:lpstr>'Додаток до Паспорту_(в кінці)'!Переказ</vt:lpstr>
      <vt:lpstr>'Додаток до Паспорту_В кінці'!Переказ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2020-07-03T07:13:12Z</cp:lastPrinted>
  <dcterms:created xsi:type="dcterms:W3CDTF">2007-05-30T09:57:41Z</dcterms:created>
  <dcterms:modified xsi:type="dcterms:W3CDTF">2021-11-12T10:32:38Z</dcterms:modified>
</cp:coreProperties>
</file>