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checkCompatibility="1"/>
  <mc:AlternateContent xmlns:mc="http://schemas.openxmlformats.org/markup-compatibility/2006">
    <mc:Choice Requires="x15">
      <x15ac:absPath xmlns:x15ac="http://schemas.microsoft.com/office/spreadsheetml/2010/11/ac" url="C:\Users\Sdomina\Desktop\NEW СОДы\"/>
    </mc:Choice>
  </mc:AlternateContent>
  <bookViews>
    <workbookView xWindow="13740" yWindow="60" windowWidth="5460" windowHeight="6405" firstSheet="1" activeTab="1"/>
  </bookViews>
  <sheets>
    <sheet name="Додаток до Паспорту" sheetId="1" state="hidden" r:id="rId1"/>
    <sheet name="Калькулятор" sheetId="8" r:id="rId2"/>
  </sheets>
  <definedNames>
    <definedName name="_xlnm._FilterDatabase" localSheetId="0" hidden="1">'Додаток до Паспорту'!$A$76:$AJ$76</definedName>
    <definedName name="avans" localSheetId="0">'Додаток до Паспорту'!$H$7</definedName>
    <definedName name="avans2" localSheetId="1">Калькулятор!$J$7</definedName>
    <definedName name="avans2">#REF!</definedName>
    <definedName name="data" localSheetId="0">'Додаток до Паспорту'!$H$12</definedName>
    <definedName name="data2" localSheetId="1">Калькулятор!$J$18</definedName>
    <definedName name="data2">#REF!</definedName>
    <definedName name="PROC" localSheetId="0">'Додаток до Паспорту'!$H$10</definedName>
    <definedName name="PROC2" localSheetId="1">Калькулятор!#REF!</definedName>
    <definedName name="proc2">#REF!</definedName>
    <definedName name="stoimost" localSheetId="0">'Додаток до Паспорту'!#REF!</definedName>
    <definedName name="stoimost2">#REF!</definedName>
    <definedName name="strok" localSheetId="0">'Додаток до Паспорту'!$H$9</definedName>
    <definedName name="strok" localSheetId="1">Калькулятор!$H$8</definedName>
    <definedName name="strok2" localSheetId="1">Калькулятор!$J$13</definedName>
    <definedName name="strok2">#REF!</definedName>
    <definedName name="sumkred" localSheetId="0">'Додаток до Паспорту'!$H$8</definedName>
    <definedName name="sumkred2" localSheetId="1">Калькулятор!$J$8</definedName>
    <definedName name="sumkred2">#REF!</definedName>
    <definedName name="sumproc" localSheetId="0">'Додаток до Паспорту'!#REF!</definedName>
    <definedName name="sumproplat" localSheetId="0">'Додаток до Паспорту'!$H$13</definedName>
    <definedName name="sumproplat2" localSheetId="1">Калькулятор!$J$19</definedName>
    <definedName name="sumproplat2">#REF!</definedName>
    <definedName name="Z_61A07DFC_D147_11D6_B93C_0010B563CE7A_.wvu.Cols" localSheetId="0" hidden="1">'Додаток до Паспорту'!$R:$IV</definedName>
    <definedName name="Z_61A07DFC_D147_11D6_B93C_0010B563CE7A_.wvu.PrintArea" localSheetId="0" hidden="1">'Додаток до Паспорту'!$A$5:$I$63</definedName>
    <definedName name="Z_61A07DFC_D147_11D6_B93C_0010B563CE7A_.wvu.Rows" localSheetId="0" hidden="1">'Додаток до Паспорту'!$64:$65536</definedName>
    <definedName name="_xlnm.Print_Area" localSheetId="0">'Додаток до Паспорту'!$A$3:$V$74</definedName>
    <definedName name="_xlnm.Print_Area" localSheetId="1">Калькулятор!$A$1:$AI$96</definedName>
  </definedNames>
  <calcPr calcId="162913"/>
</workbook>
</file>

<file path=xl/calcChain.xml><?xml version="1.0" encoding="utf-8"?>
<calcChain xmlns="http://schemas.openxmlformats.org/spreadsheetml/2006/main">
  <c r="J32" i="8" l="1"/>
  <c r="J8" i="8" l="1"/>
  <c r="B40" i="8" l="1"/>
  <c r="J10" i="8"/>
  <c r="J17" i="8"/>
  <c r="A19" i="8"/>
  <c r="J19" i="8"/>
  <c r="C93" i="8"/>
  <c r="B98" i="8"/>
  <c r="B99" i="8" s="1"/>
  <c r="B100" i="8" s="1"/>
  <c r="B101" i="8" s="1"/>
  <c r="B102" i="8" s="1"/>
  <c r="B103" i="8" s="1"/>
  <c r="B104" i="8" s="1"/>
  <c r="B105" i="8" s="1"/>
  <c r="B106" i="8" s="1"/>
  <c r="B107" i="8" s="1"/>
  <c r="B108" i="8" s="1"/>
  <c r="B109" i="8" s="1"/>
  <c r="B110" i="8" s="1"/>
  <c r="B111" i="8" s="1"/>
  <c r="B112" i="8" s="1"/>
  <c r="B113" i="8" s="1"/>
  <c r="B114" i="8" s="1"/>
  <c r="B115" i="8" s="1"/>
  <c r="B116" i="8" s="1"/>
  <c r="B117" i="8" s="1"/>
  <c r="B118" i="8" s="1"/>
  <c r="B119" i="8" s="1"/>
  <c r="B120" i="8" s="1"/>
  <c r="B121" i="8" s="1"/>
  <c r="B122" i="8" s="1"/>
  <c r="B123" i="8" s="1"/>
  <c r="B124" i="8" s="1"/>
  <c r="B125" i="8" s="1"/>
  <c r="B126" i="8" s="1"/>
  <c r="B127" i="8" s="1"/>
  <c r="B128" i="8" s="1"/>
  <c r="B129" i="8" s="1"/>
  <c r="B130" i="8" s="1"/>
  <c r="B131" i="8" s="1"/>
  <c r="B132" i="8" s="1"/>
  <c r="B133" i="8" s="1"/>
  <c r="B134" i="8" s="1"/>
  <c r="B135" i="8" s="1"/>
  <c r="B136" i="8" s="1"/>
  <c r="B137" i="8" s="1"/>
  <c r="B138" i="8" s="1"/>
  <c r="B139" i="8" s="1"/>
  <c r="B140" i="8" s="1"/>
  <c r="B141" i="8" s="1"/>
  <c r="B142" i="8" s="1"/>
  <c r="B143" i="8" s="1"/>
  <c r="B144" i="8" s="1"/>
  <c r="B145" i="8" s="1"/>
  <c r="B146" i="8" s="1"/>
  <c r="B147" i="8" s="1"/>
  <c r="B148" i="8" s="1"/>
  <c r="B149" i="8" s="1"/>
  <c r="B150" i="8" s="1"/>
  <c r="B151" i="8" s="1"/>
  <c r="B152" i="8" s="1"/>
  <c r="B153" i="8" s="1"/>
  <c r="B154" i="8" s="1"/>
  <c r="B155" i="8" s="1"/>
  <c r="B156" i="8" s="1"/>
  <c r="B157" i="8" s="1"/>
  <c r="B158" i="8" s="1"/>
  <c r="B159" i="8" s="1"/>
  <c r="B160" i="8" s="1"/>
  <c r="B161" i="8" s="1"/>
  <c r="B162" i="8" s="1"/>
  <c r="B163" i="8" s="1"/>
  <c r="B164" i="8" s="1"/>
  <c r="B165" i="8" s="1"/>
  <c r="B166" i="8" s="1"/>
  <c r="B167" i="8" s="1"/>
  <c r="B168" i="8" s="1"/>
  <c r="B169" i="8" s="1"/>
  <c r="B170" i="8" s="1"/>
  <c r="B171" i="8" s="1"/>
  <c r="B172" i="8" s="1"/>
  <c r="B173" i="8" s="1"/>
  <c r="B174" i="8" s="1"/>
  <c r="B175" i="8" s="1"/>
  <c r="B176" i="8" s="1"/>
  <c r="B177" i="8" s="1"/>
  <c r="B178" i="8" s="1"/>
  <c r="B179" i="8" s="1"/>
  <c r="B180" i="8" s="1"/>
  <c r="B181" i="8" s="1"/>
  <c r="B182" i="8" s="1"/>
  <c r="B183" i="8" s="1"/>
  <c r="B184" i="8" s="1"/>
  <c r="B185" i="8" s="1"/>
  <c r="B186" i="8" s="1"/>
  <c r="B187" i="8" s="1"/>
  <c r="B188" i="8" s="1"/>
  <c r="B189" i="8" s="1"/>
  <c r="B190" i="8" s="1"/>
  <c r="B191" i="8" s="1"/>
  <c r="B192" i="8" s="1"/>
  <c r="B193" i="8" s="1"/>
  <c r="B194" i="8" s="1"/>
  <c r="B195" i="8" s="1"/>
  <c r="B196" i="8" s="1"/>
  <c r="B197" i="8" s="1"/>
  <c r="B198" i="8" s="1"/>
  <c r="B199" i="8" s="1"/>
  <c r="B200" i="8" s="1"/>
  <c r="B201" i="8" s="1"/>
  <c r="B202" i="8" s="1"/>
  <c r="B203" i="8" s="1"/>
  <c r="B204" i="8" s="1"/>
  <c r="B205" i="8" s="1"/>
  <c r="B206" i="8" s="1"/>
  <c r="B207" i="8" s="1"/>
  <c r="B208" i="8" s="1"/>
  <c r="B209" i="8" s="1"/>
  <c r="B210" i="8" s="1"/>
  <c r="B211" i="8" s="1"/>
  <c r="B212" i="8" s="1"/>
  <c r="B213" i="8" s="1"/>
  <c r="B214" i="8" s="1"/>
  <c r="B215" i="8" s="1"/>
  <c r="B216" i="8" s="1"/>
  <c r="B217" i="8" s="1"/>
  <c r="B218" i="8" s="1"/>
  <c r="B219" i="8" s="1"/>
  <c r="B220" i="8" s="1"/>
  <c r="B221" i="8" s="1"/>
  <c r="B222" i="8" s="1"/>
  <c r="B223" i="8" s="1"/>
  <c r="B224" i="8" s="1"/>
  <c r="B225" i="8" s="1"/>
  <c r="B226" i="8" s="1"/>
  <c r="B227" i="8" s="1"/>
  <c r="B228" i="8" s="1"/>
  <c r="B229" i="8" s="1"/>
  <c r="B230" i="8" s="1"/>
  <c r="B231" i="8" s="1"/>
  <c r="B232" i="8" s="1"/>
  <c r="B233" i="8" s="1"/>
  <c r="B234" i="8" s="1"/>
  <c r="B235" i="8" s="1"/>
  <c r="B236" i="8" s="1"/>
  <c r="B237" i="8" s="1"/>
  <c r="B238" i="8" s="1"/>
  <c r="B239" i="8" s="1"/>
  <c r="B240" i="8" s="1"/>
  <c r="B241" i="8" s="1"/>
  <c r="B242" i="8" s="1"/>
  <c r="B243" i="8" s="1"/>
  <c r="B244" i="8" s="1"/>
  <c r="B245" i="8" s="1"/>
  <c r="B246" i="8" s="1"/>
  <c r="B247" i="8" s="1"/>
  <c r="B248" i="8" s="1"/>
  <c r="B249" i="8" s="1"/>
  <c r="B250" i="8" s="1"/>
  <c r="B251" i="8" s="1"/>
  <c r="B252" i="8" s="1"/>
  <c r="B253" i="8" s="1"/>
  <c r="B254" i="8" s="1"/>
  <c r="B255" i="8" s="1"/>
  <c r="B256" i="8" s="1"/>
  <c r="B257" i="8" s="1"/>
  <c r="B258" i="8" s="1"/>
  <c r="B259" i="8" s="1"/>
  <c r="B260" i="8" s="1"/>
  <c r="B261" i="8" s="1"/>
  <c r="B262" i="8" s="1"/>
  <c r="B263" i="8" s="1"/>
  <c r="B264" i="8" s="1"/>
  <c r="B265" i="8" s="1"/>
  <c r="B266" i="8" s="1"/>
  <c r="B267" i="8" s="1"/>
  <c r="B268" i="8" s="1"/>
  <c r="B269" i="8" s="1"/>
  <c r="B270" i="8" s="1"/>
  <c r="B271" i="8" s="1"/>
  <c r="B272" i="8" s="1"/>
  <c r="B273" i="8" s="1"/>
  <c r="B274" i="8" s="1"/>
  <c r="B275" i="8" s="1"/>
  <c r="B276" i="8" s="1"/>
  <c r="B277" i="8" s="1"/>
  <c r="B278" i="8" s="1"/>
  <c r="B279" i="8" s="1"/>
  <c r="B280" i="8" s="1"/>
  <c r="B281" i="8" s="1"/>
  <c r="B282" i="8" s="1"/>
  <c r="B283" i="8" s="1"/>
  <c r="B284" i="8" s="1"/>
  <c r="B285" i="8" s="1"/>
  <c r="B286" i="8" s="1"/>
  <c r="B287" i="8" s="1"/>
  <c r="B288" i="8" s="1"/>
  <c r="B289" i="8" s="1"/>
  <c r="B290" i="8" s="1"/>
  <c r="B291" i="8" s="1"/>
  <c r="B292" i="8" s="1"/>
  <c r="B293" i="8" s="1"/>
  <c r="B294" i="8" s="1"/>
  <c r="B295" i="8" s="1"/>
  <c r="B296" i="8" s="1"/>
  <c r="B297" i="8" s="1"/>
  <c r="B298" i="8" s="1"/>
  <c r="B299" i="8" s="1"/>
  <c r="B300" i="8" s="1"/>
  <c r="B301" i="8" s="1"/>
  <c r="B302" i="8" s="1"/>
  <c r="B303" i="8" s="1"/>
  <c r="B304" i="8" s="1"/>
  <c r="B305" i="8" s="1"/>
  <c r="B306" i="8" s="1"/>
  <c r="B307" i="8" s="1"/>
  <c r="B308" i="8" s="1"/>
  <c r="B309" i="8" s="1"/>
  <c r="B310" i="8" s="1"/>
  <c r="B311" i="8" s="1"/>
  <c r="B312" i="8" s="1"/>
  <c r="B313" i="8" s="1"/>
  <c r="B314" i="8" s="1"/>
  <c r="B315" i="8" s="1"/>
  <c r="B316" i="8" s="1"/>
  <c r="B317" i="8" s="1"/>
  <c r="B318" i="8" s="1"/>
  <c r="B319" i="8" s="1"/>
  <c r="B320" i="8" s="1"/>
  <c r="B321" i="8" s="1"/>
  <c r="B322" i="8" s="1"/>
  <c r="B323" i="8" s="1"/>
  <c r="B324" i="8" s="1"/>
  <c r="B325" i="8" s="1"/>
  <c r="B326" i="8" s="1"/>
  <c r="B327" i="8" s="1"/>
  <c r="B328" i="8" s="1"/>
  <c r="B329" i="8" s="1"/>
  <c r="B330" i="8" s="1"/>
  <c r="B331" i="8" s="1"/>
  <c r="B332" i="8" s="1"/>
  <c r="B333" i="8" s="1"/>
  <c r="B334" i="8" s="1"/>
  <c r="B335" i="8" s="1"/>
  <c r="B336" i="8" s="1"/>
  <c r="B337" i="8" s="1"/>
  <c r="B338" i="8" s="1"/>
  <c r="C71" i="1"/>
  <c r="H13" i="1"/>
  <c r="E71" i="1"/>
  <c r="D71" i="1"/>
  <c r="C76" i="1"/>
  <c r="B76" i="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20" i="1"/>
  <c r="A13" i="1"/>
  <c r="C40" i="8" l="1"/>
  <c r="D40" i="8"/>
  <c r="C20" i="1"/>
  <c r="D20" i="1" l="1"/>
  <c r="C98" i="8"/>
  <c r="E40" i="8"/>
  <c r="B41" i="8" s="1"/>
  <c r="C41" i="8" s="1"/>
  <c r="C77" i="1" l="1"/>
  <c r="B21" i="1"/>
  <c r="C99" i="8"/>
  <c r="D41" i="8"/>
  <c r="C21" i="1" l="1"/>
  <c r="B22" i="1" s="1"/>
  <c r="D21" i="1"/>
  <c r="E41" i="8"/>
  <c r="B42" i="8" s="1"/>
  <c r="C42" i="8" l="1"/>
  <c r="D42" i="8" s="1"/>
  <c r="C22" i="1"/>
  <c r="D22" i="1"/>
  <c r="C79" i="1" s="1"/>
  <c r="C78" i="1"/>
  <c r="C100" i="8"/>
  <c r="B23" i="1" l="1"/>
  <c r="E42" i="8"/>
  <c r="C101" i="8" s="1"/>
  <c r="B43" i="8"/>
  <c r="D23" i="1"/>
  <c r="C23" i="1"/>
  <c r="B24" i="1" s="1"/>
  <c r="D78" i="1"/>
  <c r="D77" i="1"/>
  <c r="C43" i="8" l="1"/>
  <c r="D43" i="8" s="1"/>
  <c r="E43" i="8" s="1"/>
  <c r="C102" i="8" s="1"/>
  <c r="C24" i="1"/>
  <c r="D24" i="1"/>
  <c r="C81" i="1" s="1"/>
  <c r="C80" i="1"/>
  <c r="B25" i="1" l="1"/>
  <c r="B44" i="8"/>
  <c r="C25" i="1"/>
  <c r="D25" i="1"/>
  <c r="D80" i="1"/>
  <c r="D79" i="1"/>
  <c r="C44" i="8" l="1"/>
  <c r="D44" i="8" s="1"/>
  <c r="E44" i="8" s="1"/>
  <c r="C103" i="8" s="1"/>
  <c r="C82" i="1"/>
  <c r="B26" i="1"/>
  <c r="B45" i="8" l="1"/>
  <c r="D81" i="1"/>
  <c r="C26" i="1"/>
  <c r="D26" i="1"/>
  <c r="B27" i="1" l="1"/>
  <c r="C27" i="1" s="1"/>
  <c r="C45" i="8"/>
  <c r="C83" i="1"/>
  <c r="D27" i="1" l="1"/>
  <c r="C84" i="1" s="1"/>
  <c r="D45" i="8"/>
  <c r="E45" i="8" s="1"/>
  <c r="C104" i="8" s="1"/>
  <c r="D83" i="1"/>
  <c r="D82" i="1"/>
  <c r="B28" i="1" l="1"/>
  <c r="B46" i="8"/>
  <c r="C46" i="8" s="1"/>
  <c r="C28" i="1" l="1"/>
  <c r="D28" i="1"/>
  <c r="C85" i="1" s="1"/>
  <c r="D84" i="1" s="1"/>
  <c r="D46" i="8"/>
  <c r="E46" i="8" s="1"/>
  <c r="C105" i="8" s="1"/>
  <c r="B29" i="1" l="1"/>
  <c r="B47" i="8"/>
  <c r="D29" i="1" l="1"/>
  <c r="C86" i="1" s="1"/>
  <c r="C29" i="1"/>
  <c r="B30" i="1"/>
  <c r="C47" i="8"/>
  <c r="D47" i="8" s="1"/>
  <c r="E47" i="8" s="1"/>
  <c r="C106" i="8" s="1"/>
  <c r="C30" i="1" l="1"/>
  <c r="D30" i="1"/>
  <c r="B31" i="1"/>
  <c r="D85" i="1"/>
  <c r="B48" i="8"/>
  <c r="C31" i="1" l="1"/>
  <c r="C32" i="1" s="1"/>
  <c r="D31" i="1"/>
  <c r="C88" i="1" s="1"/>
  <c r="E20" i="1"/>
  <c r="C87" i="1"/>
  <c r="C48" i="8"/>
  <c r="D48" i="8" s="1"/>
  <c r="E48" i="8" s="1"/>
  <c r="C107" i="8" s="1"/>
  <c r="D86" i="1" l="1"/>
  <c r="D87" i="1"/>
  <c r="G20" i="1"/>
  <c r="C89" i="1" s="1"/>
  <c r="F20" i="1"/>
  <c r="E21" i="1" s="1"/>
  <c r="D32" i="1"/>
  <c r="B49" i="8"/>
  <c r="F21" i="1" l="1"/>
  <c r="G21" i="1"/>
  <c r="C90" i="1" s="1"/>
  <c r="D89" i="1" s="1"/>
  <c r="D88" i="1"/>
  <c r="C49" i="8"/>
  <c r="D49" i="8" s="1"/>
  <c r="E49" i="8" s="1"/>
  <c r="C108" i="8" s="1"/>
  <c r="E22" i="1" l="1"/>
  <c r="B50" i="8"/>
  <c r="C50" i="8" s="1"/>
  <c r="D50" i="8" s="1"/>
  <c r="E50" i="8" s="1"/>
  <c r="F22" i="1" l="1"/>
  <c r="G22" i="1"/>
  <c r="C91" i="1" s="1"/>
  <c r="D90" i="1" s="1"/>
  <c r="E23" i="1"/>
  <c r="B51" i="8"/>
  <c r="C109" i="8"/>
  <c r="F23" i="1" l="1"/>
  <c r="G23" i="1"/>
  <c r="C92" i="1" s="1"/>
  <c r="C51" i="8"/>
  <c r="D91" i="1"/>
  <c r="E24" i="1" l="1"/>
  <c r="D51" i="8"/>
  <c r="C52" i="8"/>
  <c r="G24" i="1" l="1"/>
  <c r="C93" i="1" s="1"/>
  <c r="D92" i="1" s="1"/>
  <c r="F24" i="1"/>
  <c r="E25" i="1" s="1"/>
  <c r="D52" i="8"/>
  <c r="E51" i="8"/>
  <c r="F25" i="1" l="1"/>
  <c r="G25" i="1"/>
  <c r="C94" i="1" s="1"/>
  <c r="E26" i="1"/>
  <c r="C110" i="8"/>
  <c r="E52" i="8"/>
  <c r="F40" i="8"/>
  <c r="G26" i="1" l="1"/>
  <c r="C95" i="1" s="1"/>
  <c r="F26" i="1"/>
  <c r="E27" i="1" s="1"/>
  <c r="D94" i="1"/>
  <c r="D93" i="1"/>
  <c r="G40" i="8"/>
  <c r="F27" i="1" l="1"/>
  <c r="G27" i="1"/>
  <c r="C96" i="1" s="1"/>
  <c r="H40" i="8"/>
  <c r="I40" i="8" s="1"/>
  <c r="D95" i="1" l="1"/>
  <c r="E28" i="1"/>
  <c r="F41" i="8"/>
  <c r="C111" i="8"/>
  <c r="G28" i="1" l="1"/>
  <c r="C97" i="1" s="1"/>
  <c r="D96" i="1" s="1"/>
  <c r="F28" i="1"/>
  <c r="E29" i="1" s="1"/>
  <c r="G41" i="8"/>
  <c r="G29" i="1" l="1"/>
  <c r="F29" i="1"/>
  <c r="E30" i="1"/>
  <c r="H41" i="8"/>
  <c r="I41" i="8" s="1"/>
  <c r="F42" i="8" s="1"/>
  <c r="F30" i="1" l="1"/>
  <c r="G30" i="1"/>
  <c r="C99" i="1" s="1"/>
  <c r="E31" i="1"/>
  <c r="C98" i="1"/>
  <c r="D97" i="1" s="1"/>
  <c r="G42" i="8"/>
  <c r="H42" i="8" s="1"/>
  <c r="I42" i="8" s="1"/>
  <c r="C112" i="8"/>
  <c r="F31" i="1" l="1"/>
  <c r="F32" i="1" s="1"/>
  <c r="G31" i="1"/>
  <c r="C100" i="1" s="1"/>
  <c r="D99" i="1" s="1"/>
  <c r="H20" i="1"/>
  <c r="D98" i="1"/>
  <c r="G32" i="1"/>
  <c r="C113" i="8"/>
  <c r="F43" i="8"/>
  <c r="I20" i="1" l="1"/>
  <c r="J20" i="1"/>
  <c r="C101" i="1" s="1"/>
  <c r="G43" i="8"/>
  <c r="D100" i="1" l="1"/>
  <c r="H21" i="1"/>
  <c r="H43" i="8"/>
  <c r="I43" i="8" s="1"/>
  <c r="I21" i="1" l="1"/>
  <c r="J21" i="1"/>
  <c r="C102" i="1" s="1"/>
  <c r="C114" i="8"/>
  <c r="F44" i="8"/>
  <c r="D101" i="1" l="1"/>
  <c r="H22" i="1"/>
  <c r="G44" i="8"/>
  <c r="H44" i="8" s="1"/>
  <c r="I44" i="8" s="1"/>
  <c r="J22" i="1" l="1"/>
  <c r="C103" i="1" s="1"/>
  <c r="I22" i="1"/>
  <c r="H23" i="1"/>
  <c r="C115" i="8"/>
  <c r="F45" i="8"/>
  <c r="J23" i="1" l="1"/>
  <c r="C104" i="1" s="1"/>
  <c r="I23" i="1"/>
  <c r="H24" i="1"/>
  <c r="D103" i="1"/>
  <c r="D102" i="1"/>
  <c r="G45" i="8"/>
  <c r="H45" i="8" s="1"/>
  <c r="I45" i="8" s="1"/>
  <c r="C116" i="8" s="1"/>
  <c r="J24" i="1" l="1"/>
  <c r="C105" i="1" s="1"/>
  <c r="I24" i="1"/>
  <c r="H25" i="1"/>
  <c r="D104" i="1"/>
  <c r="F46" i="8"/>
  <c r="G46" i="8" s="1"/>
  <c r="H46" i="8" s="1"/>
  <c r="I46" i="8" s="1"/>
  <c r="C117" i="8" s="1"/>
  <c r="J25" i="1" l="1"/>
  <c r="C106" i="1" s="1"/>
  <c r="I25" i="1"/>
  <c r="H26" i="1" s="1"/>
  <c r="D105" i="1"/>
  <c r="F47" i="8"/>
  <c r="G47" i="8" s="1"/>
  <c r="H47" i="8" s="1"/>
  <c r="I47" i="8" s="1"/>
  <c r="C118" i="8" s="1"/>
  <c r="I26" i="1" l="1"/>
  <c r="J26" i="1"/>
  <c r="C107" i="1" s="1"/>
  <c r="D106" i="1" s="1"/>
  <c r="H27" i="1"/>
  <c r="F48" i="8"/>
  <c r="J27" i="1" l="1"/>
  <c r="C108" i="1" s="1"/>
  <c r="I27" i="1"/>
  <c r="H28" i="1" s="1"/>
  <c r="D107" i="1"/>
  <c r="G48" i="8"/>
  <c r="H48" i="8" s="1"/>
  <c r="I48" i="8" s="1"/>
  <c r="C119" i="8" s="1"/>
  <c r="I28" i="1" l="1"/>
  <c r="J28" i="1"/>
  <c r="F49" i="8"/>
  <c r="G49" i="8" s="1"/>
  <c r="H49" i="8" s="1"/>
  <c r="I49" i="8" s="1"/>
  <c r="C120" i="8" s="1"/>
  <c r="H29" i="1" l="1"/>
  <c r="C109" i="1"/>
  <c r="F50" i="8"/>
  <c r="D108" i="1" l="1"/>
  <c r="J29" i="1"/>
  <c r="I29" i="1"/>
  <c r="G50" i="8"/>
  <c r="H50" i="8" s="1"/>
  <c r="I50" i="8" s="1"/>
  <c r="C121" i="8" s="1"/>
  <c r="C110" i="1" l="1"/>
  <c r="H30" i="1"/>
  <c r="F51" i="8"/>
  <c r="G51" i="8" s="1"/>
  <c r="G52" i="8" s="1"/>
  <c r="I30" i="1" l="1"/>
  <c r="J30" i="1"/>
  <c r="D109" i="1"/>
  <c r="H51" i="8"/>
  <c r="H52" i="8" s="1"/>
  <c r="C111" i="1" l="1"/>
  <c r="H31" i="1"/>
  <c r="I51" i="8"/>
  <c r="C122" i="8" s="1"/>
  <c r="J40" i="8" l="1"/>
  <c r="K40" i="8" s="1"/>
  <c r="L40" i="8" s="1"/>
  <c r="M40" i="8" s="1"/>
  <c r="C123" i="8" s="1"/>
  <c r="I31" i="1"/>
  <c r="I32" i="1" s="1"/>
  <c r="J31" i="1"/>
  <c r="K20" i="1"/>
  <c r="I52" i="8"/>
  <c r="D110" i="1"/>
  <c r="J41" i="8" l="1"/>
  <c r="K41" i="8" s="1"/>
  <c r="L41" i="8" s="1"/>
  <c r="M41" i="8" s="1"/>
  <c r="L20" i="1"/>
  <c r="M20" i="1"/>
  <c r="C113" i="1" s="1"/>
  <c r="K21" i="1"/>
  <c r="C112" i="1"/>
  <c r="J32" i="1"/>
  <c r="L21" i="1" l="1"/>
  <c r="M21" i="1"/>
  <c r="C114" i="1" s="1"/>
  <c r="K22" i="1"/>
  <c r="D113" i="1"/>
  <c r="D112" i="1"/>
  <c r="D111" i="1"/>
  <c r="C124" i="8"/>
  <c r="J42" i="8"/>
  <c r="M22" i="1" l="1"/>
  <c r="C115" i="1" s="1"/>
  <c r="L22" i="1"/>
  <c r="K23" i="1"/>
  <c r="D114" i="1"/>
  <c r="K42" i="8"/>
  <c r="L42" i="8" s="1"/>
  <c r="L23" i="1" l="1"/>
  <c r="M23" i="1"/>
  <c r="C116" i="1" s="1"/>
  <c r="K24" i="1"/>
  <c r="D115" i="1"/>
  <c r="M42" i="8"/>
  <c r="J43" i="8" s="1"/>
  <c r="L24" i="1" l="1"/>
  <c r="M24" i="1"/>
  <c r="C117" i="1" s="1"/>
  <c r="K25" i="1"/>
  <c r="D116" i="1"/>
  <c r="K43" i="8"/>
  <c r="C125" i="8"/>
  <c r="M25" i="1" l="1"/>
  <c r="C118" i="1" s="1"/>
  <c r="L25" i="1"/>
  <c r="K26" i="1"/>
  <c r="D117" i="1"/>
  <c r="L43" i="8"/>
  <c r="M43" i="8" s="1"/>
  <c r="C126" i="8" s="1"/>
  <c r="L26" i="1" l="1"/>
  <c r="M26" i="1"/>
  <c r="C119" i="1" s="1"/>
  <c r="K27" i="1"/>
  <c r="D118" i="1"/>
  <c r="J44" i="8"/>
  <c r="K44" i="8" s="1"/>
  <c r="L44" i="8" s="1"/>
  <c r="M44" i="8" s="1"/>
  <c r="C127" i="8" s="1"/>
  <c r="L27" i="1" l="1"/>
  <c r="M27" i="1"/>
  <c r="C120" i="1" s="1"/>
  <c r="D119" i="1" s="1"/>
  <c r="J45" i="8"/>
  <c r="K45" i="8" s="1"/>
  <c r="L45" i="8" s="1"/>
  <c r="M45" i="8" s="1"/>
  <c r="C128" i="8" s="1"/>
  <c r="K28" i="1" l="1"/>
  <c r="J46" i="8"/>
  <c r="K46" i="8" s="1"/>
  <c r="L28" i="1" l="1"/>
  <c r="M28" i="1"/>
  <c r="C121" i="1" s="1"/>
  <c r="D120" i="1" s="1"/>
  <c r="K29" i="1"/>
  <c r="L46" i="8"/>
  <c r="M46" i="8" s="1"/>
  <c r="C129" i="8" s="1"/>
  <c r="J47" i="8" l="1"/>
  <c r="K47" i="8" s="1"/>
  <c r="L47" i="8" s="1"/>
  <c r="M47" i="8" s="1"/>
  <c r="C130" i="8" s="1"/>
  <c r="M29" i="1"/>
  <c r="C122" i="1" s="1"/>
  <c r="D121" i="1" s="1"/>
  <c r="L29" i="1"/>
  <c r="K30" i="1" s="1"/>
  <c r="M30" i="1" s="1"/>
  <c r="L30" i="1"/>
  <c r="K31" i="1" s="1"/>
  <c r="J48" i="8" l="1"/>
  <c r="K48" i="8" s="1"/>
  <c r="L48" i="8" s="1"/>
  <c r="M48" i="8" s="1"/>
  <c r="C131" i="8" s="1"/>
  <c r="C123" i="1"/>
  <c r="L31" i="1"/>
  <c r="L32" i="1" s="1"/>
  <c r="M31" i="1"/>
  <c r="C124" i="1" s="1"/>
  <c r="M32" i="1" l="1"/>
  <c r="N20" i="1"/>
  <c r="D122" i="1"/>
  <c r="D123" i="1"/>
  <c r="J49" i="8"/>
  <c r="K49" i="8" s="1"/>
  <c r="L49" i="8" s="1"/>
  <c r="M49" i="8" s="1"/>
  <c r="C132" i="8" s="1"/>
  <c r="P20" i="1" l="1"/>
  <c r="O20" i="1"/>
  <c r="J50" i="8"/>
  <c r="N21" i="1" l="1"/>
  <c r="C125" i="1"/>
  <c r="K50" i="8"/>
  <c r="L50" i="8" s="1"/>
  <c r="M50" i="8" s="1"/>
  <c r="C133" i="8" s="1"/>
  <c r="D124" i="1" l="1"/>
  <c r="O21" i="1"/>
  <c r="P21" i="1"/>
  <c r="C126" i="1" s="1"/>
  <c r="D125" i="1" s="1"/>
  <c r="J51" i="8"/>
  <c r="K51" i="8" s="1"/>
  <c r="N22" i="1" l="1"/>
  <c r="O22" i="1"/>
  <c r="P22" i="1"/>
  <c r="C127" i="1" s="1"/>
  <c r="D126" i="1"/>
  <c r="L51" i="8"/>
  <c r="K52" i="8"/>
  <c r="N23" i="1" l="1"/>
  <c r="P23" i="1"/>
  <c r="C128" i="1" s="1"/>
  <c r="O23" i="1"/>
  <c r="N24" i="1" s="1"/>
  <c r="L52" i="8"/>
  <c r="M51" i="8"/>
  <c r="P24" i="1" l="1"/>
  <c r="C129" i="1" s="1"/>
  <c r="O24" i="1"/>
  <c r="D127" i="1"/>
  <c r="C134" i="8"/>
  <c r="M52" i="8"/>
  <c r="N40" i="8"/>
  <c r="N25" i="1" l="1"/>
  <c r="P25" i="1"/>
  <c r="C130" i="1" s="1"/>
  <c r="D129" i="1" s="1"/>
  <c r="O25" i="1"/>
  <c r="N26" i="1"/>
  <c r="D128" i="1"/>
  <c r="O40" i="8"/>
  <c r="P40" i="8" s="1"/>
  <c r="Q40" i="8" s="1"/>
  <c r="O26" i="1" l="1"/>
  <c r="P26" i="1"/>
  <c r="C131" i="1" s="1"/>
  <c r="C135" i="8"/>
  <c r="N41" i="8"/>
  <c r="N27" i="1" l="1"/>
  <c r="D130" i="1"/>
  <c r="O41" i="8"/>
  <c r="P27" i="1" l="1"/>
  <c r="C132" i="1" s="1"/>
  <c r="O27" i="1"/>
  <c r="N28" i="1" s="1"/>
  <c r="P41" i="8"/>
  <c r="Q41" i="8" s="1"/>
  <c r="N42" i="8" s="1"/>
  <c r="O28" i="1" l="1"/>
  <c r="P28" i="1"/>
  <c r="D131" i="1"/>
  <c r="O42" i="8"/>
  <c r="P42" i="8" s="1"/>
  <c r="Q42" i="8" s="1"/>
  <c r="C136" i="8"/>
  <c r="C133" i="1" l="1"/>
  <c r="D132" i="1" s="1"/>
  <c r="N29" i="1"/>
  <c r="C137" i="8"/>
  <c r="N43" i="8"/>
  <c r="O29" i="1" l="1"/>
  <c r="P29" i="1"/>
  <c r="N30" i="1"/>
  <c r="O43" i="8"/>
  <c r="P43" i="8" s="1"/>
  <c r="Q43" i="8" s="1"/>
  <c r="P30" i="1" l="1"/>
  <c r="C135" i="1" s="1"/>
  <c r="O30" i="1"/>
  <c r="N31" i="1" s="1"/>
  <c r="C134" i="1"/>
  <c r="N44" i="8"/>
  <c r="O44" i="8" s="1"/>
  <c r="P44" i="8" s="1"/>
  <c r="Q44" i="8" s="1"/>
  <c r="C139" i="8" s="1"/>
  <c r="C138" i="8"/>
  <c r="O31" i="1" l="1"/>
  <c r="O32" i="1" s="1"/>
  <c r="P31" i="1"/>
  <c r="D133" i="1"/>
  <c r="D134" i="1"/>
  <c r="N45" i="8"/>
  <c r="O45" i="8" s="1"/>
  <c r="P45" i="8" s="1"/>
  <c r="Q45" i="8" s="1"/>
  <c r="C140" i="8" s="1"/>
  <c r="Q20" i="1" l="1"/>
  <c r="R20" i="1"/>
  <c r="Q21" i="1"/>
  <c r="S20" i="1"/>
  <c r="C137" i="1" s="1"/>
  <c r="C136" i="1"/>
  <c r="P32" i="1"/>
  <c r="N46" i="8"/>
  <c r="R21" i="1" l="1"/>
  <c r="Q22" i="1" s="1"/>
  <c r="S21" i="1"/>
  <c r="C138" i="1" s="1"/>
  <c r="D136" i="1"/>
  <c r="D135" i="1"/>
  <c r="D137" i="1"/>
  <c r="O46" i="8"/>
  <c r="P46" i="8" s="1"/>
  <c r="Q46" i="8" s="1"/>
  <c r="C141" i="8" s="1"/>
  <c r="S22" i="1" l="1"/>
  <c r="C139" i="1" s="1"/>
  <c r="R22" i="1"/>
  <c r="Q23" i="1" s="1"/>
  <c r="D138" i="1"/>
  <c r="N47" i="8"/>
  <c r="O47" i="8" s="1"/>
  <c r="P47" i="8" s="1"/>
  <c r="Q47" i="8" s="1"/>
  <c r="C142" i="8" s="1"/>
  <c r="R23" i="1" l="1"/>
  <c r="Q24" i="1" s="1"/>
  <c r="S23" i="1"/>
  <c r="C140" i="1" s="1"/>
  <c r="D139" i="1"/>
  <c r="N48" i="8"/>
  <c r="R24" i="1" l="1"/>
  <c r="S24" i="1"/>
  <c r="C141" i="1" s="1"/>
  <c r="Q25" i="1"/>
  <c r="D140" i="1"/>
  <c r="O48" i="8"/>
  <c r="P48" i="8" s="1"/>
  <c r="Q48" i="8" s="1"/>
  <c r="C143" i="8" s="1"/>
  <c r="S25" i="1" l="1"/>
  <c r="C142" i="1" s="1"/>
  <c r="R25" i="1"/>
  <c r="N49" i="8"/>
  <c r="O49" i="8" s="1"/>
  <c r="P49" i="8" s="1"/>
  <c r="Q49" i="8" s="1"/>
  <c r="C144" i="8" s="1"/>
  <c r="Q26" i="1" l="1"/>
  <c r="S26" i="1"/>
  <c r="C143" i="1" s="1"/>
  <c r="R26" i="1"/>
  <c r="Q27" i="1" s="1"/>
  <c r="D142" i="1"/>
  <c r="D141" i="1"/>
  <c r="N50" i="8"/>
  <c r="R27" i="1" l="1"/>
  <c r="S27" i="1"/>
  <c r="C144" i="1" s="1"/>
  <c r="D143" i="1"/>
  <c r="O50" i="8"/>
  <c r="P50" i="8" s="1"/>
  <c r="Q50" i="8" s="1"/>
  <c r="C145" i="8" s="1"/>
  <c r="Q28" i="1" l="1"/>
  <c r="N51" i="8"/>
  <c r="O51" i="8"/>
  <c r="O52" i="8" s="1"/>
  <c r="P51" i="8" l="1"/>
  <c r="P52" i="8" s="1"/>
  <c r="R28" i="1"/>
  <c r="S28" i="1"/>
  <c r="Q51" i="8" l="1"/>
  <c r="R40" i="8" s="1"/>
  <c r="S40" i="8" s="1"/>
  <c r="C145" i="1"/>
  <c r="Q29" i="1"/>
  <c r="Q52" i="8" l="1"/>
  <c r="C146" i="8"/>
  <c r="S29" i="1"/>
  <c r="R29" i="1"/>
  <c r="Q30" i="1" s="1"/>
  <c r="D144" i="1"/>
  <c r="T40" i="8"/>
  <c r="C146" i="1" l="1"/>
  <c r="S30" i="1"/>
  <c r="C147" i="1" s="1"/>
  <c r="R30" i="1"/>
  <c r="U40" i="8"/>
  <c r="D146" i="1" l="1"/>
  <c r="D145" i="1"/>
  <c r="Q31" i="1"/>
  <c r="C147" i="8"/>
  <c r="R41" i="8"/>
  <c r="R31" i="1" l="1"/>
  <c r="R32" i="1" s="1"/>
  <c r="S31" i="1"/>
  <c r="S41" i="8"/>
  <c r="C148" i="1" l="1"/>
  <c r="D147" i="1" s="1"/>
  <c r="S32" i="1"/>
  <c r="T20" i="1"/>
  <c r="T41" i="8"/>
  <c r="U20" i="1" l="1"/>
  <c r="V20" i="1"/>
  <c r="C149" i="1" s="1"/>
  <c r="U41" i="8"/>
  <c r="R42" i="8"/>
  <c r="T21" i="1" l="1"/>
  <c r="V21" i="1"/>
  <c r="C150" i="1" s="1"/>
  <c r="D149" i="1" s="1"/>
  <c r="U21" i="1"/>
  <c r="T22" i="1" s="1"/>
  <c r="D148" i="1"/>
  <c r="S42" i="8"/>
  <c r="T42" i="8" s="1"/>
  <c r="U42" i="8" s="1"/>
  <c r="C148" i="8"/>
  <c r="V22" i="1" l="1"/>
  <c r="C151" i="1" s="1"/>
  <c r="U22" i="1"/>
  <c r="T23" i="1"/>
  <c r="D150" i="1"/>
  <c r="C149" i="8"/>
  <c r="R43" i="8"/>
  <c r="U23" i="1" l="1"/>
  <c r="T24" i="1" s="1"/>
  <c r="V23" i="1"/>
  <c r="C152" i="1" s="1"/>
  <c r="D151" i="1"/>
  <c r="S43" i="8"/>
  <c r="T43" i="8" s="1"/>
  <c r="V24" i="1" l="1"/>
  <c r="C153" i="1" s="1"/>
  <c r="D152" i="1" s="1"/>
  <c r="U24" i="1"/>
  <c r="T25" i="1" s="1"/>
  <c r="U43" i="8"/>
  <c r="U25" i="1" l="1"/>
  <c r="V25" i="1"/>
  <c r="C154" i="1" s="1"/>
  <c r="C150" i="8"/>
  <c r="R44" i="8"/>
  <c r="T26" i="1" l="1"/>
  <c r="D153" i="1"/>
  <c r="S44" i="8"/>
  <c r="T44" i="8" s="1"/>
  <c r="U44" i="8" s="1"/>
  <c r="V26" i="1" l="1"/>
  <c r="C155" i="1" s="1"/>
  <c r="U26" i="1"/>
  <c r="C151" i="8"/>
  <c r="R45" i="8"/>
  <c r="T27" i="1" l="1"/>
  <c r="D154" i="1"/>
  <c r="V27" i="1"/>
  <c r="C156" i="1" s="1"/>
  <c r="D155" i="1" s="1"/>
  <c r="U27" i="1"/>
  <c r="T28" i="1" s="1"/>
  <c r="S45" i="8"/>
  <c r="T45" i="8" s="1"/>
  <c r="U45" i="8" s="1"/>
  <c r="C152" i="8" s="1"/>
  <c r="U28" i="1" l="1"/>
  <c r="V28" i="1"/>
  <c r="T29" i="1"/>
  <c r="R46" i="8"/>
  <c r="S46" i="8" s="1"/>
  <c r="U29" i="1" l="1"/>
  <c r="V29" i="1"/>
  <c r="C158" i="1" s="1"/>
  <c r="C157" i="1"/>
  <c r="T46" i="8"/>
  <c r="U46" i="8" s="1"/>
  <c r="C153" i="8" s="1"/>
  <c r="T30" i="1" l="1"/>
  <c r="U30" i="1"/>
  <c r="T31" i="1" s="1"/>
  <c r="V30" i="1"/>
  <c r="D157" i="1"/>
  <c r="D156" i="1"/>
  <c r="R47" i="8"/>
  <c r="S47" i="8" s="1"/>
  <c r="T47" i="8" s="1"/>
  <c r="U47" i="8" s="1"/>
  <c r="C154" i="8" s="1"/>
  <c r="V31" i="1" l="1"/>
  <c r="C160" i="1" s="1"/>
  <c r="U31" i="1"/>
  <c r="U32" i="1" s="1"/>
  <c r="C159" i="1"/>
  <c r="R48" i="8"/>
  <c r="S48" i="8" s="1"/>
  <c r="T48" i="8" s="1"/>
  <c r="U48" i="8" s="1"/>
  <c r="C155" i="8" s="1"/>
  <c r="D159" i="1" l="1"/>
  <c r="D158" i="1"/>
  <c r="V32" i="1"/>
  <c r="B35" i="1"/>
  <c r="R49" i="8"/>
  <c r="S49" i="8" s="1"/>
  <c r="D35" i="1" l="1"/>
  <c r="C161" i="1" s="1"/>
  <c r="C35" i="1"/>
  <c r="B36" i="1" s="1"/>
  <c r="T49" i="8"/>
  <c r="U49" i="8" s="1"/>
  <c r="C156" i="8" s="1"/>
  <c r="R50" i="8" l="1"/>
  <c r="S50" i="8" s="1"/>
  <c r="T50" i="8" s="1"/>
  <c r="U50" i="8" s="1"/>
  <c r="C157" i="8" s="1"/>
  <c r="D160" i="1"/>
  <c r="D36" i="1"/>
  <c r="C162" i="1" s="1"/>
  <c r="C36" i="1"/>
  <c r="B37" i="1" s="1"/>
  <c r="R51" i="8" l="1"/>
  <c r="S51" i="8" s="1"/>
  <c r="S52" i="8" s="1"/>
  <c r="D37" i="1"/>
  <c r="C163" i="1" s="1"/>
  <c r="C37" i="1"/>
  <c r="B38" i="1" s="1"/>
  <c r="D162" i="1"/>
  <c r="D161" i="1"/>
  <c r="T51" i="8" l="1"/>
  <c r="U51" i="8" s="1"/>
  <c r="C38" i="1"/>
  <c r="D38" i="1"/>
  <c r="C164" i="1" s="1"/>
  <c r="B39" i="1"/>
  <c r="D163" i="1"/>
  <c r="T52" i="8" l="1"/>
  <c r="C39" i="1"/>
  <c r="D39" i="1"/>
  <c r="C165" i="1" s="1"/>
  <c r="D164" i="1" s="1"/>
  <c r="B40" i="1"/>
  <c r="C158" i="8"/>
  <c r="U52" i="8"/>
  <c r="V40" i="8"/>
  <c r="C40" i="1" l="1"/>
  <c r="D40" i="1"/>
  <c r="C166" i="1" s="1"/>
  <c r="D165" i="1" s="1"/>
  <c r="W40" i="8"/>
  <c r="X40" i="8" s="1"/>
  <c r="Y40" i="8" s="1"/>
  <c r="B41" i="1" l="1"/>
  <c r="C159" i="8"/>
  <c r="V41" i="8"/>
  <c r="C41" i="1" l="1"/>
  <c r="D41" i="1"/>
  <c r="C167" i="1" s="1"/>
  <c r="W41" i="8"/>
  <c r="X41" i="8" s="1"/>
  <c r="B42" i="1" l="1"/>
  <c r="D42" i="1"/>
  <c r="C168" i="1" s="1"/>
  <c r="D167" i="1" s="1"/>
  <c r="C42" i="1"/>
  <c r="D166" i="1"/>
  <c r="Y41" i="8"/>
  <c r="V42" i="8"/>
  <c r="B43" i="1" l="1"/>
  <c r="D43" i="1"/>
  <c r="C169" i="1" s="1"/>
  <c r="C43" i="1"/>
  <c r="B44" i="1" s="1"/>
  <c r="C44" i="1" s="1"/>
  <c r="B45" i="1" s="1"/>
  <c r="W42" i="8"/>
  <c r="C160" i="8"/>
  <c r="D44" i="1"/>
  <c r="C170" i="1" s="1"/>
  <c r="D168" i="1"/>
  <c r="X42" i="8" l="1"/>
  <c r="D45" i="1"/>
  <c r="C171" i="1" s="1"/>
  <c r="C45" i="1"/>
  <c r="D169" i="1"/>
  <c r="B46" i="1" l="1"/>
  <c r="Y42" i="8"/>
  <c r="V43" i="8"/>
  <c r="C46" i="1"/>
  <c r="C47" i="1" s="1"/>
  <c r="D46" i="1"/>
  <c r="D170" i="1"/>
  <c r="W43" i="8" l="1"/>
  <c r="X43" i="8" s="1"/>
  <c r="Y43" i="8" s="1"/>
  <c r="C161" i="8"/>
  <c r="C172" i="1"/>
  <c r="D47" i="1"/>
  <c r="E35" i="1"/>
  <c r="C162" i="8" l="1"/>
  <c r="V44" i="8"/>
  <c r="D171" i="1"/>
  <c r="F35" i="1"/>
  <c r="G35" i="1"/>
  <c r="W44" i="8" l="1"/>
  <c r="X44" i="8" s="1"/>
  <c r="Y44" i="8" s="1"/>
  <c r="E36" i="1"/>
  <c r="C173" i="1"/>
  <c r="V45" i="8" l="1"/>
  <c r="W45" i="8" s="1"/>
  <c r="X45" i="8" s="1"/>
  <c r="Y45" i="8" s="1"/>
  <c r="C164" i="8" s="1"/>
  <c r="C163" i="8"/>
  <c r="D172" i="1"/>
  <c r="F36" i="1"/>
  <c r="G36" i="1"/>
  <c r="E37" i="1" s="1"/>
  <c r="V46" i="8" l="1"/>
  <c r="G37" i="1"/>
  <c r="C175" i="1" s="1"/>
  <c r="F37" i="1"/>
  <c r="E38" i="1" s="1"/>
  <c r="C174" i="1"/>
  <c r="W46" i="8" l="1"/>
  <c r="X46" i="8" s="1"/>
  <c r="Y46" i="8" s="1"/>
  <c r="C165" i="8" s="1"/>
  <c r="F38" i="1"/>
  <c r="E39" i="1" s="1"/>
  <c r="G38" i="1"/>
  <c r="D174" i="1"/>
  <c r="D173" i="1"/>
  <c r="V47" i="8" l="1"/>
  <c r="W47" i="8" s="1"/>
  <c r="X47" i="8" s="1"/>
  <c r="Y47" i="8" s="1"/>
  <c r="C166" i="8" s="1"/>
  <c r="G39" i="1"/>
  <c r="C177" i="1" s="1"/>
  <c r="F39" i="1"/>
  <c r="C176" i="1"/>
  <c r="E40" i="1" l="1"/>
  <c r="V48" i="8"/>
  <c r="G40" i="1"/>
  <c r="F40" i="1"/>
  <c r="E41" i="1" s="1"/>
  <c r="D176" i="1"/>
  <c r="D175" i="1"/>
  <c r="W48" i="8" l="1"/>
  <c r="X48" i="8" s="1"/>
  <c r="Y48" i="8" s="1"/>
  <c r="C167" i="8" s="1"/>
  <c r="G41" i="1"/>
  <c r="C179" i="1" s="1"/>
  <c r="F41" i="1"/>
  <c r="E42" i="1" s="1"/>
  <c r="C178" i="1"/>
  <c r="V49" i="8" l="1"/>
  <c r="W49" i="8" s="1"/>
  <c r="X49" i="8" s="1"/>
  <c r="Y49" i="8" s="1"/>
  <c r="C168" i="8" s="1"/>
  <c r="G42" i="1"/>
  <c r="F42" i="1"/>
  <c r="E43" i="1" s="1"/>
  <c r="D178" i="1"/>
  <c r="D177" i="1"/>
  <c r="V50" i="8" l="1"/>
  <c r="G43" i="1"/>
  <c r="C181" i="1" s="1"/>
  <c r="F43" i="1"/>
  <c r="C180" i="1"/>
  <c r="E44" i="1" l="1"/>
  <c r="F44" i="1" s="1"/>
  <c r="W50" i="8"/>
  <c r="X50" i="8" s="1"/>
  <c r="Y50" i="8" s="1"/>
  <c r="C169" i="8" s="1"/>
  <c r="D180" i="1"/>
  <c r="D179" i="1"/>
  <c r="G44" i="1" l="1"/>
  <c r="C182" i="1" s="1"/>
  <c r="D181" i="1" s="1"/>
  <c r="V51" i="8"/>
  <c r="W51" i="8" s="1"/>
  <c r="E45" i="1" l="1"/>
  <c r="X51" i="8"/>
  <c r="W52" i="8"/>
  <c r="F45" i="1" l="1"/>
  <c r="G45" i="1"/>
  <c r="C183" i="1" s="1"/>
  <c r="D182" i="1" s="1"/>
  <c r="X52" i="8"/>
  <c r="Y51" i="8"/>
  <c r="E46" i="1" l="1"/>
  <c r="C170" i="8"/>
  <c r="Y52" i="8"/>
  <c r="Z40" i="8"/>
  <c r="G46" i="1" l="1"/>
  <c r="F46" i="1"/>
  <c r="F47" i="1" s="1"/>
  <c r="H35" i="1"/>
  <c r="AA40" i="8"/>
  <c r="I35" i="1" l="1"/>
  <c r="J35" i="1"/>
  <c r="C185" i="1" s="1"/>
  <c r="C184" i="1"/>
  <c r="D183" i="1" s="1"/>
  <c r="G47" i="1"/>
  <c r="AB40" i="8"/>
  <c r="AC40" i="8" s="1"/>
  <c r="D184" i="1"/>
  <c r="H36" i="1" l="1"/>
  <c r="Z41" i="8"/>
  <c r="C171" i="8"/>
  <c r="J36" i="1" l="1"/>
  <c r="I36" i="1"/>
  <c r="AA41" i="8"/>
  <c r="AB41" i="8" s="1"/>
  <c r="H37" i="1" l="1"/>
  <c r="C186" i="1"/>
  <c r="AC41" i="8"/>
  <c r="C172" i="8" s="1"/>
  <c r="Z42" i="8" l="1"/>
  <c r="AA42" i="8" s="1"/>
  <c r="I37" i="1"/>
  <c r="J37" i="1"/>
  <c r="C187" i="1" s="1"/>
  <c r="H38" i="1"/>
  <c r="D185" i="1"/>
  <c r="D186" i="1"/>
  <c r="J38" i="1" l="1"/>
  <c r="C188" i="1" s="1"/>
  <c r="D187" i="1" s="1"/>
  <c r="I38" i="1"/>
  <c r="H39" i="1" s="1"/>
  <c r="AB42" i="8"/>
  <c r="AC42" i="8" s="1"/>
  <c r="Z43" i="8" s="1"/>
  <c r="J39" i="1" l="1"/>
  <c r="I39" i="1"/>
  <c r="AA43" i="8"/>
  <c r="C173" i="8"/>
  <c r="H40" i="1" l="1"/>
  <c r="C189" i="1"/>
  <c r="AB43" i="8"/>
  <c r="AC43" i="8" s="1"/>
  <c r="D189" i="1" l="1"/>
  <c r="D188" i="1"/>
  <c r="J40" i="1"/>
  <c r="C190" i="1" s="1"/>
  <c r="I40" i="1"/>
  <c r="Z44" i="8"/>
  <c r="C174" i="8"/>
  <c r="H41" i="1" l="1"/>
  <c r="AA44" i="8"/>
  <c r="AB44" i="8" s="1"/>
  <c r="AC44" i="8" s="1"/>
  <c r="J41" i="1" l="1"/>
  <c r="C191" i="1" s="1"/>
  <c r="I41" i="1"/>
  <c r="H42" i="1" s="1"/>
  <c r="Z45" i="8"/>
  <c r="AA45" i="8" s="1"/>
  <c r="AB45" i="8" s="1"/>
  <c r="AC45" i="8" s="1"/>
  <c r="C176" i="8" s="1"/>
  <c r="C175" i="8"/>
  <c r="J42" i="1" l="1"/>
  <c r="C192" i="1" s="1"/>
  <c r="I42" i="1"/>
  <c r="D190" i="1"/>
  <c r="Z46" i="8"/>
  <c r="AA46" i="8" s="1"/>
  <c r="AB46" i="8" s="1"/>
  <c r="AC46" i="8" s="1"/>
  <c r="C177" i="8" s="1"/>
  <c r="H43" i="1" l="1"/>
  <c r="D191" i="1"/>
  <c r="Z47" i="8"/>
  <c r="J43" i="1" l="1"/>
  <c r="C193" i="1" s="1"/>
  <c r="I43" i="1"/>
  <c r="AA47" i="8"/>
  <c r="AB47" i="8" s="1"/>
  <c r="AC47" i="8" s="1"/>
  <c r="C178" i="8" s="1"/>
  <c r="D192" i="1" l="1"/>
  <c r="H44" i="1"/>
  <c r="Z48" i="8"/>
  <c r="AA48" i="8"/>
  <c r="AB48" i="8" s="1"/>
  <c r="AC48" i="8" s="1"/>
  <c r="C179" i="8" s="1"/>
  <c r="I44" i="1" l="1"/>
  <c r="J44" i="1"/>
  <c r="Z49" i="8"/>
  <c r="H45" i="1" l="1"/>
  <c r="J45" i="1"/>
  <c r="C195" i="1" s="1"/>
  <c r="I45" i="1"/>
  <c r="H46" i="1" s="1"/>
  <c r="C194" i="1"/>
  <c r="AA49" i="8"/>
  <c r="AB49" i="8" s="1"/>
  <c r="AC49" i="8" s="1"/>
  <c r="C180" i="8" s="1"/>
  <c r="I46" i="1" l="1"/>
  <c r="I47" i="1" s="1"/>
  <c r="J46" i="1"/>
  <c r="D194" i="1"/>
  <c r="D193" i="1"/>
  <c r="Z50" i="8"/>
  <c r="K35" i="1" l="1"/>
  <c r="C196" i="1"/>
  <c r="J47" i="1"/>
  <c r="AA50" i="8"/>
  <c r="AB50" i="8" s="1"/>
  <c r="AC50" i="8" s="1"/>
  <c r="C181" i="8" s="1"/>
  <c r="D195" i="1" l="1"/>
  <c r="M35" i="1"/>
  <c r="C197" i="1" s="1"/>
  <c r="D196" i="1" s="1"/>
  <c r="L35" i="1"/>
  <c r="K36" i="1" s="1"/>
  <c r="Z51" i="8"/>
  <c r="AA51" i="8" l="1"/>
  <c r="AA52" i="8" s="1"/>
  <c r="M36" i="1"/>
  <c r="C198" i="1" s="1"/>
  <c r="D197" i="1" s="1"/>
  <c r="L36" i="1"/>
  <c r="K37" i="1" s="1"/>
  <c r="AB51" i="8" l="1"/>
  <c r="M37" i="1"/>
  <c r="C199" i="1" s="1"/>
  <c r="L37" i="1"/>
  <c r="K38" i="1" s="1"/>
  <c r="L38" i="1"/>
  <c r="M38" i="1"/>
  <c r="D198" i="1"/>
  <c r="K39" i="1" l="1"/>
  <c r="AB52" i="8"/>
  <c r="AC51" i="8"/>
  <c r="B55" i="8" s="1"/>
  <c r="M39" i="1"/>
  <c r="C201" i="1" s="1"/>
  <c r="L39" i="1"/>
  <c r="C200" i="1"/>
  <c r="C55" i="8" l="1"/>
  <c r="D55" i="8" s="1"/>
  <c r="E55" i="8" s="1"/>
  <c r="C183" i="8" s="1"/>
  <c r="C182" i="8"/>
  <c r="AC52" i="8"/>
  <c r="K40" i="1"/>
  <c r="M40" i="1" s="1"/>
  <c r="D200" i="1"/>
  <c r="D199" i="1"/>
  <c r="B56" i="8" l="1"/>
  <c r="C56" i="8" s="1"/>
  <c r="D56" i="8" s="1"/>
  <c r="E56" i="8" s="1"/>
  <c r="L40" i="1"/>
  <c r="K41" i="1" s="1"/>
  <c r="L41" i="1"/>
  <c r="M41" i="1"/>
  <c r="C203" i="1" s="1"/>
  <c r="C202" i="1"/>
  <c r="K42" i="1" l="1"/>
  <c r="C184" i="8"/>
  <c r="B57" i="8"/>
  <c r="L42" i="1"/>
  <c r="K43" i="1" s="1"/>
  <c r="M42" i="1"/>
  <c r="C204" i="1" s="1"/>
  <c r="D202" i="1"/>
  <c r="D201" i="1"/>
  <c r="C57" i="8" l="1"/>
  <c r="D57" i="8" s="1"/>
  <c r="E57" i="8" s="1"/>
  <c r="M43" i="1"/>
  <c r="C205" i="1" s="1"/>
  <c r="D204" i="1" s="1"/>
  <c r="L43" i="1"/>
  <c r="K44" i="1" s="1"/>
  <c r="D203" i="1"/>
  <c r="C185" i="8" l="1"/>
  <c r="B58" i="8"/>
  <c r="L44" i="1"/>
  <c r="M44" i="1"/>
  <c r="C206" i="1" s="1"/>
  <c r="D205" i="1" s="1"/>
  <c r="K45" i="1" l="1"/>
  <c r="C58" i="8"/>
  <c r="D58" i="8" s="1"/>
  <c r="E58" i="8" s="1"/>
  <c r="L45" i="1"/>
  <c r="K46" i="1" s="1"/>
  <c r="M45" i="1"/>
  <c r="C207" i="1" s="1"/>
  <c r="D206" i="1" s="1"/>
  <c r="B59" i="8" l="1"/>
  <c r="C59" i="8" s="1"/>
  <c r="D59" i="8" s="1"/>
  <c r="E59" i="8" s="1"/>
  <c r="C187" i="8" s="1"/>
  <c r="C186" i="8"/>
  <c r="M46" i="1"/>
  <c r="L46" i="1"/>
  <c r="L47" i="1" s="1"/>
  <c r="N35" i="1" l="1"/>
  <c r="B60" i="8"/>
  <c r="C60" i="8" s="1"/>
  <c r="D60" i="8" s="1"/>
  <c r="E60" i="8" s="1"/>
  <c r="C188" i="8" s="1"/>
  <c r="O35" i="1"/>
  <c r="P35" i="1"/>
  <c r="N36" i="1" s="1"/>
  <c r="C208" i="1"/>
  <c r="M47" i="1"/>
  <c r="B61" i="8" l="1"/>
  <c r="D207" i="1"/>
  <c r="P36" i="1"/>
  <c r="C210" i="1" s="1"/>
  <c r="O36" i="1"/>
  <c r="C209" i="1"/>
  <c r="D209" i="1" l="1"/>
  <c r="C61" i="8"/>
  <c r="D61" i="8" s="1"/>
  <c r="E61" i="8" s="1"/>
  <c r="C189" i="8" s="1"/>
  <c r="D208" i="1"/>
  <c r="N37" i="1"/>
  <c r="B62" i="8" l="1"/>
  <c r="C62" i="8" s="1"/>
  <c r="P37" i="1"/>
  <c r="N38" i="1" s="1"/>
  <c r="O37" i="1"/>
  <c r="D62" i="8" l="1"/>
  <c r="E62" i="8" s="1"/>
  <c r="C190" i="8" s="1"/>
  <c r="P38" i="1"/>
  <c r="C212" i="1" s="1"/>
  <c r="O38" i="1"/>
  <c r="N39" i="1" s="1"/>
  <c r="C211" i="1"/>
  <c r="B63" i="8" l="1"/>
  <c r="P39" i="1"/>
  <c r="O39" i="1"/>
  <c r="N40" i="1" s="1"/>
  <c r="D211" i="1"/>
  <c r="D210" i="1"/>
  <c r="C63" i="8" l="1"/>
  <c r="D63" i="8" s="1"/>
  <c r="E63" i="8" s="1"/>
  <c r="C191" i="8" s="1"/>
  <c r="P40" i="1"/>
  <c r="C214" i="1" s="1"/>
  <c r="O40" i="1"/>
  <c r="N41" i="1" s="1"/>
  <c r="C213" i="1"/>
  <c r="B64" i="8" l="1"/>
  <c r="P41" i="1"/>
  <c r="O41" i="1"/>
  <c r="N42" i="1" s="1"/>
  <c r="D213" i="1"/>
  <c r="D212" i="1"/>
  <c r="C64" i="8" l="1"/>
  <c r="D64" i="8" s="1"/>
  <c r="E64" i="8" s="1"/>
  <c r="C192" i="8" s="1"/>
  <c r="O42" i="1"/>
  <c r="P42" i="1"/>
  <c r="C216" i="1" s="1"/>
  <c r="C215" i="1"/>
  <c r="B65" i="8" l="1"/>
  <c r="N43" i="1"/>
  <c r="O43" i="1" s="1"/>
  <c r="D215" i="1"/>
  <c r="D214" i="1"/>
  <c r="C65" i="8" l="1"/>
  <c r="P43" i="1"/>
  <c r="C217" i="1" s="1"/>
  <c r="N44" i="1"/>
  <c r="D216" i="1"/>
  <c r="D65" i="8" l="1"/>
  <c r="O44" i="1"/>
  <c r="N45" i="1" s="1"/>
  <c r="P44" i="1"/>
  <c r="C218" i="1" s="1"/>
  <c r="E65" i="8" l="1"/>
  <c r="B66" i="8"/>
  <c r="D217" i="1"/>
  <c r="P45" i="1"/>
  <c r="C219" i="1" s="1"/>
  <c r="O45" i="1"/>
  <c r="C66" i="8" l="1"/>
  <c r="C67" i="8" s="1"/>
  <c r="C193" i="8"/>
  <c r="N46" i="1"/>
  <c r="O46" i="1"/>
  <c r="O47" i="1" s="1"/>
  <c r="P46" i="1"/>
  <c r="D218" i="1"/>
  <c r="D66" i="8" l="1"/>
  <c r="D67" i="8" s="1"/>
  <c r="F55" i="8"/>
  <c r="Q35" i="1"/>
  <c r="C220" i="1"/>
  <c r="P47" i="1"/>
  <c r="S35" i="1"/>
  <c r="R35" i="1"/>
  <c r="Q36" i="1" s="1"/>
  <c r="E66" i="8" l="1"/>
  <c r="E67" i="8" s="1"/>
  <c r="G55" i="8"/>
  <c r="H55" i="8" s="1"/>
  <c r="I55" i="8" s="1"/>
  <c r="C195" i="8" s="1"/>
  <c r="C221" i="1"/>
  <c r="R36" i="1"/>
  <c r="S36" i="1"/>
  <c r="C222" i="1" s="1"/>
  <c r="D219" i="1"/>
  <c r="C194" i="8" l="1"/>
  <c r="F56" i="8"/>
  <c r="D221" i="1"/>
  <c r="Q37" i="1"/>
  <c r="D220" i="1"/>
  <c r="G56" i="8" l="1"/>
  <c r="H56" i="8" s="1"/>
  <c r="I56" i="8" s="1"/>
  <c r="C196" i="8" s="1"/>
  <c r="S37" i="1"/>
  <c r="R37" i="1"/>
  <c r="F57" i="8" l="1"/>
  <c r="C223" i="1"/>
  <c r="Q38" i="1"/>
  <c r="G57" i="8" l="1"/>
  <c r="H57" i="8" s="1"/>
  <c r="I57" i="8" s="1"/>
  <c r="C197" i="8" s="1"/>
  <c r="D222" i="1"/>
  <c r="S38" i="1"/>
  <c r="R38" i="1"/>
  <c r="Q39" i="1" s="1"/>
  <c r="F58" i="8" l="1"/>
  <c r="G58" i="8" s="1"/>
  <c r="H58" i="8" s="1"/>
  <c r="I58" i="8" s="1"/>
  <c r="C198" i="8" s="1"/>
  <c r="S39" i="1"/>
  <c r="C225" i="1" s="1"/>
  <c r="R39" i="1"/>
  <c r="C224" i="1"/>
  <c r="F59" i="8" l="1"/>
  <c r="G59" i="8" s="1"/>
  <c r="H59" i="8" s="1"/>
  <c r="I59" i="8" s="1"/>
  <c r="D224" i="1"/>
  <c r="D223" i="1"/>
  <c r="Q40" i="1"/>
  <c r="C199" i="8" l="1"/>
  <c r="F60" i="8"/>
  <c r="R40" i="1"/>
  <c r="S40" i="1"/>
  <c r="Q41" i="1" s="1"/>
  <c r="G60" i="8" l="1"/>
  <c r="H60" i="8" s="1"/>
  <c r="I60" i="8" s="1"/>
  <c r="C200" i="8" s="1"/>
  <c r="S41" i="1"/>
  <c r="C227" i="1" s="1"/>
  <c r="R41" i="1"/>
  <c r="C226" i="1"/>
  <c r="Q42" i="1" l="1"/>
  <c r="F61" i="8"/>
  <c r="G61" i="8" s="1"/>
  <c r="H61" i="8" s="1"/>
  <c r="I61" i="8" s="1"/>
  <c r="C201" i="8" s="1"/>
  <c r="R42" i="1"/>
  <c r="S42" i="1"/>
  <c r="C228" i="1" s="1"/>
  <c r="D227" i="1" s="1"/>
  <c r="D226" i="1"/>
  <c r="D225" i="1"/>
  <c r="F62" i="8" l="1"/>
  <c r="Q43" i="1"/>
  <c r="G62" i="8" l="1"/>
  <c r="H62" i="8" s="1"/>
  <c r="I62" i="8" s="1"/>
  <c r="C202" i="8" s="1"/>
  <c r="R43" i="1"/>
  <c r="S43" i="1"/>
  <c r="C229" i="1" s="1"/>
  <c r="Q44" i="1"/>
  <c r="F63" i="8" l="1"/>
  <c r="G63" i="8" s="1"/>
  <c r="H63" i="8" s="1"/>
  <c r="I63" i="8" s="1"/>
  <c r="C203" i="8" s="1"/>
  <c r="R44" i="1"/>
  <c r="Q45" i="1" s="1"/>
  <c r="S44" i="1"/>
  <c r="C230" i="1" s="1"/>
  <c r="D229" i="1" s="1"/>
  <c r="D228" i="1"/>
  <c r="F64" i="8" l="1"/>
  <c r="S45" i="1"/>
  <c r="C231" i="1" s="1"/>
  <c r="R45" i="1"/>
  <c r="D230" i="1"/>
  <c r="Q46" i="1" l="1"/>
  <c r="G64" i="8"/>
  <c r="H64" i="8" s="1"/>
  <c r="I64" i="8" s="1"/>
  <c r="C204" i="8" s="1"/>
  <c r="R46" i="1"/>
  <c r="R47" i="1" s="1"/>
  <c r="S46" i="1"/>
  <c r="T35" i="1" l="1"/>
  <c r="F65" i="8"/>
  <c r="G65" i="8" s="1"/>
  <c r="H65" i="8" s="1"/>
  <c r="I65" i="8" s="1"/>
  <c r="C205" i="8" s="1"/>
  <c r="U35" i="1"/>
  <c r="V35" i="1"/>
  <c r="C232" i="1"/>
  <c r="S47" i="1"/>
  <c r="T36" i="1" l="1"/>
  <c r="F66" i="8"/>
  <c r="U36" i="1"/>
  <c r="V36" i="1"/>
  <c r="C234" i="1" s="1"/>
  <c r="T37" i="1"/>
  <c r="C233" i="1"/>
  <c r="D231" i="1"/>
  <c r="D233" i="1" l="1"/>
  <c r="G66" i="8"/>
  <c r="G67" i="8" s="1"/>
  <c r="V37" i="1"/>
  <c r="U37" i="1"/>
  <c r="D232" i="1"/>
  <c r="H66" i="8" l="1"/>
  <c r="H67" i="8" s="1"/>
  <c r="C235" i="1"/>
  <c r="T38" i="1"/>
  <c r="I66" i="8" l="1"/>
  <c r="C206" i="8" s="1"/>
  <c r="V38" i="1"/>
  <c r="U38" i="1"/>
  <c r="T39" i="1" s="1"/>
  <c r="D234" i="1"/>
  <c r="J55" i="8" l="1"/>
  <c r="K55" i="8" s="1"/>
  <c r="I67" i="8"/>
  <c r="V39" i="1"/>
  <c r="C237" i="1" s="1"/>
  <c r="U39" i="1"/>
  <c r="C236" i="1"/>
  <c r="L55" i="8" l="1"/>
  <c r="M55" i="8" s="1"/>
  <c r="T40" i="1"/>
  <c r="D236" i="1"/>
  <c r="D235" i="1"/>
  <c r="V40" i="1"/>
  <c r="U40" i="1"/>
  <c r="T41" i="1" s="1"/>
  <c r="C207" i="8" l="1"/>
  <c r="J56" i="8"/>
  <c r="C238" i="1"/>
  <c r="V41" i="1"/>
  <c r="C239" i="1" s="1"/>
  <c r="U41" i="1"/>
  <c r="K56" i="8" l="1"/>
  <c r="L56" i="8" s="1"/>
  <c r="M56" i="8" s="1"/>
  <c r="T42" i="1"/>
  <c r="D238" i="1"/>
  <c r="D237" i="1"/>
  <c r="C208" i="8" l="1"/>
  <c r="J57" i="8"/>
  <c r="V42" i="1"/>
  <c r="C240" i="1" s="1"/>
  <c r="U42" i="1"/>
  <c r="T43" i="1" s="1"/>
  <c r="K57" i="8" l="1"/>
  <c r="L57" i="8" s="1"/>
  <c r="V43" i="1"/>
  <c r="C241" i="1" s="1"/>
  <c r="U43" i="1"/>
  <c r="D239" i="1"/>
  <c r="T44" i="1" l="1"/>
  <c r="M57" i="8"/>
  <c r="U44" i="1"/>
  <c r="V44" i="1"/>
  <c r="C242" i="1" s="1"/>
  <c r="D240" i="1"/>
  <c r="C209" i="8" l="1"/>
  <c r="J58" i="8"/>
  <c r="T45" i="1"/>
  <c r="D241" i="1"/>
  <c r="K58" i="8" l="1"/>
  <c r="L58" i="8" s="1"/>
  <c r="V45" i="1"/>
  <c r="C243" i="1" s="1"/>
  <c r="U45" i="1"/>
  <c r="T46" i="1" s="1"/>
  <c r="M58" i="8" l="1"/>
  <c r="V46" i="1"/>
  <c r="U46" i="1"/>
  <c r="U47" i="1" s="1"/>
  <c r="D242" i="1"/>
  <c r="C210" i="8" l="1"/>
  <c r="J59" i="8"/>
  <c r="C244" i="1"/>
  <c r="V47" i="1"/>
  <c r="B50" i="1"/>
  <c r="K59" i="8" l="1"/>
  <c r="L59" i="8" s="1"/>
  <c r="M59" i="8" s="1"/>
  <c r="D243" i="1"/>
  <c r="C50" i="1"/>
  <c r="D50" i="1"/>
  <c r="B51" i="1" s="1"/>
  <c r="J60" i="8" l="1"/>
  <c r="K60" i="8" s="1"/>
  <c r="C211" i="8"/>
  <c r="C51" i="1"/>
  <c r="D51" i="1"/>
  <c r="C246" i="1" s="1"/>
  <c r="C245" i="1"/>
  <c r="B52" i="1" l="1"/>
  <c r="L60" i="8"/>
  <c r="M60" i="8" s="1"/>
  <c r="C212" i="8" s="1"/>
  <c r="D52" i="1"/>
  <c r="C247" i="1" s="1"/>
  <c r="D246" i="1" s="1"/>
  <c r="C52" i="1"/>
  <c r="B53" i="1" s="1"/>
  <c r="D245" i="1"/>
  <c r="D244" i="1"/>
  <c r="J61" i="8" l="1"/>
  <c r="K61" i="8" s="1"/>
  <c r="L61" i="8" s="1"/>
  <c r="M61" i="8" s="1"/>
  <c r="C213" i="8" s="1"/>
  <c r="C53" i="1"/>
  <c r="D53" i="1"/>
  <c r="J62" i="8" l="1"/>
  <c r="K62" i="8" s="1"/>
  <c r="L62" i="8" s="1"/>
  <c r="M62" i="8" s="1"/>
  <c r="C214" i="8" s="1"/>
  <c r="C248" i="1"/>
  <c r="B54" i="1"/>
  <c r="J63" i="8" l="1"/>
  <c r="K63" i="8"/>
  <c r="L63" i="8" s="1"/>
  <c r="M63" i="8" s="1"/>
  <c r="C215" i="8" s="1"/>
  <c r="C54" i="1"/>
  <c r="D54" i="1"/>
  <c r="D247" i="1"/>
  <c r="B55" i="1" l="1"/>
  <c r="C55" i="1" s="1"/>
  <c r="J64" i="8"/>
  <c r="D55" i="1"/>
  <c r="C250" i="1" s="1"/>
  <c r="C249" i="1"/>
  <c r="K64" i="8" l="1"/>
  <c r="L64" i="8" s="1"/>
  <c r="M64" i="8" s="1"/>
  <c r="C216" i="8" s="1"/>
  <c r="D249" i="1"/>
  <c r="D248" i="1"/>
  <c r="B56" i="1"/>
  <c r="J65" i="8" l="1"/>
  <c r="D56" i="1"/>
  <c r="C56" i="1"/>
  <c r="B57" i="1" s="1"/>
  <c r="K65" i="8" l="1"/>
  <c r="L65" i="8" s="1"/>
  <c r="M65" i="8" s="1"/>
  <c r="C217" i="8" s="1"/>
  <c r="D57" i="1"/>
  <c r="C252" i="1" s="1"/>
  <c r="C57" i="1"/>
  <c r="C251" i="1"/>
  <c r="B58" i="1" l="1"/>
  <c r="D58" i="1" s="1"/>
  <c r="C253" i="1" s="1"/>
  <c r="D252" i="1" s="1"/>
  <c r="J66" i="8"/>
  <c r="K66" i="8" s="1"/>
  <c r="C58" i="1"/>
  <c r="D251" i="1"/>
  <c r="D250" i="1"/>
  <c r="L66" i="8" l="1"/>
  <c r="K67" i="8"/>
  <c r="B59" i="1"/>
  <c r="L67" i="8" l="1"/>
  <c r="M66" i="8"/>
  <c r="C59" i="1"/>
  <c r="B60" i="1" s="1"/>
  <c r="D59" i="1"/>
  <c r="C254" i="1" s="1"/>
  <c r="C218" i="8" l="1"/>
  <c r="M67" i="8"/>
  <c r="N55" i="8"/>
  <c r="D60" i="1"/>
  <c r="C255" i="1" s="1"/>
  <c r="D254" i="1" s="1"/>
  <c r="C60" i="1"/>
  <c r="D253" i="1"/>
  <c r="B61" i="1" l="1"/>
  <c r="O55" i="8"/>
  <c r="C61" i="1"/>
  <c r="C62" i="1" s="1"/>
  <c r="D61" i="1"/>
  <c r="P55" i="8" l="1"/>
  <c r="Q55" i="8" s="1"/>
  <c r="E50" i="1"/>
  <c r="C256" i="1"/>
  <c r="D62" i="1"/>
  <c r="N56" i="8" l="1"/>
  <c r="C219" i="8"/>
  <c r="D255" i="1"/>
  <c r="F50" i="1"/>
  <c r="G50" i="1"/>
  <c r="O56" i="8" l="1"/>
  <c r="C257" i="1"/>
  <c r="E51" i="1"/>
  <c r="P56" i="8" l="1"/>
  <c r="Q56" i="8" s="1"/>
  <c r="G51" i="1"/>
  <c r="F51" i="1"/>
  <c r="D256" i="1"/>
  <c r="C220" i="8" l="1"/>
  <c r="N57" i="8"/>
  <c r="C258" i="1"/>
  <c r="E52" i="1"/>
  <c r="O57" i="8" l="1"/>
  <c r="P57" i="8" s="1"/>
  <c r="Q57" i="8" s="1"/>
  <c r="F52" i="1"/>
  <c r="G52" i="1"/>
  <c r="D257" i="1"/>
  <c r="C221" i="8" l="1"/>
  <c r="N58" i="8"/>
  <c r="E53" i="1"/>
  <c r="C259" i="1"/>
  <c r="O58" i="8" l="1"/>
  <c r="D258" i="1"/>
  <c r="F53" i="1"/>
  <c r="E54" i="1" s="1"/>
  <c r="G53" i="1"/>
  <c r="P58" i="8" l="1"/>
  <c r="Q58" i="8" s="1"/>
  <c r="G54" i="1"/>
  <c r="C261" i="1" s="1"/>
  <c r="F54" i="1"/>
  <c r="E55" i="1" s="1"/>
  <c r="C260" i="1"/>
  <c r="C222" i="8" l="1"/>
  <c r="N59" i="8"/>
  <c r="F55" i="1"/>
  <c r="G55" i="1"/>
  <c r="D260" i="1"/>
  <c r="D259" i="1"/>
  <c r="E56" i="1" l="1"/>
  <c r="O59" i="8"/>
  <c r="G56" i="1"/>
  <c r="C263" i="1" s="1"/>
  <c r="F56" i="1"/>
  <c r="E57" i="1"/>
  <c r="C262" i="1"/>
  <c r="P59" i="8" l="1"/>
  <c r="Q59" i="8" s="1"/>
  <c r="C223" i="8" s="1"/>
  <c r="F57" i="1"/>
  <c r="E58" i="1" s="1"/>
  <c r="G57" i="1"/>
  <c r="C264" i="1" s="1"/>
  <c r="D263" i="1" s="1"/>
  <c r="D262" i="1"/>
  <c r="D261" i="1"/>
  <c r="N60" i="8" l="1"/>
  <c r="G58" i="1"/>
  <c r="C265" i="1" s="1"/>
  <c r="F58" i="1"/>
  <c r="E59" i="1" s="1"/>
  <c r="D264" i="1"/>
  <c r="O60" i="8" l="1"/>
  <c r="P60" i="8" s="1"/>
  <c r="Q60" i="8" s="1"/>
  <c r="C224" i="8" s="1"/>
  <c r="G59" i="1"/>
  <c r="C266" i="1" s="1"/>
  <c r="D265" i="1" s="1"/>
  <c r="F59" i="1"/>
  <c r="E60" i="1" s="1"/>
  <c r="N61" i="8" l="1"/>
  <c r="G60" i="1"/>
  <c r="C267" i="1" s="1"/>
  <c r="D266" i="1" s="1"/>
  <c r="F60" i="1"/>
  <c r="E61" i="1" l="1"/>
  <c r="G61" i="1" s="1"/>
  <c r="O61" i="8"/>
  <c r="P61" i="8" s="1"/>
  <c r="Q61" i="8" s="1"/>
  <c r="C225" i="8" s="1"/>
  <c r="F61" i="1" l="1"/>
  <c r="F62" i="1" s="1"/>
  <c r="N62" i="8"/>
  <c r="H50" i="1"/>
  <c r="C268" i="1"/>
  <c r="G62" i="1"/>
  <c r="O62" i="8" l="1"/>
  <c r="D267" i="1"/>
  <c r="I50" i="1"/>
  <c r="J50" i="1"/>
  <c r="H51" i="1" l="1"/>
  <c r="I51" i="1" s="1"/>
  <c r="P62" i="8"/>
  <c r="Q62" i="8" s="1"/>
  <c r="C226" i="8" s="1"/>
  <c r="C269" i="1"/>
  <c r="N63" i="8" l="1"/>
  <c r="O63" i="8" s="1"/>
  <c r="P63" i="8" s="1"/>
  <c r="Q63" i="8" s="1"/>
  <c r="C227" i="8" s="1"/>
  <c r="J51" i="1"/>
  <c r="C270" i="1" s="1"/>
  <c r="D269" i="1"/>
  <c r="D268" i="1"/>
  <c r="N64" i="8" l="1"/>
  <c r="O64" i="8" s="1"/>
  <c r="H52" i="1"/>
  <c r="J52" i="1" l="1"/>
  <c r="C271" i="1" s="1"/>
  <c r="D270" i="1" s="1"/>
  <c r="I52" i="1"/>
  <c r="P64" i="8"/>
  <c r="H53" i="1" l="1"/>
  <c r="J53" i="1"/>
  <c r="C272" i="1" s="1"/>
  <c r="D271" i="1" s="1"/>
  <c r="I53" i="1"/>
  <c r="H54" i="1" s="1"/>
  <c r="Q64" i="8"/>
  <c r="N65" i="8"/>
  <c r="J54" i="1" l="1"/>
  <c r="I54" i="1"/>
  <c r="H55" i="1" s="1"/>
  <c r="I55" i="1" s="1"/>
  <c r="O65" i="8"/>
  <c r="P65" i="8" s="1"/>
  <c r="C228" i="8"/>
  <c r="C273" i="1"/>
  <c r="J55" i="1" l="1"/>
  <c r="C274" i="1" s="1"/>
  <c r="Q65" i="8"/>
  <c r="N66" i="8" s="1"/>
  <c r="D273" i="1"/>
  <c r="D272" i="1"/>
  <c r="H56" i="1"/>
  <c r="O66" i="8" l="1"/>
  <c r="O67" i="8" s="1"/>
  <c r="C229" i="8"/>
  <c r="J56" i="1"/>
  <c r="C275" i="1" s="1"/>
  <c r="I56" i="1"/>
  <c r="P66" i="8" l="1"/>
  <c r="P67" i="8" s="1"/>
  <c r="H57" i="1"/>
  <c r="R55" i="8"/>
  <c r="J57" i="1"/>
  <c r="C276" i="1" s="1"/>
  <c r="D275" i="1" s="1"/>
  <c r="I57" i="1"/>
  <c r="D274" i="1"/>
  <c r="Q66" i="8" l="1"/>
  <c r="Q67" i="8" s="1"/>
  <c r="H58" i="1"/>
  <c r="S55" i="8"/>
  <c r="T55" i="8" s="1"/>
  <c r="U55" i="8" s="1"/>
  <c r="C231" i="8" s="1"/>
  <c r="I58" i="1"/>
  <c r="J58" i="1"/>
  <c r="C277" i="1" s="1"/>
  <c r="C230" i="8" l="1"/>
  <c r="R56" i="8"/>
  <c r="H59" i="1"/>
  <c r="D276" i="1"/>
  <c r="S56" i="8" l="1"/>
  <c r="J59" i="1"/>
  <c r="C278" i="1" s="1"/>
  <c r="I59" i="1"/>
  <c r="H60" i="1" l="1"/>
  <c r="T56" i="8"/>
  <c r="U56" i="8" s="1"/>
  <c r="C232" i="8" s="1"/>
  <c r="J60" i="1"/>
  <c r="C279" i="1" s="1"/>
  <c r="D278" i="1" s="1"/>
  <c r="I60" i="1"/>
  <c r="D277" i="1"/>
  <c r="R57" i="8" l="1"/>
  <c r="S57" i="8" s="1"/>
  <c r="T57" i="8" s="1"/>
  <c r="U57" i="8" s="1"/>
  <c r="C233" i="8" s="1"/>
  <c r="H61" i="1"/>
  <c r="I61" i="1"/>
  <c r="I62" i="1" s="1"/>
  <c r="J61" i="1"/>
  <c r="R58" i="8" l="1"/>
  <c r="S58" i="8" s="1"/>
  <c r="T58" i="8" s="1"/>
  <c r="U58" i="8" s="1"/>
  <c r="C234" i="8" s="1"/>
  <c r="C280" i="1"/>
  <c r="J62" i="1"/>
  <c r="K50" i="1"/>
  <c r="R59" i="8" l="1"/>
  <c r="L50" i="1"/>
  <c r="M50" i="1"/>
  <c r="D279" i="1"/>
  <c r="S59" i="8" l="1"/>
  <c r="T59" i="8" s="1"/>
  <c r="U59" i="8" s="1"/>
  <c r="C235" i="8" s="1"/>
  <c r="K51" i="1"/>
  <c r="C281" i="1"/>
  <c r="R60" i="8" l="1"/>
  <c r="L51" i="1"/>
  <c r="M51" i="1"/>
  <c r="D280" i="1"/>
  <c r="S60" i="8" l="1"/>
  <c r="C282" i="1"/>
  <c r="K52" i="1"/>
  <c r="T60" i="8" l="1"/>
  <c r="U60" i="8" s="1"/>
  <c r="C236" i="8" s="1"/>
  <c r="L52" i="1"/>
  <c r="M52" i="1"/>
  <c r="D281" i="1"/>
  <c r="R61" i="8" l="1"/>
  <c r="S61" i="8" s="1"/>
  <c r="T61" i="8" s="1"/>
  <c r="U61" i="8" s="1"/>
  <c r="C237" i="8" s="1"/>
  <c r="K53" i="1"/>
  <c r="L53" i="1"/>
  <c r="K54" i="1" s="1"/>
  <c r="M53" i="1"/>
  <c r="C284" i="1" s="1"/>
  <c r="C283" i="1"/>
  <c r="R62" i="8" l="1"/>
  <c r="S62" i="8" s="1"/>
  <c r="T62" i="8" s="1"/>
  <c r="U62" i="8" s="1"/>
  <c r="C238" i="8" s="1"/>
  <c r="L54" i="1"/>
  <c r="M54" i="1"/>
  <c r="C285" i="1" s="1"/>
  <c r="D284" i="1" s="1"/>
  <c r="K55" i="1"/>
  <c r="D283" i="1"/>
  <c r="D282" i="1"/>
  <c r="R63" i="8" l="1"/>
  <c r="L55" i="1"/>
  <c r="M55" i="1"/>
  <c r="C286" i="1" s="1"/>
  <c r="D285" i="1" s="1"/>
  <c r="K56" i="1" l="1"/>
  <c r="S63" i="8"/>
  <c r="L56" i="1"/>
  <c r="K57" i="1" s="1"/>
  <c r="M56" i="1"/>
  <c r="C287" i="1" s="1"/>
  <c r="T63" i="8" l="1"/>
  <c r="U63" i="8" s="1"/>
  <c r="C239" i="8" s="1"/>
  <c r="L57" i="1"/>
  <c r="M57" i="1"/>
  <c r="C288" i="1" s="1"/>
  <c r="D287" i="1" s="1"/>
  <c r="D286" i="1"/>
  <c r="R64" i="8" l="1"/>
  <c r="S64" i="8" s="1"/>
  <c r="T64" i="8" s="1"/>
  <c r="U64" i="8" s="1"/>
  <c r="C240" i="8" s="1"/>
  <c r="K58" i="1"/>
  <c r="M58" i="1"/>
  <c r="C289" i="1" s="1"/>
  <c r="D288" i="1" s="1"/>
  <c r="L58" i="1"/>
  <c r="R65" i="8" l="1"/>
  <c r="S65" i="8" s="1"/>
  <c r="T65" i="8" s="1"/>
  <c r="K59" i="1"/>
  <c r="L59" i="1"/>
  <c r="M59" i="1"/>
  <c r="C290" i="1" s="1"/>
  <c r="K60" i="1" l="1"/>
  <c r="U65" i="8"/>
  <c r="R66" i="8"/>
  <c r="L60" i="1"/>
  <c r="K61" i="1" s="1"/>
  <c r="M60" i="1"/>
  <c r="C291" i="1" s="1"/>
  <c r="D290" i="1"/>
  <c r="D289" i="1"/>
  <c r="S66" i="8" l="1"/>
  <c r="S67" i="8" s="1"/>
  <c r="C241" i="8"/>
  <c r="M61" i="1"/>
  <c r="L61" i="1"/>
  <c r="L62" i="1" s="1"/>
  <c r="T66" i="8" l="1"/>
  <c r="T67" i="8" s="1"/>
  <c r="N50" i="1"/>
  <c r="O50" i="1"/>
  <c r="P50" i="1"/>
  <c r="N51" i="1" s="1"/>
  <c r="C292" i="1"/>
  <c r="M62" i="1"/>
  <c r="U66" i="8" l="1"/>
  <c r="C242" i="8" s="1"/>
  <c r="V55" i="8"/>
  <c r="O51" i="1"/>
  <c r="P51" i="1"/>
  <c r="C294" i="1" s="1"/>
  <c r="N52" i="1"/>
  <c r="C293" i="1"/>
  <c r="D292" i="1"/>
  <c r="D291" i="1"/>
  <c r="U67" i="8" l="1"/>
  <c r="W55" i="8"/>
  <c r="P52" i="1"/>
  <c r="C295" i="1" s="1"/>
  <c r="D294" i="1" s="1"/>
  <c r="O52" i="1"/>
  <c r="D293" i="1"/>
  <c r="X55" i="8" l="1"/>
  <c r="Y55" i="8" s="1"/>
  <c r="C243" i="8" s="1"/>
  <c r="N53" i="1"/>
  <c r="V56" i="8" l="1"/>
  <c r="W56" i="8" s="1"/>
  <c r="X56" i="8" s="1"/>
  <c r="Y56" i="8" s="1"/>
  <c r="C244" i="8" s="1"/>
  <c r="O53" i="1"/>
  <c r="P53" i="1"/>
  <c r="V57" i="8" l="1"/>
  <c r="W57" i="8" s="1"/>
  <c r="X57" i="8" s="1"/>
  <c r="Y57" i="8" s="1"/>
  <c r="C245" i="8" s="1"/>
  <c r="C296" i="1"/>
  <c r="N54" i="1"/>
  <c r="V58" i="8" l="1"/>
  <c r="W58" i="8" s="1"/>
  <c r="X58" i="8" s="1"/>
  <c r="Y58" i="8" s="1"/>
  <c r="C246" i="8" s="1"/>
  <c r="P54" i="1"/>
  <c r="O54" i="1"/>
  <c r="N55" i="1" s="1"/>
  <c r="D295" i="1"/>
  <c r="V59" i="8" l="1"/>
  <c r="W59" i="8" s="1"/>
  <c r="X59" i="8" s="1"/>
  <c r="Y59" i="8" s="1"/>
  <c r="C247" i="8" s="1"/>
  <c r="O55" i="1"/>
  <c r="P55" i="1"/>
  <c r="C298" i="1" s="1"/>
  <c r="C297" i="1"/>
  <c r="V60" i="8" l="1"/>
  <c r="W60" i="8" s="1"/>
  <c r="X60" i="8" s="1"/>
  <c r="Y60" i="8" s="1"/>
  <c r="C248" i="8" s="1"/>
  <c r="D297" i="1"/>
  <c r="D296" i="1"/>
  <c r="N56" i="1"/>
  <c r="V61" i="8" l="1"/>
  <c r="W61" i="8" s="1"/>
  <c r="X61" i="8" s="1"/>
  <c r="Y61" i="8" s="1"/>
  <c r="C249" i="8" s="1"/>
  <c r="O56" i="1"/>
  <c r="P56" i="1"/>
  <c r="C299" i="1" s="1"/>
  <c r="V62" i="8" l="1"/>
  <c r="D298" i="1"/>
  <c r="N57" i="1"/>
  <c r="W62" i="8" l="1"/>
  <c r="X62" i="8" s="1"/>
  <c r="Y62" i="8" s="1"/>
  <c r="C250" i="8" s="1"/>
  <c r="P57" i="1"/>
  <c r="C300" i="1" s="1"/>
  <c r="O57" i="1"/>
  <c r="N58" i="1" s="1"/>
  <c r="V63" i="8" l="1"/>
  <c r="P58" i="1"/>
  <c r="C301" i="1" s="1"/>
  <c r="O58" i="1"/>
  <c r="D299" i="1"/>
  <c r="N59" i="1" l="1"/>
  <c r="W63" i="8"/>
  <c r="P59" i="1"/>
  <c r="C302" i="1" s="1"/>
  <c r="D301" i="1" s="1"/>
  <c r="O59" i="1"/>
  <c r="D300" i="1"/>
  <c r="N60" i="1" l="1"/>
  <c r="X63" i="8"/>
  <c r="Y63" i="8" s="1"/>
  <c r="C251" i="8" s="1"/>
  <c r="O60" i="1"/>
  <c r="P60" i="1"/>
  <c r="C303" i="1" s="1"/>
  <c r="V64" i="8" l="1"/>
  <c r="W64" i="8" s="1"/>
  <c r="D302" i="1"/>
  <c r="N61" i="1"/>
  <c r="X64" i="8" l="1"/>
  <c r="Y64" i="8" s="1"/>
  <c r="C252" i="8" s="1"/>
  <c r="O61" i="1"/>
  <c r="O62" i="1" s="1"/>
  <c r="P61" i="1"/>
  <c r="V65" i="8" l="1"/>
  <c r="W65" i="8" s="1"/>
  <c r="X65" i="8" s="1"/>
  <c r="Y65" i="8" s="1"/>
  <c r="C253" i="8" s="1"/>
  <c r="Q50" i="1"/>
  <c r="R50" i="1"/>
  <c r="Q51" i="1" s="1"/>
  <c r="S50" i="1"/>
  <c r="C304" i="1"/>
  <c r="P62" i="1"/>
  <c r="V66" i="8" l="1"/>
  <c r="W66" i="8" s="1"/>
  <c r="W67" i="8" s="1"/>
  <c r="R51" i="1"/>
  <c r="S51" i="1"/>
  <c r="C306" i="1" s="1"/>
  <c r="C305" i="1"/>
  <c r="D303" i="1"/>
  <c r="X66" i="8" l="1"/>
  <c r="X67" i="8" s="1"/>
  <c r="Z55" i="8"/>
  <c r="D305" i="1"/>
  <c r="AA55" i="8"/>
  <c r="AB55" i="8" s="1"/>
  <c r="AC55" i="8" s="1"/>
  <c r="C255" i="8" s="1"/>
  <c r="Q52" i="1"/>
  <c r="D304" i="1"/>
  <c r="Y66" i="8" l="1"/>
  <c r="Y67" i="8" s="1"/>
  <c r="Z56" i="8"/>
  <c r="S52" i="1"/>
  <c r="R52" i="1"/>
  <c r="C254" i="8" l="1"/>
  <c r="AA56" i="8"/>
  <c r="AB56" i="8" s="1"/>
  <c r="AC56" i="8" s="1"/>
  <c r="C256" i="8" s="1"/>
  <c r="C307" i="1"/>
  <c r="Q53" i="1"/>
  <c r="Z57" i="8" l="1"/>
  <c r="D306" i="1"/>
  <c r="S53" i="1"/>
  <c r="R53" i="1"/>
  <c r="Q54" i="1" l="1"/>
  <c r="AA57" i="8"/>
  <c r="R54" i="1"/>
  <c r="S54" i="1"/>
  <c r="C309" i="1" s="1"/>
  <c r="C308" i="1"/>
  <c r="Q55" i="1" l="1"/>
  <c r="AB57" i="8"/>
  <c r="AC57" i="8" s="1"/>
  <c r="C257" i="8" s="1"/>
  <c r="R55" i="1"/>
  <c r="Q56" i="1" s="1"/>
  <c r="S55" i="1"/>
  <c r="C310" i="1" s="1"/>
  <c r="D309" i="1"/>
  <c r="D308" i="1"/>
  <c r="D307" i="1"/>
  <c r="Z58" i="8" l="1"/>
  <c r="R56" i="1"/>
  <c r="Q57" i="1" s="1"/>
  <c r="S56" i="1"/>
  <c r="AA58" i="8" l="1"/>
  <c r="AB58" i="8" s="1"/>
  <c r="AC58" i="8" s="1"/>
  <c r="C258" i="8" s="1"/>
  <c r="S57" i="1"/>
  <c r="C312" i="1" s="1"/>
  <c r="R57" i="1"/>
  <c r="Q58" i="1" s="1"/>
  <c r="C311" i="1"/>
  <c r="Z59" i="8" l="1"/>
  <c r="AA59" i="8" s="1"/>
  <c r="AB59" i="8" s="1"/>
  <c r="AC59" i="8" s="1"/>
  <c r="C259" i="8" s="1"/>
  <c r="D311" i="1"/>
  <c r="D310" i="1"/>
  <c r="R58" i="1"/>
  <c r="S58" i="1"/>
  <c r="C313" i="1" s="1"/>
  <c r="Z60" i="8" l="1"/>
  <c r="AA60" i="8" s="1"/>
  <c r="D312" i="1"/>
  <c r="Q59" i="1"/>
  <c r="AB60" i="8" l="1"/>
  <c r="AC60" i="8" s="1"/>
  <c r="C260" i="8" s="1"/>
  <c r="Z61" i="8"/>
  <c r="AA61" i="8" s="1"/>
  <c r="AB61" i="8" s="1"/>
  <c r="AC61" i="8" s="1"/>
  <c r="C261" i="8" s="1"/>
  <c r="R59" i="1"/>
  <c r="S59" i="1"/>
  <c r="C314" i="1" s="1"/>
  <c r="Z62" i="8" l="1"/>
  <c r="AA62" i="8" s="1"/>
  <c r="AB62" i="8" s="1"/>
  <c r="AC62" i="8" s="1"/>
  <c r="C262" i="8" s="1"/>
  <c r="D313" i="1"/>
  <c r="Q60" i="1"/>
  <c r="Z63" i="8" l="1"/>
  <c r="R60" i="1"/>
  <c r="S60" i="1"/>
  <c r="C315" i="1" s="1"/>
  <c r="Q61" i="1"/>
  <c r="AA63" i="8" l="1"/>
  <c r="AB63" i="8" s="1"/>
  <c r="AC63" i="8" s="1"/>
  <c r="C263" i="8" s="1"/>
  <c r="R61" i="1"/>
  <c r="R62" i="1" s="1"/>
  <c r="S61" i="1"/>
  <c r="T50" i="1" s="1"/>
  <c r="D314" i="1"/>
  <c r="Z64" i="8" l="1"/>
  <c r="U50" i="1"/>
  <c r="V50" i="1" s="1"/>
  <c r="C316" i="1"/>
  <c r="S62" i="1"/>
  <c r="AA64" i="8" l="1"/>
  <c r="AB64" i="8" s="1"/>
  <c r="AC64" i="8" s="1"/>
  <c r="C264" i="8" s="1"/>
  <c r="D316" i="1"/>
  <c r="I66" i="1"/>
  <c r="D315" i="1"/>
  <c r="T51" i="1"/>
  <c r="Z65" i="8" l="1"/>
  <c r="AA65" i="8" s="1"/>
  <c r="AB65" i="8" s="1"/>
  <c r="AC65" i="8" s="1"/>
  <c r="C265" i="8" s="1"/>
  <c r="U51" i="1"/>
  <c r="T52" i="1" s="1"/>
  <c r="Z66" i="8" l="1"/>
  <c r="AA66" i="8" s="1"/>
  <c r="U52" i="1"/>
  <c r="T53" i="1" s="1"/>
  <c r="V51" i="1"/>
  <c r="V52" i="1" l="1"/>
  <c r="AB66" i="8"/>
  <c r="AA67" i="8"/>
  <c r="U53" i="1"/>
  <c r="T54" i="1" s="1"/>
  <c r="V53" i="1" l="1"/>
  <c r="AB67" i="8"/>
  <c r="AC66" i="8"/>
  <c r="U54" i="1"/>
  <c r="T55" i="1" s="1"/>
  <c r="V54" i="1" l="1"/>
  <c r="C266" i="8"/>
  <c r="AC67" i="8"/>
  <c r="B70" i="8"/>
  <c r="U55" i="1"/>
  <c r="V55" i="1" s="1"/>
  <c r="T56" i="1"/>
  <c r="C70" i="8" l="1"/>
  <c r="U56" i="1"/>
  <c r="V56" i="1" s="1"/>
  <c r="D70" i="8" l="1"/>
  <c r="E70" i="8" s="1"/>
  <c r="T57" i="1"/>
  <c r="B71" i="8" l="1"/>
  <c r="C267" i="8"/>
  <c r="U57" i="1"/>
  <c r="V57" i="1" s="1"/>
  <c r="T58" i="1"/>
  <c r="C71" i="8" l="1"/>
  <c r="U58" i="1"/>
  <c r="V58" i="1" s="1"/>
  <c r="T59" i="1" l="1"/>
  <c r="D71" i="8"/>
  <c r="E71" i="8" s="1"/>
  <c r="B72" i="8" s="1"/>
  <c r="U59" i="1"/>
  <c r="T60" i="1" s="1"/>
  <c r="V59" i="1"/>
  <c r="C72" i="8" l="1"/>
  <c r="D72" i="8" s="1"/>
  <c r="E72" i="8" s="1"/>
  <c r="C268" i="8"/>
  <c r="U60" i="1"/>
  <c r="V60" i="1" s="1"/>
  <c r="T61" i="1"/>
  <c r="C269" i="8" l="1"/>
  <c r="B73" i="8"/>
  <c r="U61" i="1"/>
  <c r="U62" i="1" s="1"/>
  <c r="I64" i="1" s="1"/>
  <c r="C73" i="8" l="1"/>
  <c r="D73" i="8" s="1"/>
  <c r="E73" i="8" s="1"/>
  <c r="V61" i="1"/>
  <c r="V62" i="1" s="1"/>
  <c r="I65" i="1" s="1"/>
  <c r="C270" i="8" l="1"/>
  <c r="B74" i="8"/>
  <c r="C74" i="8" l="1"/>
  <c r="D74" i="8" s="1"/>
  <c r="E74" i="8" s="1"/>
  <c r="B75" i="8" l="1"/>
  <c r="C75" i="8" s="1"/>
  <c r="C271" i="8"/>
  <c r="D75" i="8" l="1"/>
  <c r="E75" i="8" s="1"/>
  <c r="C272" i="8" s="1"/>
  <c r="B76" i="8" l="1"/>
  <c r="C76" i="8" s="1"/>
  <c r="D76" i="8" s="1"/>
  <c r="E76" i="8" s="1"/>
  <c r="C273" i="8" s="1"/>
  <c r="B77" i="8" l="1"/>
  <c r="C77" i="8" s="1"/>
  <c r="D77" i="8" s="1"/>
  <c r="E77" i="8" s="1"/>
  <c r="C274" i="8" s="1"/>
  <c r="B78" i="8" l="1"/>
  <c r="C78" i="8" l="1"/>
  <c r="D78" i="8" s="1"/>
  <c r="E78" i="8" s="1"/>
  <c r="C275" i="8" s="1"/>
  <c r="B79" i="8" l="1"/>
  <c r="C79" i="8"/>
  <c r="D79" i="8" l="1"/>
  <c r="E79" i="8" s="1"/>
  <c r="C276" i="8" s="1"/>
  <c r="B80" i="8" l="1"/>
  <c r="C80" i="8" s="1"/>
  <c r="D80" i="8" s="1"/>
  <c r="E80" i="8" s="1"/>
  <c r="C277" i="8" s="1"/>
  <c r="B81" i="8" l="1"/>
  <c r="C81" i="8" s="1"/>
  <c r="C82" i="8" s="1"/>
  <c r="D81" i="8" l="1"/>
  <c r="D82" i="8" s="1"/>
  <c r="E81" i="8" l="1"/>
  <c r="C278" i="8" s="1"/>
  <c r="F70" i="8"/>
  <c r="G70" i="8" s="1"/>
  <c r="E82" i="8" l="1"/>
  <c r="H70" i="8"/>
  <c r="I70" i="8" s="1"/>
  <c r="C279" i="8" s="1"/>
  <c r="F71" i="8" l="1"/>
  <c r="G71" i="8" s="1"/>
  <c r="H71" i="8" s="1"/>
  <c r="I71" i="8" s="1"/>
  <c r="C280" i="8" l="1"/>
  <c r="F72" i="8"/>
  <c r="G72" i="8" l="1"/>
  <c r="H72" i="8" l="1"/>
  <c r="I72" i="8" s="1"/>
  <c r="F73" i="8" s="1"/>
  <c r="G73" i="8" l="1"/>
  <c r="H73" i="8" s="1"/>
  <c r="I73" i="8" s="1"/>
  <c r="C282" i="8" s="1"/>
  <c r="C281" i="8"/>
  <c r="F74" i="8" l="1"/>
  <c r="G74" i="8" s="1"/>
  <c r="H74" i="8" s="1"/>
  <c r="I74" i="8" s="1"/>
  <c r="C283" i="8" l="1"/>
  <c r="F75" i="8"/>
  <c r="G75" i="8" l="1"/>
  <c r="H75" i="8" s="1"/>
  <c r="I75" i="8" s="1"/>
  <c r="C284" i="8" s="1"/>
  <c r="F76" i="8" l="1"/>
  <c r="G76" i="8" l="1"/>
  <c r="H76" i="8" s="1"/>
  <c r="I76" i="8" s="1"/>
  <c r="C285" i="8" s="1"/>
  <c r="F77" i="8" l="1"/>
  <c r="G77" i="8" s="1"/>
  <c r="H77" i="8" s="1"/>
  <c r="I77" i="8" s="1"/>
  <c r="C286" i="8" s="1"/>
  <c r="F78" i="8" l="1"/>
  <c r="G78" i="8" l="1"/>
  <c r="H78" i="8" s="1"/>
  <c r="I78" i="8" s="1"/>
  <c r="C287" i="8" s="1"/>
  <c r="F79" i="8" l="1"/>
  <c r="G79" i="8"/>
  <c r="H79" i="8" l="1"/>
  <c r="I79" i="8" s="1"/>
  <c r="C288" i="8" s="1"/>
  <c r="F80" i="8" l="1"/>
  <c r="G80" i="8" l="1"/>
  <c r="H80" i="8" s="1"/>
  <c r="I80" i="8" s="1"/>
  <c r="C289" i="8" s="1"/>
  <c r="F81" i="8" l="1"/>
  <c r="G81" i="8" l="1"/>
  <c r="G82" i="8" s="1"/>
  <c r="H81" i="8" l="1"/>
  <c r="H82" i="8" s="1"/>
  <c r="I81" i="8" l="1"/>
  <c r="I82" i="8" s="1"/>
  <c r="J70" i="8"/>
  <c r="C290" i="8" l="1"/>
  <c r="K70" i="8"/>
  <c r="L70" i="8" s="1"/>
  <c r="M70" i="8" s="1"/>
  <c r="C291" i="8" s="1"/>
  <c r="J71" i="8" l="1"/>
  <c r="K71" i="8" l="1"/>
  <c r="L71" i="8" s="1"/>
  <c r="M71" i="8" s="1"/>
  <c r="C292" i="8" s="1"/>
  <c r="J72" i="8" l="1"/>
  <c r="K72" i="8" s="1"/>
  <c r="L72" i="8" s="1"/>
  <c r="M72" i="8" s="1"/>
  <c r="J73" i="8" l="1"/>
  <c r="C293" i="8"/>
  <c r="K73" i="8" l="1"/>
  <c r="L73" i="8" s="1"/>
  <c r="M73" i="8" s="1"/>
  <c r="C294" i="8" l="1"/>
  <c r="J74" i="8"/>
  <c r="K74" i="8" l="1"/>
  <c r="L74" i="8" s="1"/>
  <c r="M74" i="8" s="1"/>
  <c r="C295" i="8" l="1"/>
  <c r="J75" i="8"/>
  <c r="K75" i="8" l="1"/>
  <c r="L75" i="8" s="1"/>
  <c r="M75" i="8" s="1"/>
  <c r="C296" i="8" s="1"/>
  <c r="J76" i="8" l="1"/>
  <c r="K76" i="8" l="1"/>
  <c r="L76" i="8" s="1"/>
  <c r="M76" i="8" s="1"/>
  <c r="C297" i="8" s="1"/>
  <c r="J77" i="8" l="1"/>
  <c r="K77" i="8"/>
  <c r="L77" i="8" s="1"/>
  <c r="M77" i="8" s="1"/>
  <c r="C298" i="8" s="1"/>
  <c r="J78" i="8" l="1"/>
  <c r="K78" i="8" l="1"/>
  <c r="L78" i="8" s="1"/>
  <c r="M78" i="8" s="1"/>
  <c r="C299" i="8" s="1"/>
  <c r="J79" i="8" l="1"/>
  <c r="K79" i="8" s="1"/>
  <c r="L79" i="8" l="1"/>
  <c r="M79" i="8" s="1"/>
  <c r="C300" i="8" s="1"/>
  <c r="J80" i="8" l="1"/>
  <c r="K80" i="8" s="1"/>
  <c r="L80" i="8" s="1"/>
  <c r="M80" i="8" s="1"/>
  <c r="C301" i="8" s="1"/>
  <c r="J81" i="8" l="1"/>
  <c r="K81" i="8" s="1"/>
  <c r="K82" i="8" s="1"/>
  <c r="L81" i="8" l="1"/>
  <c r="L82" i="8" s="1"/>
  <c r="M81" i="8" l="1"/>
  <c r="N70" i="8" s="1"/>
  <c r="O70" i="8" s="1"/>
  <c r="C302" i="8" l="1"/>
  <c r="M82" i="8"/>
  <c r="P70" i="8"/>
  <c r="Q70" i="8" s="1"/>
  <c r="N71" i="8" l="1"/>
  <c r="C303" i="8"/>
  <c r="O71" i="8" l="1"/>
  <c r="P71" i="8" s="1"/>
  <c r="Q71" i="8" s="1"/>
  <c r="C304" i="8" l="1"/>
  <c r="N72" i="8"/>
  <c r="O72" i="8" l="1"/>
  <c r="P72" i="8" s="1"/>
  <c r="Q72" i="8" s="1"/>
  <c r="C305" i="8" l="1"/>
  <c r="N73" i="8"/>
  <c r="O73" i="8" l="1"/>
  <c r="P73" i="8" s="1"/>
  <c r="Q73" i="8" s="1"/>
  <c r="C306" i="8" l="1"/>
  <c r="N74" i="8"/>
  <c r="O74" i="8" l="1"/>
  <c r="P74" i="8" l="1"/>
  <c r="Q74" i="8" s="1"/>
  <c r="C307" i="8" s="1"/>
  <c r="N75" i="8" l="1"/>
  <c r="O75" i="8" l="1"/>
  <c r="P75" i="8" l="1"/>
  <c r="Q75" i="8" s="1"/>
  <c r="C308" i="8" s="1"/>
  <c r="N76" i="8" l="1"/>
  <c r="O76" i="8" s="1"/>
  <c r="P76" i="8" s="1"/>
  <c r="Q76" i="8" s="1"/>
  <c r="C309" i="8" s="1"/>
  <c r="N77" i="8" l="1"/>
  <c r="O77" i="8" s="1"/>
  <c r="P77" i="8" s="1"/>
  <c r="Q77" i="8" s="1"/>
  <c r="C310" i="8" s="1"/>
  <c r="N78" i="8" l="1"/>
  <c r="O78" i="8" l="1"/>
  <c r="P78" i="8" l="1"/>
  <c r="Q78" i="8" s="1"/>
  <c r="C311" i="8" s="1"/>
  <c r="N79" i="8" l="1"/>
  <c r="O79" i="8" s="1"/>
  <c r="P79" i="8" s="1"/>
  <c r="Q79" i="8" s="1"/>
  <c r="C312" i="8" s="1"/>
  <c r="N80" i="8" l="1"/>
  <c r="O80" i="8" s="1"/>
  <c r="P80" i="8" l="1"/>
  <c r="Q80" i="8" s="1"/>
  <c r="C313" i="8" s="1"/>
  <c r="N81" i="8" l="1"/>
  <c r="O81" i="8" s="1"/>
  <c r="O82" i="8" s="1"/>
  <c r="P81" i="8" l="1"/>
  <c r="P82" i="8" s="1"/>
  <c r="Q81" i="8" l="1"/>
  <c r="Q82" i="8" s="1"/>
  <c r="R70" i="8" l="1"/>
  <c r="C314" i="8"/>
  <c r="S70" i="8" l="1"/>
  <c r="T70" i="8" s="1"/>
  <c r="U70" i="8" s="1"/>
  <c r="C315" i="8" s="1"/>
  <c r="R71" i="8" l="1"/>
  <c r="S71" i="8" l="1"/>
  <c r="T71" i="8" s="1"/>
  <c r="U71" i="8" s="1"/>
  <c r="C316" i="8" s="1"/>
  <c r="R72" i="8" l="1"/>
  <c r="S72" i="8" s="1"/>
  <c r="T72" i="8" s="1"/>
  <c r="U72" i="8" s="1"/>
  <c r="C317" i="8" s="1"/>
  <c r="R73" i="8" l="1"/>
  <c r="S73" i="8" s="1"/>
  <c r="T73" i="8" s="1"/>
  <c r="U73" i="8" s="1"/>
  <c r="C318" i="8" s="1"/>
  <c r="R74" i="8" l="1"/>
  <c r="S74" i="8" s="1"/>
  <c r="T74" i="8" s="1"/>
  <c r="U74" i="8" s="1"/>
  <c r="C319" i="8" s="1"/>
  <c r="R75" i="8" l="1"/>
  <c r="S75" i="8" s="1"/>
  <c r="T75" i="8" l="1"/>
  <c r="U75" i="8" s="1"/>
  <c r="C320" i="8" s="1"/>
  <c r="R76" i="8" l="1"/>
  <c r="S76" i="8" l="1"/>
  <c r="T76" i="8" s="1"/>
  <c r="U76" i="8" s="1"/>
  <c r="C321" i="8" s="1"/>
  <c r="R77" i="8" l="1"/>
  <c r="S77" i="8" l="1"/>
  <c r="T77" i="8" l="1"/>
  <c r="U77" i="8" s="1"/>
  <c r="C322" i="8" s="1"/>
  <c r="R78" i="8" l="1"/>
  <c r="S78" i="8" s="1"/>
  <c r="T78" i="8" s="1"/>
  <c r="U78" i="8" s="1"/>
  <c r="C323" i="8" s="1"/>
  <c r="R79" i="8" l="1"/>
  <c r="S79" i="8" s="1"/>
  <c r="T79" i="8" s="1"/>
  <c r="U79" i="8" s="1"/>
  <c r="C324" i="8" s="1"/>
  <c r="R80" i="8" l="1"/>
  <c r="S80" i="8" l="1"/>
  <c r="T80" i="8" l="1"/>
  <c r="U80" i="8" l="1"/>
  <c r="R81" i="8"/>
  <c r="S81" i="8" l="1"/>
  <c r="S82" i="8" s="1"/>
  <c r="C325" i="8"/>
  <c r="T81" i="8" l="1"/>
  <c r="T82" i="8" s="1"/>
  <c r="U81" i="8" l="1"/>
  <c r="C326" i="8" s="1"/>
  <c r="V70" i="8"/>
  <c r="U82" i="8" l="1"/>
  <c r="W70" i="8"/>
  <c r="X70" i="8" l="1"/>
  <c r="Y70" i="8" s="1"/>
  <c r="C327" i="8" s="1"/>
  <c r="V71" i="8" l="1"/>
  <c r="W71" i="8" s="1"/>
  <c r="X71" i="8" s="1"/>
  <c r="Y71" i="8" s="1"/>
  <c r="C328" i="8" s="1"/>
  <c r="V72" i="8" l="1"/>
  <c r="W72" i="8" s="1"/>
  <c r="X72" i="8" s="1"/>
  <c r="Y72" i="8" l="1"/>
  <c r="C329" i="8" s="1"/>
  <c r="V73" i="8"/>
  <c r="W73" i="8" l="1"/>
  <c r="X73" i="8" s="1"/>
  <c r="Y73" i="8" s="1"/>
  <c r="C330" i="8" l="1"/>
  <c r="V74" i="8"/>
  <c r="W74" i="8" l="1"/>
  <c r="X74" i="8" s="1"/>
  <c r="Y74" i="8" s="1"/>
  <c r="V75" i="8" l="1"/>
  <c r="W75" i="8"/>
  <c r="C331" i="8"/>
  <c r="X75" i="8" l="1"/>
  <c r="Y75" i="8" s="1"/>
  <c r="C332" i="8" s="1"/>
  <c r="V76" i="8" l="1"/>
  <c r="W76" i="8" s="1"/>
  <c r="X76" i="8" s="1"/>
  <c r="Y76" i="8" s="1"/>
  <c r="C333" i="8" s="1"/>
  <c r="V77" i="8" l="1"/>
  <c r="W77" i="8" s="1"/>
  <c r="X77" i="8" s="1"/>
  <c r="Y77" i="8" s="1"/>
  <c r="C334" i="8" s="1"/>
  <c r="V78" i="8" l="1"/>
  <c r="W78" i="8" s="1"/>
  <c r="X78" i="8" l="1"/>
  <c r="Y78" i="8" s="1"/>
  <c r="C335" i="8" s="1"/>
  <c r="V79" i="8" l="1"/>
  <c r="W79" i="8" s="1"/>
  <c r="X79" i="8" s="1"/>
  <c r="Y79" i="8" s="1"/>
  <c r="C336" i="8" s="1"/>
  <c r="V80" i="8" l="1"/>
  <c r="W80" i="8" s="1"/>
  <c r="X80" i="8" s="1"/>
  <c r="Y80" i="8" s="1"/>
  <c r="C337" i="8" s="1"/>
  <c r="V81" i="8" l="1"/>
  <c r="W81" i="8" s="1"/>
  <c r="W82" i="8" s="1"/>
  <c r="X81" i="8" l="1"/>
  <c r="X82" i="8" s="1"/>
  <c r="Y81" i="8" l="1"/>
  <c r="C338" i="8" s="1"/>
  <c r="K88" i="8" s="1"/>
  <c r="Z70" i="8" l="1"/>
  <c r="Z71" i="8" s="1"/>
  <c r="AA71" i="8" s="1"/>
  <c r="AB71" i="8" s="1"/>
  <c r="Y82" i="8"/>
  <c r="AA70" i="8" l="1"/>
  <c r="AB70" i="8" s="1"/>
  <c r="AC70" i="8" s="1"/>
  <c r="AC71" i="8"/>
  <c r="Z72" i="8"/>
  <c r="AA72" i="8" l="1"/>
  <c r="AB72" i="8" s="1"/>
  <c r="AC72" i="8" l="1"/>
  <c r="Z73" i="8" s="1"/>
  <c r="AA73" i="8" l="1"/>
  <c r="AB73" i="8" s="1"/>
  <c r="AC73" i="8" l="1"/>
  <c r="Z74" i="8"/>
  <c r="AA74" i="8" l="1"/>
  <c r="AB74" i="8" s="1"/>
  <c r="AC74" i="8" l="1"/>
  <c r="Z75" i="8" s="1"/>
  <c r="AA75" i="8" l="1"/>
  <c r="AB75" i="8" s="1"/>
  <c r="AC75" i="8" l="1"/>
  <c r="Z76" i="8"/>
  <c r="AA76" i="8" l="1"/>
  <c r="AB76" i="8" s="1"/>
  <c r="AC76" i="8" l="1"/>
  <c r="Z77" i="8"/>
  <c r="AA77" i="8" l="1"/>
  <c r="AB77" i="8" s="1"/>
  <c r="AC77" i="8" l="1"/>
  <c r="Z78" i="8" s="1"/>
  <c r="AA78" i="8" l="1"/>
  <c r="AB78" i="8" s="1"/>
  <c r="AC78" i="8" l="1"/>
  <c r="Z79" i="8" s="1"/>
  <c r="AA79" i="8" l="1"/>
  <c r="AB79" i="8" s="1"/>
  <c r="AC79" i="8" l="1"/>
  <c r="Z80" i="8"/>
  <c r="AA80" i="8" l="1"/>
  <c r="AB80" i="8" l="1"/>
  <c r="AC80" i="8" s="1"/>
  <c r="Z81" i="8" l="1"/>
  <c r="AA81" i="8" s="1"/>
  <c r="AB81" i="8" l="1"/>
  <c r="AA82" i="8"/>
  <c r="K85" i="8" s="1"/>
  <c r="AB82" i="8" l="1"/>
  <c r="AC81" i="8"/>
  <c r="AC82" i="8" s="1"/>
  <c r="K87" i="8" s="1"/>
  <c r="K86" i="8" l="1"/>
  <c r="K84" i="8" s="1"/>
</calcChain>
</file>

<file path=xl/sharedStrings.xml><?xml version="1.0" encoding="utf-8"?>
<sst xmlns="http://schemas.openxmlformats.org/spreadsheetml/2006/main" count="360" uniqueCount="105">
  <si>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</si>
  <si>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</si>
  <si>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</si>
  <si>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</si>
  <si>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</si>
  <si>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</si>
  <si>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</si>
  <si>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</si>
  <si>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</si>
  <si>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</si>
  <si>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</si>
  <si>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</si>
  <si>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</si>
  <si>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</si>
  <si>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</si>
  <si>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</si>
  <si>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</si>
  <si>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</si>
  <si>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</si>
  <si>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</si>
  <si>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</si>
  <si>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</si>
  <si>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</si>
  <si>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</si>
  <si>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</si>
  <si>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</si>
  <si>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</si>
  <si>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</si>
  <si>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</si>
  <si>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</si>
  <si>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</si>
  <si>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</si>
  <si>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</si>
  <si>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</si>
  <si>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</si>
  <si>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</si>
  <si>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</si>
  <si>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</si>
  <si>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</si>
  <si>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</si>
  <si>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</si>
  <si>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</si>
  <si>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</si>
  <si>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</si>
  <si>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</si>
  <si>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</si>
  <si>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</si>
  <si>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</si>
  <si>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</si>
  <si>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</si>
  <si>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</si>
  <si>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</si>
  <si>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</si>
  <si>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</si>
  <si>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</si>
  <si>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</si>
  <si>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</si>
  <si>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</si>
  <si>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</si>
  <si>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</si>
  <si>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</si>
  <si>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</si>
  <si>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</si>
  <si>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“Житло в кредит” (вторинний ринок)</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</si>
  <si>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</si>
  <si>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</si>
  <si>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</si>
  <si>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</si>
  <si>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</si>
  <si>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</si>
  <si>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Вартість забезпечення, грн.</t>
  </si>
  <si>
    <t>Сума кредиту, грн.</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</si>
  <si>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</si>
  <si>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</si>
  <si>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</si>
  <si>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</si>
  <si>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 xml:space="preserve">Відкриття поточного рахунку, грн. </t>
  </si>
  <si>
    <t>…</t>
  </si>
  <si>
    <t>Додаткові платежі на користь Банку/третіх осіб</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</si>
  <si>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</si>
  <si>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</si>
  <si>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</si>
  <si>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Додаток 6.1. до протоколу Кредитної Ради АБ "УКРГАЗБАНК" від 14.01.2020 №9/5</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</si>
  <si>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</si>
  <si>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</si>
  <si>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</si>
  <si>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Державне мито за посвідчення договору забезпечення, % від вартості забезпечення</t>
  </si>
  <si>
    <t>Комісія за надання кредиту, % від суми кредиту</t>
  </si>
  <si>
    <t>місяці кредитування , міс</t>
  </si>
  <si>
    <t>Процентна ставка (номінальна), % річних на перші</t>
  </si>
  <si>
    <t>1/%</t>
  </si>
  <si>
    <t>Калькулятор
Житло в кредит (вторинний ринок)</t>
  </si>
  <si>
    <t>заповнюється Клієнтом, виходячи з обраних умов</t>
  </si>
  <si>
    <t>Збір на обов'язкове державне пенсійне страхування, 1% від вартості нерухомості</t>
  </si>
  <si>
    <t>Послуги нотаріуса (орієнтовно), грн.</t>
  </si>
  <si>
    <t>Вартiсть послуг нотарiуса щодо державної реєстрацiї припинення iпотеки в ДРРП, грн. (в кінці строку кредиту), орієнтовно</t>
  </si>
  <si>
    <t>Страхування предмету забезпечення, % від вартості забезпечення
 (щорічно, після отримання правовстановлюючих документів на нерухомість), орієнтовно</t>
  </si>
  <si>
    <t>Страхування особисто Позичальника, % від суми залишку заборгованості по кредиту (щорічно), орієнтовно</t>
  </si>
  <si>
    <t>Оцінка предмету забезпечення СОД (орієнтовно), грн.</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</si>
  <si>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</si>
  <si>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</si>
  <si>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</si>
  <si>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</si>
  <si>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</si>
  <si>
    <t>згідно тарифів на оцінку квартири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</si>
</sst>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р_._-;\-* #,##0.00_р_._-;_-* &quot;-&quot;??_р_._-;_-@_-"/>
    <numFmt numFmtId="165" formatCode="mmmm"/>
    <numFmt numFmtId="166" formatCode="0.0000"/>
    <numFmt numFmtId="167" formatCode="0.000000"/>
    <numFmt numFmtId="168" formatCode="0.0%"/>
  </numFmts>
  <fonts count="19"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i/>
      <sz val="11"/>
      <name val="Times New Roman"/>
      <family val="1"/>
      <charset val="204"/>
    </font>
    <font>
      <sz val="11"/>
      <color theme="1"/>
      <name val="Calibri"/>
      <family val="2"/>
      <scheme val="minor"/>
    </font>
    <font>
      <sz val="11"/>
      <color theme="1"/>
      <name val="Times New Roman"/>
      <family val="1"/>
      <charset val="204"/>
    </font>
    <font>
      <sz val="11"/>
      <color rgb="FFFF0000"/>
      <name val="Times New Roman"/>
      <family val="1"/>
      <charset val="204"/>
    </font>
    <font>
      <sz val="11"/>
      <color theme="1" tint="0.499984740745262"/>
      <name val="Times New Roman"/>
      <family val="1"/>
      <charset val="204"/>
    </font>
    <font>
      <i/>
      <sz val="11"/>
      <color rgb="FFFF0000"/>
      <name val="Times New Roman"/>
      <family val="1"/>
      <charset val="204"/>
    </font>
  </fonts>
  <fills count="7">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s>
  <borders count="31">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top/>
      <bottom style="thin">
        <color indexed="64"/>
      </bottom>
      <diagonal/>
    </border>
  </borders>
  <cellStyleXfs count="6">
    <xf numFmtId="0" fontId="0" fillId="0" borderId="0"/>
    <xf numFmtId="0" fontId="2"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cellStyleXfs>
  <cellXfs count="194">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4" borderId="0" xfId="0" applyFont="1" applyFill="1" applyProtection="1">
      <protection hidden="1"/>
    </xf>
    <xf numFmtId="0" fontId="5" fillId="0" borderId="2" xfId="0" applyFont="1" applyFill="1" applyBorder="1" applyAlignment="1" applyProtection="1">
      <alignment horizontal="center" vertical="center" wrapText="1" shrinkToFit="1"/>
      <protection hidden="1"/>
    </xf>
    <xf numFmtId="0" fontId="5" fillId="0" borderId="3" xfId="0" applyFont="1" applyFill="1" applyBorder="1" applyAlignment="1" applyProtection="1">
      <alignment horizontal="center" vertical="center" wrapText="1" shrinkToFit="1"/>
      <protection hidden="1"/>
    </xf>
    <xf numFmtId="165" fontId="5" fillId="0" borderId="4" xfId="0" applyNumberFormat="1" applyFont="1" applyFill="1" applyBorder="1" applyAlignment="1" applyProtection="1">
      <alignment horizontal="left" shrinkToFit="1"/>
      <protection hidden="1"/>
    </xf>
    <xf numFmtId="4" fontId="5" fillId="0" borderId="5" xfId="0" applyNumberFormat="1" applyFont="1" applyFill="1" applyBorder="1" applyAlignment="1" applyProtection="1">
      <alignment shrinkToFit="1"/>
      <protection hidden="1"/>
    </xf>
    <xf numFmtId="4" fontId="5" fillId="0" borderId="1"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7"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6"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16" fillId="0" borderId="0" xfId="0" applyFont="1" applyAlignment="1" applyProtection="1">
      <alignment horizontal="left"/>
      <protection hidden="1"/>
    </xf>
    <xf numFmtId="166" fontId="5" fillId="0" borderId="0" xfId="0" applyNumberFormat="1" applyFont="1" applyFill="1" applyAlignment="1" applyProtection="1">
      <alignment horizontal="left"/>
      <protection hidden="1"/>
    </xf>
    <xf numFmtId="0" fontId="16"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16"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4" borderId="0" xfId="0" applyNumberFormat="1" applyFill="1" applyProtection="1">
      <protection hidden="1"/>
    </xf>
    <xf numFmtId="4" fontId="5" fillId="4"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3" borderId="13" xfId="0" applyNumberFormat="1" applyFont="1" applyFill="1" applyBorder="1" applyAlignment="1" applyProtection="1">
      <protection hidden="1"/>
    </xf>
    <xf numFmtId="0" fontId="5" fillId="3" borderId="0" xfId="0" applyFont="1" applyFill="1" applyAlignment="1" applyProtection="1">
      <protection hidden="1"/>
    </xf>
    <xf numFmtId="10" fontId="5" fillId="3"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10" fontId="5" fillId="0" borderId="0" xfId="0" applyNumberFormat="1" applyFont="1" applyProtection="1">
      <protection hidden="1"/>
    </xf>
    <xf numFmtId="168" fontId="5" fillId="0" borderId="0" xfId="0" applyNumberFormat="1" applyFont="1" applyProtection="1">
      <protection hidden="1"/>
    </xf>
    <xf numFmtId="0" fontId="16" fillId="0" borderId="0" xfId="0" applyFont="1" applyAlignment="1" applyProtection="1">
      <alignment horizontal="left"/>
      <protection hidden="1"/>
    </xf>
    <xf numFmtId="0" fontId="5" fillId="0" borderId="0" xfId="0" applyFont="1" applyAlignment="1" applyProtection="1">
      <alignment horizontal="right"/>
      <protection hidden="1"/>
    </xf>
    <xf numFmtId="0" fontId="0" fillId="0" borderId="18" xfId="0" applyBorder="1" applyAlignment="1">
      <alignment horizontal="right"/>
    </xf>
    <xf numFmtId="0" fontId="5" fillId="2" borderId="0" xfId="0" applyFont="1" applyFill="1" applyBorder="1" applyAlignment="1" applyProtection="1">
      <alignment horizontal="left" vertical="center"/>
      <protection hidden="1"/>
    </xf>
    <xf numFmtId="0" fontId="0" fillId="0" borderId="18" xfId="0" applyBorder="1" applyAlignment="1">
      <alignment horizontal="right" wrapText="1"/>
    </xf>
    <xf numFmtId="0" fontId="5" fillId="0" borderId="19" xfId="0" applyFont="1" applyFill="1" applyBorder="1" applyAlignment="1" applyProtection="1">
      <alignment horizontal="left" shrinkToFit="1"/>
      <protection hidden="1"/>
    </xf>
    <xf numFmtId="0" fontId="0" fillId="0" borderId="0" xfId="0" applyFill="1"/>
    <xf numFmtId="10" fontId="5" fillId="3" borderId="14" xfId="4" applyNumberFormat="1" applyFont="1" applyFill="1" applyBorder="1" applyAlignment="1" applyProtection="1">
      <protection hidden="1"/>
    </xf>
    <xf numFmtId="10" fontId="5" fillId="0" borderId="0" xfId="0" applyNumberFormat="1" applyFont="1" applyFill="1" applyProtection="1">
      <protection hidden="1"/>
    </xf>
    <xf numFmtId="0" fontId="5" fillId="0" borderId="21" xfId="0" applyFont="1" applyFill="1" applyBorder="1" applyAlignment="1" applyProtection="1">
      <alignment horizontal="center" vertical="center" wrapText="1" shrinkToFit="1"/>
      <protection hidden="1"/>
    </xf>
    <xf numFmtId="2" fontId="16" fillId="4" borderId="20" xfId="4" applyNumberFormat="1" applyFont="1" applyFill="1" applyBorder="1" applyAlignment="1" applyProtection="1">
      <alignment horizontal="right"/>
      <protection hidden="1"/>
    </xf>
    <xf numFmtId="2" fontId="16" fillId="4" borderId="18" xfId="4" applyNumberFormat="1" applyFont="1" applyFill="1" applyBorder="1" applyAlignment="1" applyProtection="1">
      <alignment horizontal="right"/>
      <protection hidden="1"/>
    </xf>
    <xf numFmtId="0" fontId="5" fillId="0" borderId="0" xfId="0" applyFont="1" applyFill="1" applyBorder="1" applyAlignment="1" applyProtection="1">
      <alignment horizontal="center" vertical="center" wrapText="1" shrinkToFit="1"/>
      <protection hidden="1"/>
    </xf>
    <xf numFmtId="0" fontId="0" fillId="0" borderId="0" xfId="0" applyProtection="1">
      <protection hidden="1"/>
    </xf>
    <xf numFmtId="0" fontId="5" fillId="4" borderId="0" xfId="0" applyFont="1" applyFill="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15" fillId="3" borderId="13" xfId="2" applyFont="1" applyFill="1" applyBorder="1" applyAlignment="1">
      <alignment horizontal="left" vertical="center" wrapText="1"/>
    </xf>
    <xf numFmtId="0" fontId="16" fillId="0" borderId="0" xfId="0" applyFont="1" applyBorder="1" applyAlignment="1" applyProtection="1">
      <alignment horizontal="left"/>
      <protection hidden="1"/>
    </xf>
    <xf numFmtId="0" fontId="16" fillId="0" borderId="0" xfId="0" applyFont="1" applyAlignment="1" applyProtection="1">
      <alignment horizontal="left"/>
      <protection hidden="1"/>
    </xf>
    <xf numFmtId="0" fontId="16" fillId="0" borderId="24" xfId="0" applyFont="1" applyBorder="1" applyAlignment="1" applyProtection="1">
      <alignment horizontal="left"/>
      <protection hidden="1"/>
    </xf>
    <xf numFmtId="0" fontId="12" fillId="3" borderId="0" xfId="0" applyFont="1" applyFill="1" applyAlignment="1" applyProtection="1">
      <alignment horizontal="center" vertical="center" wrapText="1"/>
      <protection hidden="1"/>
    </xf>
    <xf numFmtId="0" fontId="12" fillId="3" borderId="0" xfId="0" applyFont="1" applyFill="1" applyAlignment="1" applyProtection="1">
      <alignment horizontal="center" vertical="center"/>
      <protection hidden="1"/>
    </xf>
    <xf numFmtId="0" fontId="17" fillId="0" borderId="0" xfId="0" applyFont="1" applyAlignment="1" applyProtection="1">
      <alignment horizontal="center"/>
      <protection hidden="1"/>
    </xf>
    <xf numFmtId="0" fontId="18" fillId="0" borderId="20" xfId="1" applyFont="1" applyFill="1" applyBorder="1" applyAlignment="1" applyProtection="1">
      <alignment horizontal="left" vertical="center" wrapText="1"/>
      <protection hidden="1"/>
    </xf>
    <xf numFmtId="0" fontId="18" fillId="0" borderId="25" xfId="1" applyFont="1" applyFill="1" applyBorder="1" applyAlignment="1" applyProtection="1">
      <alignment horizontal="left" vertical="center" wrapText="1"/>
      <protection hidden="1"/>
    </xf>
    <xf numFmtId="0" fontId="18" fillId="0" borderId="18" xfId="1" applyFont="1" applyFill="1" applyBorder="1" applyAlignment="1" applyProtection="1">
      <alignment horizontal="left" vertical="center" wrapText="1"/>
      <protection hidden="1"/>
    </xf>
    <xf numFmtId="0" fontId="5" fillId="0" borderId="0" xfId="0" applyFont="1" applyAlignment="1" applyProtection="1">
      <alignment horizontal="center"/>
      <protection hidden="1"/>
    </xf>
    <xf numFmtId="0" fontId="5" fillId="0" borderId="26" xfId="0" applyFont="1" applyFill="1" applyBorder="1" applyAlignment="1" applyProtection="1">
      <alignment horizontal="left" shrinkToFit="1"/>
      <protection hidden="1"/>
    </xf>
    <xf numFmtId="0" fontId="5" fillId="0" borderId="27" xfId="0" applyFont="1" applyFill="1" applyBorder="1" applyAlignment="1" applyProtection="1">
      <alignment horizontal="left" shrinkToFit="1"/>
      <protection hidden="1"/>
    </xf>
    <xf numFmtId="0" fontId="5" fillId="0" borderId="28" xfId="0" applyFont="1" applyFill="1" applyBorder="1" applyAlignment="1" applyProtection="1">
      <alignment horizontal="left" shrinkToFit="1"/>
      <protection hidden="1"/>
    </xf>
    <xf numFmtId="0" fontId="11" fillId="0" borderId="18" xfId="0" applyFont="1" applyBorder="1" applyAlignment="1">
      <alignment horizontal="left" vertical="center" wrapText="1"/>
    </xf>
    <xf numFmtId="0" fontId="5" fillId="0" borderId="20" xfId="0" applyFont="1" applyFill="1" applyBorder="1" applyAlignment="1" applyProtection="1">
      <alignment horizontal="left" shrinkToFit="1"/>
      <protection hidden="1"/>
    </xf>
    <xf numFmtId="0" fontId="5" fillId="0" borderId="25" xfId="0" applyFont="1" applyFill="1" applyBorder="1" applyAlignment="1" applyProtection="1">
      <alignment horizontal="left" shrinkToFit="1"/>
      <protection hidden="1"/>
    </xf>
    <xf numFmtId="10" fontId="5" fillId="4" borderId="13" xfId="3" applyNumberFormat="1" applyFont="1" applyFill="1" applyBorder="1" applyAlignment="1" applyProtection="1">
      <alignment horizontal="right"/>
      <protection locked="0"/>
    </xf>
    <xf numFmtId="4" fontId="5" fillId="4" borderId="13" xfId="0" applyNumberFormat="1" applyFont="1" applyFill="1" applyBorder="1" applyAlignment="1" applyProtection="1">
      <alignment horizontal="right"/>
      <protection locked="0"/>
    </xf>
    <xf numFmtId="0" fontId="5" fillId="4" borderId="13" xfId="0" applyNumberFormat="1" applyFont="1" applyFill="1" applyBorder="1" applyAlignment="1" applyProtection="1">
      <alignment horizontal="right"/>
      <protection locked="0" hidden="1"/>
    </xf>
    <xf numFmtId="0" fontId="5" fillId="0" borderId="13" xfId="0" applyFont="1" applyFill="1" applyBorder="1" applyAlignment="1" applyProtection="1">
      <alignment horizontal="left"/>
      <protection hidden="1"/>
    </xf>
    <xf numFmtId="14" fontId="15" fillId="3" borderId="13" xfId="2" applyNumberFormat="1" applyFont="1" applyFill="1" applyBorder="1" applyAlignment="1">
      <alignment horizontal="center" vertical="center" wrapText="1"/>
    </xf>
    <xf numFmtId="0" fontId="15" fillId="3" borderId="13" xfId="2" applyFont="1" applyFill="1" applyBorder="1" applyAlignment="1">
      <alignment horizontal="center" vertical="center" wrapText="1"/>
    </xf>
    <xf numFmtId="0" fontId="15" fillId="4" borderId="13" xfId="2" applyFont="1" applyFill="1" applyBorder="1" applyAlignment="1" applyProtection="1">
      <alignment horizontal="center" vertical="center" wrapText="1"/>
      <protection locked="0"/>
    </xf>
    <xf numFmtId="0" fontId="15" fillId="0" borderId="13" xfId="2" applyFont="1" applyBorder="1" applyAlignment="1">
      <alignment horizontal="center" vertical="center" wrapText="1"/>
    </xf>
    <xf numFmtId="0" fontId="15" fillId="3" borderId="14" xfId="2" applyFont="1" applyFill="1" applyBorder="1" applyAlignment="1">
      <alignment horizontal="left" vertical="center" wrapText="1"/>
    </xf>
    <xf numFmtId="0" fontId="0" fillId="3" borderId="13" xfId="0" applyFill="1" applyBorder="1" applyAlignment="1">
      <alignment horizontal="left"/>
    </xf>
    <xf numFmtId="0" fontId="5" fillId="3" borderId="13" xfId="2" applyFont="1" applyFill="1" applyBorder="1" applyAlignment="1">
      <alignment horizontal="left" vertical="center" wrapText="1"/>
    </xf>
    <xf numFmtId="0" fontId="5" fillId="0" borderId="0" xfId="0" applyFont="1" applyFill="1" applyAlignment="1" applyProtection="1">
      <alignment horizontal="left"/>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0" fontId="5" fillId="0" borderId="22" xfId="0" applyFont="1" applyFill="1" applyBorder="1" applyAlignment="1" applyProtection="1">
      <alignment horizontal="center" vertical="center" textRotation="45"/>
      <protection hidden="1"/>
    </xf>
    <xf numFmtId="0" fontId="5" fillId="0" borderId="23" xfId="0" applyFont="1" applyFill="1" applyBorder="1" applyAlignment="1" applyProtection="1">
      <alignment horizontal="center" vertical="center" textRotation="45"/>
      <protection hidden="1"/>
    </xf>
    <xf numFmtId="1" fontId="5" fillId="4" borderId="13" xfId="0" quotePrefix="1" applyNumberFormat="1" applyFont="1" applyFill="1" applyBorder="1" applyAlignment="1" applyProtection="1">
      <alignment horizontal="right"/>
      <protection locked="0"/>
    </xf>
    <xf numFmtId="0" fontId="5" fillId="0" borderId="29" xfId="0" applyFont="1" applyFill="1" applyBorder="1" applyAlignment="1" applyProtection="1">
      <alignment horizontal="right"/>
      <protection hidden="1"/>
    </xf>
    <xf numFmtId="10" fontId="5" fillId="3" borderId="20" xfId="3" applyNumberFormat="1" applyFont="1" applyFill="1" applyBorder="1" applyAlignment="1" applyProtection="1">
      <alignment horizontal="right"/>
      <protection locked="0"/>
    </xf>
    <xf numFmtId="10" fontId="5" fillId="3" borderId="18" xfId="3" applyNumberFormat="1" applyFont="1" applyFill="1" applyBorder="1" applyAlignment="1" applyProtection="1">
      <alignment horizontal="right"/>
      <protection locked="0"/>
    </xf>
    <xf numFmtId="2" fontId="5" fillId="4" borderId="13" xfId="0" applyNumberFormat="1" applyFont="1" applyFill="1" applyBorder="1" applyAlignment="1" applyProtection="1">
      <alignment horizontal="right"/>
      <protection hidden="1"/>
    </xf>
    <xf numFmtId="4" fontId="5" fillId="5" borderId="30" xfId="0" applyNumberFormat="1" applyFont="1" applyFill="1" applyBorder="1" applyAlignment="1" applyProtection="1">
      <alignment horizontal="right"/>
      <protection hidden="1"/>
    </xf>
    <xf numFmtId="4" fontId="5" fillId="5" borderId="12" xfId="0" applyNumberFormat="1" applyFont="1" applyFill="1" applyBorder="1" applyAlignment="1" applyProtection="1">
      <alignment horizontal="right"/>
      <protection hidden="1"/>
    </xf>
    <xf numFmtId="0" fontId="5" fillId="0" borderId="13" xfId="0" applyFont="1" applyFill="1" applyBorder="1" applyAlignment="1" applyProtection="1">
      <alignment horizontal="left" shrinkToFit="1"/>
      <protection hidden="1"/>
    </xf>
    <xf numFmtId="0" fontId="5" fillId="0" borderId="18" xfId="0" applyFont="1" applyFill="1" applyBorder="1" applyAlignment="1" applyProtection="1">
      <alignment horizontal="left" shrinkToFit="1"/>
      <protection hidden="1"/>
    </xf>
    <xf numFmtId="10" fontId="5" fillId="3" borderId="13" xfId="3" applyNumberFormat="1" applyFont="1" applyFill="1" applyBorder="1" applyAlignment="1" applyProtection="1">
      <alignment horizontal="right"/>
    </xf>
    <xf numFmtId="0" fontId="5" fillId="0" borderId="20" xfId="0" applyFont="1" applyFill="1" applyBorder="1" applyAlignment="1" applyProtection="1">
      <alignment horizontal="left" vertical="center" wrapText="1" shrinkToFit="1"/>
      <protection hidden="1"/>
    </xf>
    <xf numFmtId="0" fontId="5" fillId="0" borderId="25" xfId="0" applyFont="1" applyFill="1" applyBorder="1" applyAlignment="1" applyProtection="1">
      <alignment horizontal="left" vertical="center" wrapText="1" shrinkToFit="1"/>
      <protection hidden="1"/>
    </xf>
    <xf numFmtId="0" fontId="5" fillId="0" borderId="18" xfId="0" applyFont="1" applyFill="1" applyBorder="1" applyAlignment="1" applyProtection="1">
      <alignment horizontal="left" vertical="center" wrapText="1" shrinkToFit="1"/>
      <protection hidden="1"/>
    </xf>
    <xf numFmtId="2" fontId="5" fillId="0" borderId="20" xfId="0" applyNumberFormat="1" applyFont="1" applyFill="1" applyBorder="1" applyAlignment="1" applyProtection="1">
      <alignment horizontal="left" vertical="top"/>
      <protection locked="0" hidden="1"/>
    </xf>
    <xf numFmtId="2" fontId="5" fillId="0" borderId="18" xfId="0" applyNumberFormat="1" applyFont="1" applyFill="1" applyBorder="1" applyAlignment="1" applyProtection="1">
      <alignment horizontal="left" vertical="top"/>
      <protection locked="0" hidden="1"/>
    </xf>
    <xf numFmtId="4" fontId="5" fillId="3" borderId="20" xfId="0" applyNumberFormat="1" applyFont="1" applyFill="1" applyBorder="1" applyAlignment="1" applyProtection="1">
      <alignment horizontal="right"/>
      <protection locked="0"/>
    </xf>
    <xf numFmtId="4" fontId="5" fillId="3" borderId="18" xfId="0" applyNumberFormat="1" applyFont="1" applyFill="1" applyBorder="1" applyAlignment="1" applyProtection="1">
      <alignment horizontal="right"/>
      <protection locked="0"/>
    </xf>
    <xf numFmtId="0" fontId="5" fillId="0" borderId="0" xfId="0" applyFont="1" applyFill="1" applyAlignment="1" applyProtection="1">
      <alignment horizontal="left" vertical="center"/>
      <protection hidden="1"/>
    </xf>
    <xf numFmtId="0" fontId="17" fillId="0" borderId="0" xfId="0" applyFont="1" applyAlignment="1" applyProtection="1">
      <alignment horizontal="center" vertical="center"/>
      <protection hidden="1"/>
    </xf>
    <xf numFmtId="0" fontId="12" fillId="0" borderId="0" xfId="0" applyFont="1" applyAlignment="1" applyProtection="1">
      <alignment horizontal="center" vertical="center" wrapText="1"/>
      <protection hidden="1"/>
    </xf>
    <xf numFmtId="0" fontId="13" fillId="0" borderId="0" xfId="0" applyFont="1" applyAlignment="1" applyProtection="1">
      <alignment horizontal="center"/>
      <protection hidden="1"/>
    </xf>
    <xf numFmtId="0" fontId="18" fillId="0" borderId="20" xfId="1" applyFont="1" applyFill="1" applyBorder="1" applyAlignment="1" applyProtection="1">
      <alignment horizontal="center" vertical="center" wrapText="1"/>
      <protection hidden="1"/>
    </xf>
    <xf numFmtId="0" fontId="18" fillId="0" borderId="25" xfId="1" applyFont="1" applyFill="1" applyBorder="1" applyAlignment="1" applyProtection="1">
      <alignment horizontal="center" vertical="center" wrapText="1"/>
      <protection hidden="1"/>
    </xf>
    <xf numFmtId="0" fontId="18" fillId="0" borderId="18" xfId="1" applyFont="1" applyFill="1" applyBorder="1" applyAlignment="1" applyProtection="1">
      <alignment horizontal="center" vertical="center" wrapText="1"/>
      <protection hidden="1"/>
    </xf>
    <xf numFmtId="0" fontId="5" fillId="0" borderId="20" xfId="0" applyFont="1" applyFill="1" applyBorder="1" applyAlignment="1" applyProtection="1">
      <alignment horizontal="right"/>
      <protection hidden="1"/>
    </xf>
    <xf numFmtId="0" fontId="0" fillId="0" borderId="25" xfId="0" applyBorder="1" applyAlignment="1">
      <alignment horizontal="right"/>
    </xf>
    <xf numFmtId="0" fontId="0" fillId="0" borderId="18" xfId="0" applyBorder="1" applyAlignment="1">
      <alignment horizontal="right"/>
    </xf>
    <xf numFmtId="0" fontId="5" fillId="0" borderId="20" xfId="0" applyFont="1" applyFill="1" applyBorder="1" applyAlignment="1" applyProtection="1">
      <alignment horizontal="right" wrapText="1"/>
      <protection hidden="1"/>
    </xf>
    <xf numFmtId="0" fontId="0" fillId="0" borderId="25" xfId="0" applyBorder="1" applyAlignment="1">
      <alignment horizontal="right" wrapText="1"/>
    </xf>
    <xf numFmtId="0" fontId="0" fillId="0" borderId="18" xfId="0" applyBorder="1" applyAlignment="1">
      <alignment horizontal="right" wrapText="1"/>
    </xf>
    <xf numFmtId="0" fontId="5" fillId="0" borderId="20" xfId="0" applyFont="1" applyFill="1" applyBorder="1" applyAlignment="1" applyProtection="1">
      <alignment horizontal="left"/>
      <protection hidden="1"/>
    </xf>
    <xf numFmtId="0" fontId="5" fillId="0" borderId="25" xfId="0" applyFont="1" applyFill="1" applyBorder="1" applyAlignment="1" applyProtection="1">
      <alignment horizontal="left"/>
      <protection hidden="1"/>
    </xf>
    <xf numFmtId="0" fontId="5" fillId="0" borderId="18" xfId="0" applyFont="1" applyFill="1" applyBorder="1" applyAlignment="1" applyProtection="1">
      <alignment horizontal="left"/>
      <protection hidden="1"/>
    </xf>
    <xf numFmtId="0" fontId="5" fillId="0" borderId="20" xfId="0" applyFont="1" applyFill="1" applyBorder="1" applyAlignment="1" applyProtection="1">
      <alignment horizontal="left" vertical="top"/>
      <protection hidden="1"/>
    </xf>
    <xf numFmtId="0" fontId="5" fillId="0" borderId="25" xfId="0" applyFont="1" applyFill="1" applyBorder="1" applyAlignment="1" applyProtection="1">
      <alignment horizontal="left" vertical="top"/>
      <protection hidden="1"/>
    </xf>
    <xf numFmtId="0" fontId="5" fillId="0" borderId="18" xfId="0" applyFont="1" applyFill="1" applyBorder="1" applyAlignment="1" applyProtection="1">
      <alignment horizontal="left" vertical="top"/>
      <protection hidden="1"/>
    </xf>
    <xf numFmtId="10" fontId="5" fillId="4" borderId="13" xfId="4" applyNumberFormat="1" applyFont="1" applyFill="1" applyBorder="1" applyAlignment="1" applyProtection="1">
      <alignment horizontal="right"/>
      <protection locked="0"/>
    </xf>
    <xf numFmtId="0" fontId="5" fillId="0" borderId="20" xfId="0" applyFont="1" applyFill="1" applyBorder="1" applyAlignment="1" applyProtection="1">
      <alignment horizontal="left" vertical="center"/>
      <protection hidden="1"/>
    </xf>
    <xf numFmtId="0" fontId="5" fillId="0" borderId="25" xfId="0" applyFont="1" applyFill="1" applyBorder="1" applyAlignment="1" applyProtection="1">
      <alignment horizontal="left" vertical="center"/>
      <protection hidden="1"/>
    </xf>
    <xf numFmtId="0" fontId="5" fillId="0" borderId="18" xfId="0" applyFont="1" applyFill="1" applyBorder="1" applyAlignment="1" applyProtection="1">
      <alignment horizontal="left" vertical="center"/>
      <protection hidden="1"/>
    </xf>
    <xf numFmtId="4" fontId="5" fillId="0" borderId="13" xfId="0" applyNumberFormat="1" applyFont="1" applyFill="1" applyBorder="1" applyAlignment="1" applyProtection="1">
      <alignment horizontal="right"/>
      <protection hidden="1"/>
    </xf>
    <xf numFmtId="164" fontId="5" fillId="0" borderId="30" xfId="5" applyFont="1" applyFill="1" applyBorder="1" applyAlignment="1" applyProtection="1">
      <alignment horizontal="right" vertical="center"/>
      <protection hidden="1"/>
    </xf>
    <xf numFmtId="164" fontId="5" fillId="0" borderId="19" xfId="5" applyFont="1" applyFill="1" applyBorder="1" applyAlignment="1" applyProtection="1">
      <alignment horizontal="right" vertical="center"/>
      <protection hidden="1"/>
    </xf>
    <xf numFmtId="164" fontId="5" fillId="0" borderId="12" xfId="5" applyFont="1" applyFill="1" applyBorder="1" applyAlignment="1" applyProtection="1">
      <alignment horizontal="right" vertical="center"/>
      <protection hidden="1"/>
    </xf>
    <xf numFmtId="1" fontId="5" fillId="0" borderId="30" xfId="0" quotePrefix="1" applyNumberFormat="1" applyFont="1" applyFill="1" applyBorder="1" applyAlignment="1" applyProtection="1">
      <alignment horizontal="right"/>
      <protection hidden="1"/>
    </xf>
    <xf numFmtId="1" fontId="5" fillId="0" borderId="12" xfId="0" quotePrefix="1" applyNumberFormat="1" applyFont="1" applyFill="1" applyBorder="1" applyAlignment="1" applyProtection="1">
      <alignment horizontal="right"/>
      <protection hidden="1"/>
    </xf>
    <xf numFmtId="164" fontId="5" fillId="0" borderId="26" xfId="5" applyFont="1" applyFill="1" applyBorder="1" applyAlignment="1" applyProtection="1">
      <alignment horizontal="right" vertical="center"/>
      <protection hidden="1"/>
    </xf>
    <xf numFmtId="164" fontId="5" fillId="0" borderId="27" xfId="5" applyFont="1" applyFill="1" applyBorder="1" applyAlignment="1" applyProtection="1">
      <alignment horizontal="right" vertical="center"/>
      <protection hidden="1"/>
    </xf>
    <xf numFmtId="164" fontId="5" fillId="0" borderId="28" xfId="5" applyFont="1" applyFill="1" applyBorder="1" applyAlignment="1" applyProtection="1">
      <alignment horizontal="right" vertical="center"/>
      <protection hidden="1"/>
    </xf>
    <xf numFmtId="10" fontId="5" fillId="0" borderId="26" xfId="0" applyNumberFormat="1" applyFont="1" applyFill="1" applyBorder="1" applyAlignment="1" applyProtection="1">
      <alignment horizontal="right"/>
      <protection hidden="1"/>
    </xf>
    <xf numFmtId="10" fontId="5" fillId="0" borderId="28" xfId="0" applyNumberFormat="1" applyFont="1" applyFill="1" applyBorder="1" applyAlignment="1" applyProtection="1">
      <alignment horizontal="right"/>
      <protection hidden="1"/>
    </xf>
    <xf numFmtId="0" fontId="5" fillId="0" borderId="26" xfId="0" applyFont="1" applyFill="1" applyBorder="1" applyAlignment="1" applyProtection="1">
      <alignment horizontal="left" vertical="center"/>
      <protection hidden="1"/>
    </xf>
    <xf numFmtId="0" fontId="5" fillId="0" borderId="27" xfId="0" applyFont="1" applyFill="1" applyBorder="1" applyAlignment="1" applyProtection="1">
      <alignment horizontal="left" vertical="center"/>
      <protection hidden="1"/>
    </xf>
    <xf numFmtId="0" fontId="5" fillId="0" borderId="28" xfId="0" applyFont="1" applyFill="1" applyBorder="1" applyAlignment="1" applyProtection="1">
      <alignment horizontal="left" vertical="center"/>
      <protection hidden="1"/>
    </xf>
    <xf numFmtId="1" fontId="5" fillId="4" borderId="18" xfId="0" quotePrefix="1" applyNumberFormat="1" applyFont="1" applyFill="1" applyBorder="1" applyAlignment="1" applyProtection="1">
      <alignment horizontal="right"/>
      <protection locked="0"/>
    </xf>
    <xf numFmtId="10" fontId="5" fillId="0" borderId="13" xfId="4" applyNumberFormat="1" applyFont="1" applyFill="1" applyBorder="1" applyAlignment="1" applyProtection="1">
      <alignment horizontal="right"/>
      <protection hidden="1"/>
    </xf>
    <xf numFmtId="4" fontId="5" fillId="0" borderId="20" xfId="0" applyNumberFormat="1" applyFont="1" applyFill="1" applyBorder="1" applyAlignment="1" applyProtection="1">
      <alignment horizontal="right"/>
      <protection hidden="1"/>
    </xf>
    <xf numFmtId="4" fontId="5" fillId="0" borderId="18" xfId="0" applyNumberFormat="1" applyFont="1" applyFill="1" applyBorder="1" applyAlignment="1" applyProtection="1">
      <alignment horizontal="right"/>
      <protection hidden="1"/>
    </xf>
    <xf numFmtId="4" fontId="5" fillId="0" borderId="20" xfId="0" applyNumberFormat="1" applyFont="1" applyFill="1" applyBorder="1" applyAlignment="1" applyProtection="1">
      <alignment horizontal="center"/>
      <protection hidden="1"/>
    </xf>
    <xf numFmtId="4" fontId="5" fillId="0" borderId="18" xfId="0" applyNumberFormat="1" applyFont="1" applyFill="1" applyBorder="1" applyAlignment="1" applyProtection="1">
      <alignment horizontal="center"/>
      <protection hidden="1"/>
    </xf>
    <xf numFmtId="0" fontId="5" fillId="6" borderId="20" xfId="0" applyNumberFormat="1" applyFont="1" applyFill="1" applyBorder="1" applyAlignment="1" applyProtection="1">
      <alignment horizontal="right"/>
      <protection hidden="1"/>
    </xf>
    <xf numFmtId="0" fontId="5" fillId="6" borderId="18" xfId="0" applyNumberFormat="1" applyFont="1" applyFill="1" applyBorder="1" applyAlignment="1" applyProtection="1">
      <alignment horizontal="right"/>
      <protection hidden="1"/>
    </xf>
    <xf numFmtId="0" fontId="5" fillId="0" borderId="20" xfId="0" applyFont="1" applyFill="1" applyBorder="1" applyAlignment="1" applyProtection="1">
      <alignment horizontal="left" vertical="center" wrapText="1"/>
      <protection hidden="1"/>
    </xf>
    <xf numFmtId="0" fontId="5" fillId="0" borderId="25" xfId="0" applyFont="1" applyFill="1" applyBorder="1" applyAlignment="1" applyProtection="1">
      <alignment horizontal="left" vertical="center" wrapText="1"/>
      <protection hidden="1"/>
    </xf>
    <xf numFmtId="0" fontId="5" fillId="0" borderId="18" xfId="0" applyFont="1" applyFill="1" applyBorder="1" applyAlignment="1" applyProtection="1">
      <alignment horizontal="left" vertical="center" wrapText="1"/>
      <protection hidden="1"/>
    </xf>
    <xf numFmtId="0" fontId="5" fillId="0" borderId="20" xfId="0" applyFont="1" applyFill="1" applyBorder="1" applyAlignment="1" applyProtection="1">
      <alignment horizontal="left" vertical="center" shrinkToFit="1"/>
      <protection hidden="1"/>
    </xf>
    <xf numFmtId="0" fontId="5" fillId="0" borderId="25" xfId="0" applyFont="1" applyFill="1" applyBorder="1" applyAlignment="1" applyProtection="1">
      <alignment horizontal="left" vertical="center" shrinkToFit="1"/>
      <protection hidden="1"/>
    </xf>
    <xf numFmtId="0" fontId="5" fillId="0" borderId="18" xfId="0" applyFont="1" applyFill="1" applyBorder="1" applyAlignment="1" applyProtection="1">
      <alignment horizontal="left" vertical="center" shrinkToFit="1"/>
      <protection hidden="1"/>
    </xf>
    <xf numFmtId="10" fontId="5" fillId="0" borderId="20" xfId="4" applyNumberFormat="1" applyFont="1" applyFill="1" applyBorder="1" applyAlignment="1" applyProtection="1">
      <alignment horizontal="right"/>
      <protection hidden="1"/>
    </xf>
    <xf numFmtId="10" fontId="5" fillId="0" borderId="18" xfId="4" applyNumberFormat="1" applyFont="1" applyFill="1" applyBorder="1" applyAlignment="1" applyProtection="1">
      <alignment horizontal="right"/>
      <protection hidden="1"/>
    </xf>
    <xf numFmtId="0" fontId="5" fillId="0" borderId="20" xfId="0" applyFont="1" applyFill="1" applyBorder="1" applyAlignment="1" applyProtection="1">
      <alignment horizontal="left" vertical="top" wrapText="1"/>
      <protection hidden="1"/>
    </xf>
    <xf numFmtId="0" fontId="5" fillId="0" borderId="25" xfId="0" applyFont="1" applyFill="1" applyBorder="1" applyAlignment="1" applyProtection="1">
      <alignment horizontal="left" vertical="top" wrapText="1"/>
      <protection hidden="1"/>
    </xf>
    <xf numFmtId="0" fontId="5" fillId="0" borderId="18" xfId="0" applyFont="1" applyFill="1" applyBorder="1" applyAlignment="1" applyProtection="1">
      <alignment horizontal="left" vertical="top" wrapText="1"/>
      <protection hidden="1"/>
    </xf>
    <xf numFmtId="0" fontId="16" fillId="0" borderId="25" xfId="0" applyFont="1" applyFill="1" applyBorder="1" applyAlignment="1" applyProtection="1">
      <alignment horizontal="left" vertical="center" shrinkToFit="1"/>
      <protection hidden="1"/>
    </xf>
    <xf numFmtId="0" fontId="16" fillId="0" borderId="18" xfId="0" applyFont="1" applyFill="1" applyBorder="1" applyAlignment="1" applyProtection="1">
      <alignment horizontal="left" vertical="center" shrinkToFit="1"/>
      <protection hidden="1"/>
    </xf>
    <xf numFmtId="0" fontId="16" fillId="0" borderId="20" xfId="0" applyFont="1" applyFill="1" applyBorder="1" applyAlignment="1" applyProtection="1">
      <alignment horizontal="left" vertical="center" wrapText="1"/>
      <protection hidden="1"/>
    </xf>
    <xf numFmtId="0" fontId="16" fillId="0" borderId="25" xfId="0" applyFont="1" applyFill="1" applyBorder="1" applyAlignment="1" applyProtection="1">
      <alignment horizontal="left" vertical="center"/>
      <protection hidden="1"/>
    </xf>
    <xf numFmtId="0" fontId="16" fillId="0" borderId="18" xfId="0" applyFont="1" applyFill="1" applyBorder="1" applyAlignment="1" applyProtection="1">
      <alignment horizontal="left" vertical="center"/>
      <protection hidden="1"/>
    </xf>
    <xf numFmtId="10" fontId="5" fillId="3" borderId="13" xfId="4" applyNumberFormat="1" applyFont="1" applyFill="1" applyBorder="1" applyAlignment="1" applyProtection="1">
      <alignment horizontal="right"/>
      <protection hidden="1"/>
    </xf>
    <xf numFmtId="0" fontId="16" fillId="0" borderId="20" xfId="0" applyFont="1" applyFill="1" applyBorder="1" applyAlignment="1" applyProtection="1">
      <alignment horizontal="left" vertical="center" shrinkToFit="1"/>
      <protection hidden="1"/>
    </xf>
    <xf numFmtId="2" fontId="16" fillId="4" borderId="20" xfId="4" applyNumberFormat="1" applyFont="1" applyFill="1" applyBorder="1" applyAlignment="1" applyProtection="1">
      <alignment horizontal="right"/>
      <protection hidden="1"/>
    </xf>
    <xf numFmtId="2" fontId="16" fillId="4" borderId="18" xfId="4" applyNumberFormat="1" applyFont="1" applyFill="1" applyBorder="1" applyAlignment="1" applyProtection="1">
      <alignment horizontal="right"/>
      <protection hidden="1"/>
    </xf>
    <xf numFmtId="0" fontId="5" fillId="0" borderId="20" xfId="0" applyFont="1" applyFill="1" applyBorder="1" applyAlignment="1" applyProtection="1">
      <alignment horizontal="center" vertical="center" wrapText="1" shrinkToFit="1"/>
      <protection hidden="1"/>
    </xf>
    <xf numFmtId="0" fontId="5" fillId="0" borderId="25" xfId="0" applyFont="1" applyFill="1" applyBorder="1" applyAlignment="1" applyProtection="1">
      <alignment horizontal="center" vertical="center" wrapText="1" shrinkToFit="1"/>
      <protection hidden="1"/>
    </xf>
    <xf numFmtId="0" fontId="5" fillId="0" borderId="18" xfId="0" applyFont="1" applyFill="1" applyBorder="1" applyAlignment="1" applyProtection="1">
      <alignment horizontal="center" vertical="center" wrapText="1" shrinkToFit="1"/>
      <protection hidden="1"/>
    </xf>
    <xf numFmtId="10" fontId="5" fillId="3" borderId="20" xfId="4" applyNumberFormat="1" applyFont="1" applyFill="1" applyBorder="1" applyAlignment="1" applyProtection="1">
      <alignment horizontal="right"/>
      <protection locked="0"/>
    </xf>
    <xf numFmtId="10" fontId="5" fillId="3" borderId="18" xfId="4" applyNumberFormat="1" applyFont="1" applyFill="1" applyBorder="1" applyAlignment="1" applyProtection="1">
      <alignment horizontal="right"/>
      <protection locked="0"/>
    </xf>
    <xf numFmtId="0" fontId="5" fillId="3" borderId="14" xfId="2" applyFont="1" applyFill="1" applyBorder="1" applyAlignment="1">
      <alignment horizontal="left" vertical="center" wrapText="1"/>
    </xf>
    <xf numFmtId="0" fontId="3" fillId="3" borderId="13" xfId="0" applyFont="1" applyFill="1" applyBorder="1" applyAlignment="1">
      <alignment horizontal="left"/>
    </xf>
    <xf numFmtId="14" fontId="15" fillId="3" borderId="13" xfId="2" applyNumberFormat="1" applyFont="1" applyFill="1" applyBorder="1" applyAlignment="1" applyProtection="1">
      <alignment horizontal="center" vertical="center" wrapText="1"/>
    </xf>
  </cellXfs>
  <cellStyles count="6">
    <cellStyle name="Гиперссылка" xfId="1" builtinId="8"/>
    <cellStyle name="Обычный" xfId="0" builtinId="0"/>
    <cellStyle name="Обычный 2" xfId="2"/>
    <cellStyle name="Процентный" xfId="3" builtinId="5"/>
    <cellStyle name="Процентный 2" xfId="4"/>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0" dropStyle="combo" dx="22" fmlaLink="$H$12" fmlaRange="$AA$7:$AA$8" sel="2" val="0"/>
</file>

<file path=xl/ctrlProps/ctrlProp2.xml><?xml version="1.0" encoding="utf-8"?>
<formControlPr xmlns="http://schemas.microsoft.com/office/spreadsheetml/2009/9/main" objectType="Drop" dropLines="40" dropStyle="combo" dx="22" fmlaLink="$J$18" fmlaRange="$AG$7:$AG$8" sel="1" val="0"/>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0</xdr:colOff>
          <xdr:row>10</xdr:row>
          <xdr:rowOff>133350</xdr:rowOff>
        </xdr:from>
        <xdr:to>
          <xdr:col>8</xdr:col>
          <xdr:colOff>981075</xdr:colOff>
          <xdr:row>10</xdr:row>
          <xdr:rowOff>133350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2906</xdr:colOff>
          <xdr:row>17</xdr:row>
          <xdr:rowOff>9525</xdr:rowOff>
        </xdr:from>
        <xdr:to>
          <xdr:col>11</xdr:col>
          <xdr:colOff>21956</xdr:colOff>
          <xdr:row>18</xdr:row>
          <xdr:rowOff>0</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oneCellAnchor>
    <xdr:from>
      <xdr:col>11</xdr:col>
      <xdr:colOff>685800</xdr:colOff>
      <xdr:row>12</xdr:row>
      <xdr:rowOff>63500</xdr:rowOff>
    </xdr:from>
    <xdr:ext cx="12449175" cy="1390650"/>
    <xdr:pic>
      <xdr:nvPicPr>
        <xdr:cNvPr id="3"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4425" y="1444625"/>
          <a:ext cx="124491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AJ451"/>
  <sheetViews>
    <sheetView showGridLines="0" topLeftCell="A2" zoomScaleNormal="100" workbookViewId="0">
      <selection activeCell="H16" sqref="H16:I16"/>
    </sheetView>
  </sheetViews>
  <sheetFormatPr defaultRowHeight="15"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4.85546875" style="3" customWidth="1"/>
    <col min="10" max="10" width="12.42578125" style="3" customWidth="1"/>
    <col min="11" max="11" width="12.140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140625" style="1" customWidth="1"/>
    <col min="18" max="18" width="12.140625" style="2" customWidth="1"/>
    <col min="19" max="19" width="12.7109375" style="2" customWidth="1"/>
    <col min="20" max="20" width="11.7109375" style="2" customWidth="1"/>
    <col min="21" max="21" width="12.140625" style="2" customWidth="1"/>
    <col min="22" max="22" width="12.85546875" style="2" customWidth="1"/>
    <col min="23" max="23" width="10.7109375" style="2" hidden="1" customWidth="1"/>
    <col min="24" max="29" width="9.140625" style="2" hidden="1" customWidth="1"/>
    <col min="30" max="39" width="9.140625" style="2" customWidth="1"/>
    <col min="40" max="240" width="9.140625" style="2"/>
    <col min="241" max="241" width="13.7109375" style="2" customWidth="1"/>
    <col min="242" max="16384" width="9.140625" style="2"/>
  </cols>
  <sheetData>
    <row r="1" spans="1:28" ht="27.75" customHeight="1" x14ac:dyDescent="0.25">
      <c r="A1" s="99" t="s">
        <v>62</v>
      </c>
      <c r="B1" s="99"/>
      <c r="C1" s="99"/>
      <c r="D1" s="99"/>
      <c r="E1" s="99"/>
      <c r="F1" s="99"/>
      <c r="G1" s="99"/>
      <c r="H1" s="99"/>
      <c r="I1" s="99"/>
      <c r="O1" s="2"/>
    </row>
    <row r="2" spans="1:28" ht="27.75" customHeight="1" x14ac:dyDescent="0.25">
      <c r="A2" s="77" t="s">
        <v>3</v>
      </c>
      <c r="B2" s="77"/>
      <c r="C2" s="77"/>
      <c r="D2" s="77"/>
      <c r="E2" s="77"/>
      <c r="F2" s="77"/>
      <c r="G2" s="77"/>
      <c r="H2" s="77"/>
      <c r="I2" s="77"/>
    </row>
    <row r="3" spans="1:28" ht="11.25" customHeight="1" x14ac:dyDescent="0.25">
      <c r="A3" s="81" t="s">
        <v>11</v>
      </c>
      <c r="B3" s="81"/>
      <c r="C3" s="81"/>
      <c r="D3" s="81"/>
      <c r="E3" s="81"/>
      <c r="F3" s="81"/>
      <c r="G3" s="81"/>
      <c r="H3" s="81"/>
      <c r="I3" s="81"/>
    </row>
    <row r="4" spans="1:28" ht="23.25" customHeight="1" x14ac:dyDescent="0.25">
      <c r="A4" s="75" t="s">
        <v>63</v>
      </c>
      <c r="B4" s="76"/>
      <c r="C4" s="76"/>
      <c r="D4" s="76"/>
      <c r="E4" s="76"/>
      <c r="F4" s="76"/>
      <c r="G4" s="76"/>
      <c r="H4" s="76"/>
      <c r="I4" s="76"/>
    </row>
    <row r="5" spans="1:28" x14ac:dyDescent="0.25">
      <c r="A5" s="100" t="s">
        <v>18</v>
      </c>
      <c r="B5" s="101"/>
      <c r="C5" s="101"/>
      <c r="D5" s="101"/>
      <c r="E5" s="101"/>
      <c r="F5" s="101"/>
      <c r="G5" s="101"/>
      <c r="H5" s="101"/>
      <c r="I5" s="101"/>
      <c r="J5" s="33"/>
      <c r="K5" s="15"/>
      <c r="L5" s="15"/>
      <c r="M5" s="15"/>
      <c r="N5" s="15"/>
      <c r="R5" s="1"/>
      <c r="S5" s="1"/>
      <c r="T5" s="1"/>
      <c r="U5" s="1"/>
      <c r="V5" s="1"/>
      <c r="W5" s="1"/>
    </row>
    <row r="6" spans="1:28" ht="58.5" hidden="1" customHeight="1" x14ac:dyDescent="0.25">
      <c r="A6" s="78" t="s">
        <v>50</v>
      </c>
      <c r="B6" s="79"/>
      <c r="C6" s="79"/>
      <c r="D6" s="79"/>
      <c r="E6" s="79"/>
      <c r="F6" s="79"/>
      <c r="G6" s="80"/>
      <c r="H6" s="78" t="s">
        <v>51</v>
      </c>
      <c r="I6" s="85"/>
      <c r="J6" s="40"/>
      <c r="K6" s="40"/>
      <c r="L6" s="38"/>
      <c r="M6" s="38"/>
      <c r="N6" s="38"/>
      <c r="R6" s="1"/>
      <c r="S6" s="1"/>
      <c r="T6" s="1"/>
      <c r="U6" s="1"/>
      <c r="V6" s="1"/>
      <c r="W6" s="1"/>
    </row>
    <row r="7" spans="1:28" x14ac:dyDescent="0.25">
      <c r="A7" s="91" t="s">
        <v>15</v>
      </c>
      <c r="B7" s="91"/>
      <c r="C7" s="91"/>
      <c r="D7" s="91"/>
      <c r="E7" s="91"/>
      <c r="F7" s="91"/>
      <c r="G7" s="91"/>
      <c r="H7" s="88">
        <v>0.2</v>
      </c>
      <c r="I7" s="88"/>
      <c r="J7" s="36"/>
      <c r="K7" s="32"/>
      <c r="L7" s="32"/>
      <c r="M7" s="32"/>
      <c r="N7" s="32"/>
      <c r="O7" s="32"/>
      <c r="P7" s="2"/>
      <c r="Q7" s="2"/>
      <c r="S7" s="16"/>
      <c r="T7" s="16"/>
      <c r="U7" s="16"/>
      <c r="V7" s="16"/>
      <c r="W7" s="17"/>
      <c r="X7" s="1"/>
      <c r="Y7" s="1"/>
      <c r="AA7" s="1" t="s">
        <v>2</v>
      </c>
      <c r="AB7" s="26" t="s">
        <v>0</v>
      </c>
    </row>
    <row r="8" spans="1:28" x14ac:dyDescent="0.25">
      <c r="A8" s="91" t="s">
        <v>4</v>
      </c>
      <c r="B8" s="91"/>
      <c r="C8" s="91"/>
      <c r="D8" s="91"/>
      <c r="E8" s="91"/>
      <c r="F8" s="91"/>
      <c r="G8" s="91"/>
      <c r="H8" s="89">
        <v>260000</v>
      </c>
      <c r="I8" s="89"/>
      <c r="J8" s="36"/>
      <c r="K8" s="32"/>
      <c r="L8" s="32"/>
      <c r="M8" s="32"/>
      <c r="N8" s="32"/>
      <c r="O8" s="32"/>
      <c r="P8" s="2"/>
      <c r="Q8" s="2"/>
      <c r="W8" s="18"/>
      <c r="X8" s="1"/>
      <c r="Y8" s="1"/>
      <c r="AA8" s="2" t="s">
        <v>14</v>
      </c>
      <c r="AB8" s="26" t="s">
        <v>1</v>
      </c>
    </row>
    <row r="9" spans="1:28" x14ac:dyDescent="0.25">
      <c r="A9" s="111" t="s">
        <v>12</v>
      </c>
      <c r="B9" s="111"/>
      <c r="C9" s="111"/>
      <c r="D9" s="111"/>
      <c r="E9" s="111"/>
      <c r="F9" s="111"/>
      <c r="G9" s="111"/>
      <c r="H9" s="104">
        <v>240</v>
      </c>
      <c r="I9" s="104"/>
      <c r="J9" s="36"/>
      <c r="K9" s="32"/>
      <c r="L9" s="32"/>
      <c r="M9" s="32"/>
      <c r="N9" s="32"/>
      <c r="O9" s="32"/>
      <c r="P9" s="2"/>
      <c r="Q9" s="2"/>
      <c r="S9" s="19"/>
      <c r="T9" s="19"/>
      <c r="U9" s="19"/>
      <c r="V9" s="19"/>
      <c r="W9" s="18"/>
      <c r="X9" s="1"/>
      <c r="Y9" s="1"/>
    </row>
    <row r="10" spans="1:28" x14ac:dyDescent="0.25">
      <c r="A10" s="86" t="s">
        <v>17</v>
      </c>
      <c r="B10" s="87"/>
      <c r="C10" s="87"/>
      <c r="D10" s="87"/>
      <c r="E10" s="87"/>
      <c r="F10" s="87"/>
      <c r="G10" s="112"/>
      <c r="H10" s="108">
        <v>18.8</v>
      </c>
      <c r="I10" s="108"/>
      <c r="J10" s="36"/>
      <c r="K10" s="32"/>
      <c r="L10" s="32"/>
      <c r="M10" s="32"/>
      <c r="N10" s="32"/>
      <c r="O10" s="32"/>
      <c r="P10" s="2"/>
      <c r="Q10" s="2"/>
      <c r="S10" s="19"/>
      <c r="T10" s="19"/>
      <c r="U10" s="19"/>
      <c r="V10" s="19"/>
      <c r="W10" s="25"/>
      <c r="X10" s="1"/>
      <c r="Y10" s="1"/>
    </row>
    <row r="11" spans="1:28" x14ac:dyDescent="0.25">
      <c r="A11" s="86" t="s">
        <v>67</v>
      </c>
      <c r="B11" s="87"/>
      <c r="C11" s="87"/>
      <c r="D11" s="87"/>
      <c r="E11" s="87"/>
      <c r="F11" s="87"/>
      <c r="G11" s="112"/>
      <c r="H11" s="117" t="s">
        <v>69</v>
      </c>
      <c r="I11" s="118"/>
      <c r="J11" s="53"/>
      <c r="K11" s="32"/>
      <c r="L11" s="32"/>
      <c r="M11" s="32"/>
      <c r="N11" s="32"/>
      <c r="O11" s="32"/>
      <c r="P11" s="2"/>
      <c r="Q11" s="2"/>
      <c r="S11" s="19"/>
      <c r="T11" s="19"/>
      <c r="U11" s="19"/>
      <c r="V11" s="19"/>
      <c r="W11" s="25"/>
      <c r="X11" s="1"/>
      <c r="Y11" s="1"/>
      <c r="AB11" s="54" t="s">
        <v>68</v>
      </c>
    </row>
    <row r="12" spans="1:28" ht="24" customHeight="1" x14ac:dyDescent="0.25">
      <c r="A12" s="86" t="s">
        <v>13</v>
      </c>
      <c r="B12" s="87"/>
      <c r="C12" s="87"/>
      <c r="D12" s="87"/>
      <c r="E12" s="87"/>
      <c r="F12" s="87"/>
      <c r="G12" s="112"/>
      <c r="H12" s="90">
        <v>2</v>
      </c>
      <c r="I12" s="90"/>
      <c r="J12" s="72"/>
      <c r="K12" s="73"/>
      <c r="L12" s="73"/>
      <c r="M12" s="73"/>
      <c r="N12" s="73"/>
      <c r="O12" s="73"/>
      <c r="R12" s="1"/>
      <c r="S12" s="1"/>
      <c r="T12" s="1"/>
      <c r="U12" s="1"/>
      <c r="V12" s="1"/>
      <c r="W12" s="20"/>
      <c r="X12" s="1"/>
      <c r="Y12" s="1"/>
      <c r="AA12" s="51"/>
      <c r="AB12" s="54" t="s">
        <v>69</v>
      </c>
    </row>
    <row r="13" spans="1:28" hidden="1" x14ac:dyDescent="0.25">
      <c r="A13" s="86" t="str">
        <f>CONCATENATE("Месячный платеж по кредиту, ",L17)</f>
        <v xml:space="preserve">Месячный платеж по кредиту, </v>
      </c>
      <c r="B13" s="87"/>
      <c r="C13" s="87"/>
      <c r="D13" s="87"/>
      <c r="E13" s="87"/>
      <c r="F13" s="87"/>
      <c r="G13" s="44"/>
      <c r="H13" s="109">
        <f>IF(data=1,sumkred/strok,sumkred*PROC/100/((1-POWER(1+PROC/1200,-strok))*12))</f>
        <v>4173.379392534921</v>
      </c>
      <c r="I13" s="110"/>
      <c r="J13" s="35"/>
      <c r="K13" s="27"/>
      <c r="L13" s="99"/>
      <c r="M13" s="99"/>
      <c r="N13" s="99"/>
      <c r="O13" s="37"/>
      <c r="P13" s="28"/>
      <c r="Q13" s="28"/>
      <c r="R13" s="1"/>
      <c r="S13" s="1"/>
      <c r="T13" s="1"/>
      <c r="U13" s="1"/>
      <c r="V13" s="1"/>
      <c r="W13" s="20"/>
      <c r="X13" s="1"/>
      <c r="Y13" s="1"/>
    </row>
    <row r="14" spans="1:28" x14ac:dyDescent="0.25">
      <c r="A14" s="82" t="s">
        <v>52</v>
      </c>
      <c r="B14" s="83"/>
      <c r="C14" s="83"/>
      <c r="D14" s="83"/>
      <c r="E14" s="83"/>
      <c r="F14" s="83"/>
      <c r="G14" s="84"/>
      <c r="H14" s="113">
        <v>8.0000000000000002E-3</v>
      </c>
      <c r="I14" s="113"/>
      <c r="J14" s="72"/>
      <c r="K14" s="73"/>
      <c r="L14" s="73"/>
      <c r="M14" s="73"/>
      <c r="N14" s="73"/>
      <c r="O14" s="73"/>
      <c r="P14" s="28"/>
      <c r="Q14" s="28"/>
      <c r="R14" s="1"/>
      <c r="S14" s="1"/>
      <c r="T14" s="1"/>
      <c r="U14" s="1"/>
      <c r="V14" s="1"/>
      <c r="W14" s="25"/>
      <c r="X14" s="1"/>
      <c r="Y14" s="1"/>
      <c r="AA14" s="52">
        <v>5.0000000000000001E-3</v>
      </c>
    </row>
    <row r="15" spans="1:28" ht="15" customHeight="1" x14ac:dyDescent="0.25">
      <c r="A15" s="82" t="s">
        <v>64</v>
      </c>
      <c r="B15" s="83"/>
      <c r="C15" s="83"/>
      <c r="D15" s="83"/>
      <c r="E15" s="83"/>
      <c r="F15" s="83"/>
      <c r="G15" s="84"/>
      <c r="H15" s="119">
        <v>100</v>
      </c>
      <c r="I15" s="120"/>
      <c r="J15" s="74"/>
      <c r="K15" s="72"/>
      <c r="L15" s="72"/>
      <c r="M15" s="72"/>
      <c r="N15" s="72"/>
      <c r="O15" s="72"/>
      <c r="P15" s="28"/>
      <c r="Q15" s="28"/>
      <c r="R15" s="1"/>
      <c r="S15" s="1"/>
      <c r="T15" s="1"/>
      <c r="U15" s="1"/>
      <c r="V15" s="1"/>
      <c r="W15" s="25"/>
      <c r="X15" s="1"/>
      <c r="Y15" s="1"/>
      <c r="AA15" s="52">
        <v>7.0000000000000001E-3</v>
      </c>
    </row>
    <row r="16" spans="1:28" ht="34.5" customHeight="1" x14ac:dyDescent="0.25">
      <c r="A16" s="114" t="s">
        <v>66</v>
      </c>
      <c r="B16" s="115"/>
      <c r="C16" s="115"/>
      <c r="D16" s="115"/>
      <c r="E16" s="115"/>
      <c r="F16" s="115"/>
      <c r="G16" s="116"/>
      <c r="H16" s="106">
        <v>0.01</v>
      </c>
      <c r="I16" s="107"/>
      <c r="J16" s="74"/>
      <c r="K16" s="72"/>
      <c r="L16" s="72"/>
      <c r="M16" s="72"/>
      <c r="N16" s="72"/>
      <c r="O16" s="72"/>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105"/>
      <c r="M17" s="105"/>
      <c r="N17" s="105"/>
      <c r="O17" s="105"/>
      <c r="P17" s="34"/>
      <c r="Q17" s="34"/>
      <c r="R17" s="1"/>
      <c r="S17" s="1"/>
      <c r="T17" s="1"/>
      <c r="U17" s="1"/>
      <c r="V17" s="39" t="s">
        <v>16</v>
      </c>
      <c r="W17" s="22"/>
    </row>
    <row r="18" spans="1:23" ht="12.75" customHeight="1" thickBot="1" x14ac:dyDescent="0.3">
      <c r="A18" s="102" t="s">
        <v>22</v>
      </c>
      <c r="B18" s="68" t="s">
        <v>24</v>
      </c>
      <c r="C18" s="69"/>
      <c r="D18" s="70"/>
      <c r="E18" s="68" t="s">
        <v>25</v>
      </c>
      <c r="F18" s="69"/>
      <c r="G18" s="70"/>
      <c r="H18" s="68" t="s">
        <v>26</v>
      </c>
      <c r="I18" s="69"/>
      <c r="J18" s="70"/>
      <c r="K18" s="68" t="s">
        <v>27</v>
      </c>
      <c r="L18" s="69"/>
      <c r="M18" s="70"/>
      <c r="N18" s="68" t="s">
        <v>28</v>
      </c>
      <c r="O18" s="69"/>
      <c r="P18" s="70"/>
      <c r="Q18" s="68" t="s">
        <v>29</v>
      </c>
      <c r="R18" s="69"/>
      <c r="S18" s="70"/>
      <c r="T18" s="68" t="s">
        <v>30</v>
      </c>
      <c r="U18" s="69"/>
      <c r="V18" s="70"/>
    </row>
    <row r="19" spans="1:23" ht="30.75" thickBot="1" x14ac:dyDescent="0.3">
      <c r="A19" s="103"/>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260000</v>
      </c>
      <c r="C20" s="8">
        <f t="shared" ref="C20:C31" si="0">IF(data=1,B20*(PROC/36500)*30.42,B20*(PROC/36000)*30)</f>
        <v>4073.333333333333</v>
      </c>
      <c r="D20" s="29">
        <f>IF(data=2,C20,IF(data=1,IF(C20&gt;0,C20+sumproplat,0),IF(B20&gt;sumproplat*2,sumproplat,B20+C20)))</f>
        <v>4073.333333333333</v>
      </c>
      <c r="E20" s="8">
        <f>IF(data=1,IF((B31-sumproplat)&gt;0,B31-sumproplat,0),IF(B31-(sumproplat-C31)&gt;0,B31-(D31-C31),0))</f>
        <v>258809.10551393509</v>
      </c>
      <c r="F20" s="8">
        <f t="shared" ref="F20:F31" si="1">IF(data=1,E20*(PROC/36500)*30.42,E20*(PROC/36000)*30)</f>
        <v>4054.6759863849829</v>
      </c>
      <c r="G20" s="29">
        <f t="shared" ref="G20:G31" si="2">IF(data=1,IF(F20&gt;1,F20+sumproplat,0),IF(E20&gt;sumproplat*2,sumproplat,E20+F20))</f>
        <v>4173.379392534921</v>
      </c>
      <c r="H20" s="8">
        <f>IF(data=1,IF((E31-sumproplat)&gt;0,E31-sumproplat,0),IF(E31-(sumproplat-F31)&gt;0,E31-(G31-F31),0))</f>
        <v>257255.28388684383</v>
      </c>
      <c r="I20" s="8">
        <f t="shared" ref="I20:I31" si="3">IF(data=1,H20*(PROC/36500)*30.42,H20*(PROC/36000)*30)</f>
        <v>4030.3327808938861</v>
      </c>
      <c r="J20" s="29">
        <f t="shared" ref="J20:J31" si="4">IF(data=1,IF(I20&gt;1,I20+sumproplat,0),IF(H20&gt;sumproplat*2,sumproplat,H20+I20))</f>
        <v>4173.379392534921</v>
      </c>
      <c r="K20" s="8">
        <f>IF(data=1,IF((H31-sumproplat)&gt;0,H31-sumproplat,0),IF(H31-(sumproplat-I31)&gt;0,H31-(J31-I31),0))</f>
        <v>255382.81092200562</v>
      </c>
      <c r="L20" s="8">
        <f t="shared" ref="L20:L31" si="5">IF(data=1,K20*(PROC/36500)*30.42,K20*(PROC/36000)*30)</f>
        <v>4000.9973711114217</v>
      </c>
      <c r="M20" s="29">
        <f t="shared" ref="M20:M31" si="6">IF(data=1,IF(L20&gt;1,L20+sumproplat,0),IF(K20&gt;sumproplat*2,sumproplat,K20+L20))</f>
        <v>4173.379392534921</v>
      </c>
      <c r="N20" s="8">
        <f>IF(data=1,IF((K31-sumproplat)&gt;0,K31-sumproplat,0),IF(K31-(sumproplat-L31)&gt;0,K31-(M31-L31),0))</f>
        <v>253126.3389158762</v>
      </c>
      <c r="O20" s="8">
        <f t="shared" ref="O20:O31" si="7">IF(data=1,N20*(PROC/36500)*30.42,N20*(PROC/36000)*30)</f>
        <v>3965.6459763487273</v>
      </c>
      <c r="P20" s="29">
        <f t="shared" ref="P20:P31" si="8">IF(data=1,IF(O20&gt;1,O20+sumproplat,0),IF(N20&gt;sumproplat*2,sumproplat,N20+O20))</f>
        <v>4173.379392534921</v>
      </c>
      <c r="Q20" s="8">
        <f>IF(data=1,IF((N31-sumproplat)&gt;0,N31-sumproplat,0),IF(N31-(sumproplat-O31)&gt;0,N31-(P31-O31),0))</f>
        <v>250407.1189270922</v>
      </c>
      <c r="R20" s="8">
        <f t="shared" ref="R20:R31" si="9">IF(data=1,Q20*(PROC/36500)*30.42,Q20*(PROC/36000)*30)</f>
        <v>3923.0448631911113</v>
      </c>
      <c r="S20" s="29">
        <f t="shared" ref="S20:S31" si="10">IF(data=1,IF(R20&gt;1,R20+sumproplat,0),IF(Q20&gt;sumproplat*2,sumproplat,Q20+R20))</f>
        <v>4173.379392534921</v>
      </c>
      <c r="T20" s="8">
        <f>IF(data=1,IF((Q31-sumproplat)&gt;0,Q31-sumproplat,0),IF(Q31-(sumproplat-R31)&gt;0,Q31-(S31-R31),0))</f>
        <v>247130.2525058304</v>
      </c>
      <c r="U20" s="8">
        <f t="shared" ref="U20:U31" si="11">IF(data=1,T20*(PROC/36500)*30.42,T20*(PROC/36000)*30)</f>
        <v>3871.70728925801</v>
      </c>
      <c r="V20" s="29">
        <f t="shared" ref="V20:V31" si="12">IF(data=1,IF(U20&gt;1,U20+sumproplat,0),IF(T20&gt;sumproplat*2,sumproplat,T20+U20))</f>
        <v>4173.379392534921</v>
      </c>
    </row>
    <row r="21" spans="1:23" x14ac:dyDescent="0.25">
      <c r="A21" s="7" t="s">
        <v>20</v>
      </c>
      <c r="B21" s="9">
        <f>IF(data=1,IF((B20-sumproplat)&gt;0,B20-sumproplat,0),IF(B20-(sumproplat-C20)&gt;0,B20-(D20-C20),0))</f>
        <v>260000</v>
      </c>
      <c r="C21" s="9">
        <f t="shared" si="0"/>
        <v>4073.333333333333</v>
      </c>
      <c r="D21" s="29">
        <f t="shared" ref="D21:D31" si="13">IF(data=1,IF(C21&gt;1,C21+sumproplat,0),IF(B21&gt;sumproplat*2,sumproplat,B21+C21))</f>
        <v>4173.379392534921</v>
      </c>
      <c r="E21" s="9">
        <f>IF(data=1,IF((E20-sumproplat)&gt;0,E20-sumproplat,0),IF(E20-(sumproplat-F20)&gt;0,E20-(G20-F20),0))</f>
        <v>258690.40210778516</v>
      </c>
      <c r="F21" s="9">
        <f t="shared" si="1"/>
        <v>4052.8162996886335</v>
      </c>
      <c r="G21" s="29">
        <f t="shared" si="2"/>
        <v>4173.379392534921</v>
      </c>
      <c r="H21" s="9">
        <f>IF(data=1,IF((H20-sumproplat)&gt;0,H20-sumproplat,0),IF(H20-(sumproplat-I20)&gt;0,H20-(J20-I20),0))</f>
        <v>257112.23727520279</v>
      </c>
      <c r="I21" s="9">
        <f t="shared" si="3"/>
        <v>4028.0917173115104</v>
      </c>
      <c r="J21" s="29">
        <f t="shared" si="4"/>
        <v>4173.379392534921</v>
      </c>
      <c r="K21" s="9">
        <f>IF(data=1,IF((K20-sumproplat)&gt;0,K20-sumproplat,0),IF(K20-(sumproplat-L20)&gt;0,K20-(M20-L20),0))</f>
        <v>255210.42890058213</v>
      </c>
      <c r="L21" s="9">
        <f t="shared" si="5"/>
        <v>3998.2967194424527</v>
      </c>
      <c r="M21" s="29">
        <f t="shared" si="6"/>
        <v>4173.379392534921</v>
      </c>
      <c r="N21" s="9">
        <f>IF(data=1,IF((N20-sumproplat)&gt;0,N20-sumproplat,0),IF(N20-(sumproplat-O20)&gt;0,N20-(P20-O20),0))</f>
        <v>252918.60549969002</v>
      </c>
      <c r="O21" s="9">
        <f t="shared" si="7"/>
        <v>3962.3914861618105</v>
      </c>
      <c r="P21" s="29">
        <f t="shared" si="8"/>
        <v>4173.379392534921</v>
      </c>
      <c r="Q21" s="9">
        <f>IF(data=1,IF((Q20-sumproplat)&gt;0,Q20-sumproplat,0),IF(Q20-(sumproplat-R20)&gt;0,Q20-(S20-R20),0))</f>
        <v>250156.78439774839</v>
      </c>
      <c r="R21" s="9">
        <f t="shared" si="9"/>
        <v>3919.1229555647242</v>
      </c>
      <c r="S21" s="29">
        <f t="shared" si="10"/>
        <v>4173.379392534921</v>
      </c>
      <c r="T21" s="9">
        <f>IF(data=1,IF((T20-sumproplat)&gt;0,T20-sumproplat,0),IF(T20-(sumproplat-U20)&gt;0,T20-(V20-U20),0))</f>
        <v>246828.58040255349</v>
      </c>
      <c r="U21" s="9">
        <f t="shared" si="11"/>
        <v>3866.9810929733376</v>
      </c>
      <c r="V21" s="29">
        <f t="shared" si="12"/>
        <v>4173.379392534921</v>
      </c>
    </row>
    <row r="22" spans="1:23" x14ac:dyDescent="0.25">
      <c r="A22" s="7" t="s">
        <v>21</v>
      </c>
      <c r="B22" s="9">
        <f t="shared" ref="B22:B31" si="14">IF(data=1,IF((B21-sumproplat)&gt;0,B21-sumproplat,0),IF(B21-(sumproplat-C21)&gt;0,B21-(D21-C21),0))</f>
        <v>259899.95394079841</v>
      </c>
      <c r="C22" s="9">
        <f t="shared" si="0"/>
        <v>4071.7659450725082</v>
      </c>
      <c r="D22" s="29">
        <f t="shared" si="13"/>
        <v>4173.379392534921</v>
      </c>
      <c r="E22" s="9">
        <f t="shared" ref="E22:E31" si="15">IF(data=1,IF((E21-sumproplat)&gt;0,E21-sumproplat,0),IF(E21-(sumproplat-F21)&gt;0,E21-(G21-F21),0))</f>
        <v>258569.83901493889</v>
      </c>
      <c r="F22" s="9">
        <f t="shared" si="1"/>
        <v>4050.9274779007092</v>
      </c>
      <c r="G22" s="29">
        <f t="shared" si="2"/>
        <v>4173.379392534921</v>
      </c>
      <c r="H22" s="9">
        <f t="shared" ref="H22:H31" si="16">IF(data=1,IF((H21-sumproplat)&gt;0,H21-sumproplat,0),IF(H21-(sumproplat-I21)&gt;0,H21-(J21-I21),0))</f>
        <v>256966.94959997939</v>
      </c>
      <c r="I22" s="9">
        <f t="shared" si="3"/>
        <v>4025.8155437330101</v>
      </c>
      <c r="J22" s="29">
        <f t="shared" si="4"/>
        <v>4173.379392534921</v>
      </c>
      <c r="K22" s="9">
        <f t="shared" ref="K22:K31" si="17">IF(data=1,IF((K21-sumproplat)&gt;0,K21-sumproplat,0),IF(K21-(sumproplat-L21)&gt;0,K21-(M21-L21),0))</f>
        <v>255035.34622748967</v>
      </c>
      <c r="L22" s="9">
        <f t="shared" si="5"/>
        <v>3995.5537575640051</v>
      </c>
      <c r="M22" s="29">
        <f t="shared" si="6"/>
        <v>4173.379392534921</v>
      </c>
      <c r="N22" s="9">
        <f t="shared" ref="N22:N31" si="18">IF(data=1,IF((N21-sumproplat)&gt;0,N21-sumproplat,0),IF(N21-(sumproplat-O21)&gt;0,N21-(P21-O21),0))</f>
        <v>252707.61759331691</v>
      </c>
      <c r="O22" s="9">
        <f t="shared" si="7"/>
        <v>3959.0860089619646</v>
      </c>
      <c r="P22" s="29">
        <f t="shared" si="8"/>
        <v>4173.379392534921</v>
      </c>
      <c r="Q22" s="9">
        <f t="shared" ref="Q22:Q31" si="19">IF(data=1,IF((Q21-sumproplat)&gt;0,Q21-sumproplat,0),IF(Q21-(sumproplat-R21)&gt;0,Q21-(S21-R21),0))</f>
        <v>249902.52796077818</v>
      </c>
      <c r="R22" s="9">
        <f t="shared" si="9"/>
        <v>3915.1396047188582</v>
      </c>
      <c r="S22" s="29">
        <f t="shared" si="10"/>
        <v>4173.379392534921</v>
      </c>
      <c r="T22" s="9">
        <f t="shared" ref="T22:T31" si="20">IF(data=1,IF((T21-sumproplat)&gt;0,T21-sumproplat,0),IF(T21-(sumproplat-U21)&gt;0,T21-(V21-U21),0))</f>
        <v>246522.18210299191</v>
      </c>
      <c r="U22" s="9">
        <f t="shared" si="11"/>
        <v>3862.1808529468726</v>
      </c>
      <c r="V22" s="29">
        <f t="shared" si="12"/>
        <v>4173.379392534921</v>
      </c>
    </row>
    <row r="23" spans="1:23" x14ac:dyDescent="0.25">
      <c r="A23" s="7" t="s">
        <v>53</v>
      </c>
      <c r="B23" s="9">
        <f t="shared" si="14"/>
        <v>259798.340493336</v>
      </c>
      <c r="C23" s="9">
        <f t="shared" si="0"/>
        <v>4070.1740010622639</v>
      </c>
      <c r="D23" s="29">
        <f t="shared" si="13"/>
        <v>4173.379392534921</v>
      </c>
      <c r="E23" s="9">
        <f t="shared" si="15"/>
        <v>258447.38710030468</v>
      </c>
      <c r="F23" s="9">
        <f t="shared" si="1"/>
        <v>4049.0090645714399</v>
      </c>
      <c r="G23" s="29">
        <f t="shared" si="2"/>
        <v>4173.379392534921</v>
      </c>
      <c r="H23" s="9">
        <f t="shared" si="16"/>
        <v>256819.38575117747</v>
      </c>
      <c r="I23" s="9">
        <f t="shared" si="3"/>
        <v>4023.5037101017806</v>
      </c>
      <c r="J23" s="29">
        <f t="shared" si="4"/>
        <v>4173.379392534921</v>
      </c>
      <c r="K23" s="9">
        <f t="shared" si="17"/>
        <v>254857.52059251876</v>
      </c>
      <c r="L23" s="9">
        <f t="shared" si="5"/>
        <v>3992.767822616127</v>
      </c>
      <c r="M23" s="29">
        <f t="shared" si="6"/>
        <v>4173.379392534921</v>
      </c>
      <c r="N23" s="9">
        <f t="shared" si="18"/>
        <v>252493.32420974397</v>
      </c>
      <c r="O23" s="9">
        <f t="shared" si="7"/>
        <v>3955.7287459526556</v>
      </c>
      <c r="P23" s="29">
        <f t="shared" si="8"/>
        <v>4173.379392534921</v>
      </c>
      <c r="Q23" s="9">
        <f t="shared" si="19"/>
        <v>249644.28817296211</v>
      </c>
      <c r="R23" s="9">
        <f t="shared" si="9"/>
        <v>3911.0938480430727</v>
      </c>
      <c r="S23" s="29">
        <f t="shared" si="10"/>
        <v>4173.379392534921</v>
      </c>
      <c r="T23" s="9">
        <f t="shared" si="20"/>
        <v>246210.98356340386</v>
      </c>
      <c r="U23" s="9">
        <f t="shared" si="11"/>
        <v>3857.3054091599938</v>
      </c>
      <c r="V23" s="29">
        <f t="shared" si="12"/>
        <v>4173.379392534921</v>
      </c>
    </row>
    <row r="24" spans="1:23" x14ac:dyDescent="0.25">
      <c r="A24" s="7" t="s">
        <v>54</v>
      </c>
      <c r="B24" s="9">
        <f t="shared" si="14"/>
        <v>259695.13510186333</v>
      </c>
      <c r="C24" s="9">
        <f t="shared" si="0"/>
        <v>4068.557116595859</v>
      </c>
      <c r="D24" s="29">
        <f t="shared" si="13"/>
        <v>4173.379392534921</v>
      </c>
      <c r="E24" s="9">
        <f t="shared" si="15"/>
        <v>258323.01677234119</v>
      </c>
      <c r="F24" s="9">
        <f t="shared" si="1"/>
        <v>4047.0605961000119</v>
      </c>
      <c r="G24" s="29">
        <f t="shared" si="2"/>
        <v>4173.379392534921</v>
      </c>
      <c r="H24" s="9">
        <f t="shared" si="16"/>
        <v>256669.51006874433</v>
      </c>
      <c r="I24" s="9">
        <f t="shared" si="3"/>
        <v>4021.1556577436613</v>
      </c>
      <c r="J24" s="29">
        <f t="shared" si="4"/>
        <v>4173.379392534921</v>
      </c>
      <c r="K24" s="9">
        <f t="shared" si="17"/>
        <v>254676.90902259998</v>
      </c>
      <c r="L24" s="9">
        <f t="shared" si="5"/>
        <v>3989.9382413540666</v>
      </c>
      <c r="M24" s="29">
        <f t="shared" si="6"/>
        <v>4173.379392534921</v>
      </c>
      <c r="N24" s="9">
        <f t="shared" si="18"/>
        <v>252275.67356316169</v>
      </c>
      <c r="O24" s="9">
        <f t="shared" si="7"/>
        <v>3952.3188858228668</v>
      </c>
      <c r="P24" s="29">
        <f t="shared" si="8"/>
        <v>4173.379392534921</v>
      </c>
      <c r="Q24" s="9">
        <f t="shared" si="19"/>
        <v>249382.00262847028</v>
      </c>
      <c r="R24" s="9">
        <f t="shared" si="9"/>
        <v>3906.9847078460339</v>
      </c>
      <c r="S24" s="29">
        <f t="shared" si="10"/>
        <v>4173.379392534921</v>
      </c>
      <c r="T24" s="9">
        <f t="shared" si="20"/>
        <v>245894.90958002894</v>
      </c>
      <c r="U24" s="9">
        <f t="shared" si="11"/>
        <v>3852.3535834204536</v>
      </c>
      <c r="V24" s="29">
        <f t="shared" si="12"/>
        <v>4173.379392534921</v>
      </c>
    </row>
    <row r="25" spans="1:23" x14ac:dyDescent="0.25">
      <c r="A25" s="7" t="s">
        <v>55</v>
      </c>
      <c r="B25" s="9">
        <f t="shared" si="14"/>
        <v>259590.31282592428</v>
      </c>
      <c r="C25" s="9">
        <f t="shared" si="0"/>
        <v>4066.91490093948</v>
      </c>
      <c r="D25" s="29">
        <f t="shared" si="13"/>
        <v>4173.379392534921</v>
      </c>
      <c r="E25" s="9">
        <f t="shared" si="15"/>
        <v>258196.69797590628</v>
      </c>
      <c r="F25" s="9">
        <f t="shared" si="1"/>
        <v>4045.0816016225322</v>
      </c>
      <c r="G25" s="29">
        <f t="shared" si="2"/>
        <v>4173.379392534921</v>
      </c>
      <c r="H25" s="9">
        <f t="shared" si="16"/>
        <v>256517.28633395309</v>
      </c>
      <c r="I25" s="9">
        <f t="shared" si="3"/>
        <v>4018.7708192319315</v>
      </c>
      <c r="J25" s="29">
        <f t="shared" si="4"/>
        <v>4173.379392534921</v>
      </c>
      <c r="K25" s="9">
        <f t="shared" si="17"/>
        <v>254493.46787141913</v>
      </c>
      <c r="L25" s="9">
        <f t="shared" si="5"/>
        <v>3987.064329985566</v>
      </c>
      <c r="M25" s="29">
        <f t="shared" si="6"/>
        <v>4173.379392534921</v>
      </c>
      <c r="N25" s="9">
        <f t="shared" si="18"/>
        <v>252054.61305644963</v>
      </c>
      <c r="O25" s="9">
        <f t="shared" si="7"/>
        <v>3948.8556045510445</v>
      </c>
      <c r="P25" s="29">
        <f t="shared" si="8"/>
        <v>4173.379392534921</v>
      </c>
      <c r="Q25" s="9">
        <f t="shared" si="19"/>
        <v>249115.60794378139</v>
      </c>
      <c r="R25" s="9">
        <f t="shared" si="9"/>
        <v>3902.8111911192418</v>
      </c>
      <c r="S25" s="29">
        <f t="shared" si="10"/>
        <v>4173.379392534921</v>
      </c>
      <c r="T25" s="9">
        <f t="shared" si="20"/>
        <v>245573.88377091446</v>
      </c>
      <c r="U25" s="9">
        <f t="shared" si="11"/>
        <v>3847.3241790776597</v>
      </c>
      <c r="V25" s="29">
        <f t="shared" si="12"/>
        <v>4173.379392534921</v>
      </c>
    </row>
    <row r="26" spans="1:23" ht="14.25" customHeight="1" x14ac:dyDescent="0.25">
      <c r="A26" s="7" t="s">
        <v>56</v>
      </c>
      <c r="B26" s="9">
        <f t="shared" si="14"/>
        <v>259483.84833432885</v>
      </c>
      <c r="C26" s="9">
        <f t="shared" si="0"/>
        <v>4065.2469572378191</v>
      </c>
      <c r="D26" s="29">
        <f t="shared" si="13"/>
        <v>4173.379392534921</v>
      </c>
      <c r="E26" s="9">
        <f t="shared" si="15"/>
        <v>258068.40018499389</v>
      </c>
      <c r="F26" s="9">
        <f t="shared" si="1"/>
        <v>4043.071602898237</v>
      </c>
      <c r="G26" s="29">
        <f t="shared" si="2"/>
        <v>4173.379392534921</v>
      </c>
      <c r="H26" s="9">
        <f t="shared" si="16"/>
        <v>256362.67776065011</v>
      </c>
      <c r="I26" s="9">
        <f t="shared" si="3"/>
        <v>4016.3486182501847</v>
      </c>
      <c r="J26" s="29">
        <f t="shared" si="4"/>
        <v>4173.379392534921</v>
      </c>
      <c r="K26" s="9">
        <f t="shared" si="17"/>
        <v>254307.15280886978</v>
      </c>
      <c r="L26" s="9">
        <f t="shared" si="5"/>
        <v>3984.1453940056263</v>
      </c>
      <c r="M26" s="29">
        <f t="shared" si="6"/>
        <v>4173.379392534921</v>
      </c>
      <c r="N26" s="9">
        <f t="shared" si="18"/>
        <v>251830.08926846576</v>
      </c>
      <c r="O26" s="9">
        <f t="shared" si="7"/>
        <v>3945.3380652059641</v>
      </c>
      <c r="P26" s="29">
        <f t="shared" si="8"/>
        <v>4173.379392534921</v>
      </c>
      <c r="Q26" s="9">
        <f t="shared" si="19"/>
        <v>248845.03974236571</v>
      </c>
      <c r="R26" s="9">
        <f t="shared" si="9"/>
        <v>3898.572289297063</v>
      </c>
      <c r="S26" s="29">
        <f t="shared" si="10"/>
        <v>4173.379392534921</v>
      </c>
      <c r="T26" s="9">
        <f t="shared" si="20"/>
        <v>245247.82855745719</v>
      </c>
      <c r="U26" s="9">
        <f t="shared" si="11"/>
        <v>3842.2159807334961</v>
      </c>
      <c r="V26" s="29">
        <f t="shared" si="12"/>
        <v>4173.379392534921</v>
      </c>
    </row>
    <row r="27" spans="1:23" x14ac:dyDescent="0.25">
      <c r="A27" s="7" t="s">
        <v>57</v>
      </c>
      <c r="B27" s="9">
        <f t="shared" si="14"/>
        <v>259375.71589903175</v>
      </c>
      <c r="C27" s="9">
        <f t="shared" si="0"/>
        <v>4063.5528824181642</v>
      </c>
      <c r="D27" s="29">
        <f t="shared" si="13"/>
        <v>4173.379392534921</v>
      </c>
      <c r="E27" s="9">
        <f t="shared" si="15"/>
        <v>257938.09239535721</v>
      </c>
      <c r="F27" s="9">
        <f t="shared" si="1"/>
        <v>4041.0301141939294</v>
      </c>
      <c r="G27" s="29">
        <f t="shared" si="2"/>
        <v>4173.379392534921</v>
      </c>
      <c r="H27" s="9">
        <f t="shared" si="16"/>
        <v>256205.64698636538</v>
      </c>
      <c r="I27" s="9">
        <f t="shared" si="3"/>
        <v>4013.888469453057</v>
      </c>
      <c r="J27" s="29">
        <f t="shared" si="4"/>
        <v>4173.379392534921</v>
      </c>
      <c r="K27" s="9">
        <f t="shared" si="17"/>
        <v>254117.91881034049</v>
      </c>
      <c r="L27" s="9">
        <f t="shared" si="5"/>
        <v>3981.1807280286671</v>
      </c>
      <c r="M27" s="29">
        <f t="shared" si="6"/>
        <v>4173.379392534921</v>
      </c>
      <c r="N27" s="9">
        <f t="shared" si="18"/>
        <v>251602.04794113681</v>
      </c>
      <c r="O27" s="9">
        <f t="shared" si="7"/>
        <v>3941.7654177444765</v>
      </c>
      <c r="P27" s="29">
        <f t="shared" si="8"/>
        <v>4173.379392534921</v>
      </c>
      <c r="Q27" s="9">
        <f t="shared" si="19"/>
        <v>248570.23263912785</v>
      </c>
      <c r="R27" s="9">
        <f t="shared" si="9"/>
        <v>3894.2669780130027</v>
      </c>
      <c r="S27" s="29">
        <f t="shared" si="10"/>
        <v>4173.379392534921</v>
      </c>
      <c r="T27" s="9">
        <f t="shared" si="20"/>
        <v>244916.66514565577</v>
      </c>
      <c r="U27" s="9">
        <f t="shared" si="11"/>
        <v>3837.0277539486069</v>
      </c>
      <c r="V27" s="29">
        <f t="shared" si="12"/>
        <v>4173.379392534921</v>
      </c>
    </row>
    <row r="28" spans="1:23" x14ac:dyDescent="0.25">
      <c r="A28" s="7" t="s">
        <v>58</v>
      </c>
      <c r="B28" s="9">
        <f t="shared" si="14"/>
        <v>259265.88938891501</v>
      </c>
      <c r="C28" s="9">
        <f t="shared" si="0"/>
        <v>4061.8322670930011</v>
      </c>
      <c r="D28" s="29">
        <f t="shared" si="13"/>
        <v>4173.379392534921</v>
      </c>
      <c r="E28" s="9">
        <f t="shared" si="15"/>
        <v>257805.74311701622</v>
      </c>
      <c r="F28" s="9">
        <f t="shared" si="1"/>
        <v>4038.9566421665868</v>
      </c>
      <c r="G28" s="29">
        <f t="shared" si="2"/>
        <v>4173.379392534921</v>
      </c>
      <c r="H28" s="9">
        <f t="shared" si="16"/>
        <v>256046.1560632835</v>
      </c>
      <c r="I28" s="9">
        <f t="shared" si="3"/>
        <v>4011.3897783247749</v>
      </c>
      <c r="J28" s="29">
        <f t="shared" si="4"/>
        <v>4173.379392534921</v>
      </c>
      <c r="K28" s="9">
        <f t="shared" si="17"/>
        <v>253925.72014583423</v>
      </c>
      <c r="L28" s="9">
        <f t="shared" si="5"/>
        <v>3978.1696156180697</v>
      </c>
      <c r="M28" s="29">
        <f t="shared" si="6"/>
        <v>4173.379392534921</v>
      </c>
      <c r="N28" s="9">
        <f t="shared" si="18"/>
        <v>251370.43396634638</v>
      </c>
      <c r="O28" s="9">
        <f t="shared" si="7"/>
        <v>3938.1367988060933</v>
      </c>
      <c r="P28" s="29">
        <f t="shared" si="8"/>
        <v>4173.379392534921</v>
      </c>
      <c r="Q28" s="9">
        <f t="shared" si="19"/>
        <v>248291.12022460593</v>
      </c>
      <c r="R28" s="9">
        <f t="shared" si="9"/>
        <v>3889.8942168521598</v>
      </c>
      <c r="S28" s="29">
        <f t="shared" si="10"/>
        <v>4173.379392534921</v>
      </c>
      <c r="T28" s="9">
        <f t="shared" si="20"/>
        <v>244580.31350706946</v>
      </c>
      <c r="U28" s="9">
        <f t="shared" si="11"/>
        <v>3831.7582449440883</v>
      </c>
      <c r="V28" s="29">
        <f t="shared" si="12"/>
        <v>4173.379392534921</v>
      </c>
    </row>
    <row r="29" spans="1:23" x14ac:dyDescent="0.25">
      <c r="A29" s="7" t="s">
        <v>59</v>
      </c>
      <c r="B29" s="9">
        <f t="shared" si="14"/>
        <v>259154.34226347308</v>
      </c>
      <c r="C29" s="9">
        <f t="shared" si="0"/>
        <v>4060.0846954610784</v>
      </c>
      <c r="D29" s="29">
        <f t="shared" si="13"/>
        <v>4173.379392534921</v>
      </c>
      <c r="E29" s="9">
        <f t="shared" si="15"/>
        <v>257671.32036664788</v>
      </c>
      <c r="F29" s="9">
        <f t="shared" si="1"/>
        <v>4036.8506857441498</v>
      </c>
      <c r="G29" s="29">
        <f t="shared" si="2"/>
        <v>4173.379392534921</v>
      </c>
      <c r="H29" s="9">
        <f t="shared" si="16"/>
        <v>255884.16644907335</v>
      </c>
      <c r="I29" s="9">
        <f t="shared" si="3"/>
        <v>4008.851941035482</v>
      </c>
      <c r="J29" s="29">
        <f t="shared" si="4"/>
        <v>4173.379392534921</v>
      </c>
      <c r="K29" s="9">
        <f t="shared" si="17"/>
        <v>253730.51036891737</v>
      </c>
      <c r="L29" s="9">
        <f t="shared" si="5"/>
        <v>3975.1113291130382</v>
      </c>
      <c r="M29" s="29">
        <f t="shared" si="6"/>
        <v>4173.379392534921</v>
      </c>
      <c r="N29" s="9">
        <f t="shared" si="18"/>
        <v>251135.19137261756</v>
      </c>
      <c r="O29" s="9">
        <f t="shared" si="7"/>
        <v>3934.4513315043414</v>
      </c>
      <c r="P29" s="29">
        <f t="shared" si="8"/>
        <v>4173.379392534921</v>
      </c>
      <c r="Q29" s="9">
        <f t="shared" si="19"/>
        <v>248007.63504892317</v>
      </c>
      <c r="R29" s="9">
        <f t="shared" si="9"/>
        <v>3885.4529490997961</v>
      </c>
      <c r="S29" s="29">
        <f t="shared" si="10"/>
        <v>4173.379392534921</v>
      </c>
      <c r="T29" s="9">
        <f t="shared" si="20"/>
        <v>244238.69235947862</v>
      </c>
      <c r="U29" s="9">
        <f t="shared" si="11"/>
        <v>3826.4061802984984</v>
      </c>
      <c r="V29" s="29">
        <f t="shared" si="12"/>
        <v>4173.379392534921</v>
      </c>
    </row>
    <row r="30" spans="1:23" x14ac:dyDescent="0.25">
      <c r="A30" s="7" t="s">
        <v>60</v>
      </c>
      <c r="B30" s="9">
        <f t="shared" si="14"/>
        <v>259041.04756639924</v>
      </c>
      <c r="C30" s="9">
        <f t="shared" si="0"/>
        <v>4058.3097452069214</v>
      </c>
      <c r="D30" s="29">
        <f t="shared" si="13"/>
        <v>4173.379392534921</v>
      </c>
      <c r="E30" s="9">
        <f t="shared" si="15"/>
        <v>257534.79165985712</v>
      </c>
      <c r="F30" s="9">
        <f t="shared" si="1"/>
        <v>4034.7117360044281</v>
      </c>
      <c r="G30" s="29">
        <f t="shared" si="2"/>
        <v>4173.379392534921</v>
      </c>
      <c r="H30" s="9">
        <f t="shared" si="16"/>
        <v>255719.6389975739</v>
      </c>
      <c r="I30" s="9">
        <f t="shared" si="3"/>
        <v>4006.2743442953242</v>
      </c>
      <c r="J30" s="29">
        <f t="shared" si="4"/>
        <v>4173.379392534921</v>
      </c>
      <c r="K30" s="9">
        <f t="shared" si="17"/>
        <v>253532.24230549549</v>
      </c>
      <c r="L30" s="9">
        <f t="shared" si="5"/>
        <v>3972.0051294527625</v>
      </c>
      <c r="M30" s="29">
        <f t="shared" si="6"/>
        <v>4173.379392534921</v>
      </c>
      <c r="N30" s="9">
        <f t="shared" si="18"/>
        <v>250896.26331158698</v>
      </c>
      <c r="O30" s="9">
        <f t="shared" si="7"/>
        <v>3930.7081252148623</v>
      </c>
      <c r="P30" s="29">
        <f t="shared" si="8"/>
        <v>4173.379392534921</v>
      </c>
      <c r="Q30" s="9">
        <f t="shared" si="19"/>
        <v>247719.70860548803</v>
      </c>
      <c r="R30" s="9">
        <f t="shared" si="9"/>
        <v>3880.942101485979</v>
      </c>
      <c r="S30" s="29">
        <f t="shared" si="10"/>
        <v>4173.379392534921</v>
      </c>
      <c r="T30" s="9">
        <f t="shared" si="20"/>
        <v>243891.7191472422</v>
      </c>
      <c r="U30" s="9">
        <f t="shared" si="11"/>
        <v>3820.9702666401276</v>
      </c>
      <c r="V30" s="29">
        <f t="shared" si="12"/>
        <v>4173.379392534921</v>
      </c>
    </row>
    <row r="31" spans="1:23" ht="15.75" thickBot="1" x14ac:dyDescent="0.3">
      <c r="A31" s="7" t="s">
        <v>61</v>
      </c>
      <c r="B31" s="10">
        <f t="shared" si="14"/>
        <v>258925.97791907124</v>
      </c>
      <c r="C31" s="10">
        <f t="shared" si="0"/>
        <v>4056.5069873987832</v>
      </c>
      <c r="D31" s="29">
        <f t="shared" si="13"/>
        <v>4173.379392534921</v>
      </c>
      <c r="E31" s="10">
        <f t="shared" si="15"/>
        <v>257396.12400332664</v>
      </c>
      <c r="F31" s="10">
        <f t="shared" si="1"/>
        <v>4032.5392760521172</v>
      </c>
      <c r="G31" s="29">
        <f t="shared" si="2"/>
        <v>4173.379392534921</v>
      </c>
      <c r="H31" s="10">
        <f t="shared" si="16"/>
        <v>255552.53394933429</v>
      </c>
      <c r="I31" s="10">
        <f t="shared" si="3"/>
        <v>4003.6563652062373</v>
      </c>
      <c r="J31" s="29">
        <f t="shared" si="4"/>
        <v>4173.379392534921</v>
      </c>
      <c r="K31" s="10">
        <f t="shared" si="17"/>
        <v>253330.86804241332</v>
      </c>
      <c r="L31" s="10">
        <f t="shared" si="5"/>
        <v>3968.850265997808</v>
      </c>
      <c r="M31" s="29">
        <f t="shared" si="6"/>
        <v>4173.379392534921</v>
      </c>
      <c r="N31" s="10">
        <f t="shared" si="18"/>
        <v>250653.59204426693</v>
      </c>
      <c r="O31" s="10">
        <f t="shared" si="7"/>
        <v>3926.906275360182</v>
      </c>
      <c r="P31" s="29">
        <f t="shared" si="8"/>
        <v>4173.379392534921</v>
      </c>
      <c r="Q31" s="10">
        <f t="shared" si="19"/>
        <v>247427.2713144391</v>
      </c>
      <c r="R31" s="10">
        <f t="shared" si="9"/>
        <v>3876.3605839262127</v>
      </c>
      <c r="S31" s="29">
        <f t="shared" si="10"/>
        <v>4173.379392534921</v>
      </c>
      <c r="T31" s="10">
        <f t="shared" si="20"/>
        <v>243539.3100213474</v>
      </c>
      <c r="U31" s="10">
        <f t="shared" si="11"/>
        <v>3815.4491903344424</v>
      </c>
      <c r="V31" s="29">
        <f t="shared" si="12"/>
        <v>4173.379392534921</v>
      </c>
    </row>
    <row r="32" spans="1:23" ht="16.5" thickTop="1" thickBot="1" x14ac:dyDescent="0.3">
      <c r="A32" s="30" t="s">
        <v>23</v>
      </c>
      <c r="B32" s="11"/>
      <c r="C32" s="12">
        <f>SUM(C20:C31)</f>
        <v>48789.612165152532</v>
      </c>
      <c r="D32" s="31">
        <f>SUM(D20:D31)</f>
        <v>49980.506651217474</v>
      </c>
      <c r="E32" s="11"/>
      <c r="F32" s="12">
        <f>SUM(F20:F31)</f>
        <v>48526.731083327759</v>
      </c>
      <c r="G32" s="31">
        <f>SUM(G20:G31)</f>
        <v>50080.552710419062</v>
      </c>
      <c r="H32" s="11"/>
      <c r="I32" s="12">
        <f>SUM(I20:I31)</f>
        <v>48208.079745580842</v>
      </c>
      <c r="J32" s="31">
        <f>SUM(J20:J31)</f>
        <v>50080.552710419062</v>
      </c>
      <c r="K32" s="11"/>
      <c r="L32" s="12">
        <f>SUM(L20:L31)</f>
        <v>47824.080704289612</v>
      </c>
      <c r="M32" s="31">
        <f>SUM(M20:M31)</f>
        <v>50080.552710419062</v>
      </c>
      <c r="N32" s="11"/>
      <c r="O32" s="12">
        <f>SUM(O20:O31)</f>
        <v>47361.332721635001</v>
      </c>
      <c r="P32" s="31">
        <f>SUM(P20:P31)</f>
        <v>50080.552710419062</v>
      </c>
      <c r="Q32" s="11"/>
      <c r="R32" s="12">
        <f>SUM(R20:R31)</f>
        <v>46803.686289157253</v>
      </c>
      <c r="S32" s="31">
        <f>SUM(S20:S31)</f>
        <v>50080.552710419062</v>
      </c>
      <c r="T32" s="11"/>
      <c r="U32" s="12">
        <f>SUM(U20:U31)</f>
        <v>46131.680023735593</v>
      </c>
      <c r="V32" s="31">
        <f>SUM(V20:V31)</f>
        <v>50080.552710419062</v>
      </c>
    </row>
    <row r="33" spans="1:36" ht="12.75" customHeight="1" thickBot="1" x14ac:dyDescent="0.3">
      <c r="A33" s="102" t="s">
        <v>22</v>
      </c>
      <c r="B33" s="48" t="s">
        <v>31</v>
      </c>
      <c r="C33" s="49"/>
      <c r="D33" s="50"/>
      <c r="E33" s="68" t="s">
        <v>32</v>
      </c>
      <c r="F33" s="69"/>
      <c r="G33" s="70"/>
      <c r="H33" s="68" t="s">
        <v>33</v>
      </c>
      <c r="I33" s="69"/>
      <c r="J33" s="70"/>
      <c r="K33" s="68" t="s">
        <v>34</v>
      </c>
      <c r="L33" s="69"/>
      <c r="M33" s="70"/>
      <c r="N33" s="68" t="s">
        <v>35</v>
      </c>
      <c r="O33" s="69"/>
      <c r="P33" s="70"/>
      <c r="Q33" s="68" t="s">
        <v>36</v>
      </c>
      <c r="R33" s="69"/>
      <c r="S33" s="70"/>
      <c r="T33" s="68" t="s">
        <v>37</v>
      </c>
      <c r="U33" s="69"/>
      <c r="V33" s="70"/>
    </row>
    <row r="34" spans="1:36" ht="30.75" thickBot="1" x14ac:dyDescent="0.3">
      <c r="A34" s="103"/>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thickTop="1" x14ac:dyDescent="0.25">
      <c r="A35" s="7" t="s">
        <v>19</v>
      </c>
      <c r="B35" s="8">
        <f>IF(data=1,IF((T31-sumproplat)&gt;0,T31-sumproplat,0),IF(T31-(sumproplat-U31)&gt;0,T31-(V31-U31),0))</f>
        <v>243181.37981914691</v>
      </c>
      <c r="C35" s="8">
        <f t="shared" ref="C35:C46" si="21">IF(data=1,B35*(PROC/36500)*30.42,B35*(PROC/36000)*30)</f>
        <v>3809.8416171666345</v>
      </c>
      <c r="D35" s="29">
        <f t="shared" ref="D35:D46" si="22">IF(data=1,IF(C35&gt;1,C35+sumproplat,0),IF(B35&gt;sumproplat*2,sumproplat,B35+C35))</f>
        <v>4173.379392534921</v>
      </c>
      <c r="E35" s="8">
        <f>IF(data=1,IF((B46-sumproplat)&gt;0,B46-sumproplat,0),IF(B46-(sumproplat-C46)&gt;0,B46-(D46-C46),0))</f>
        <v>238422.6885907049</v>
      </c>
      <c r="F35" s="8">
        <f t="shared" ref="F35:F46" si="23">IF(data=1,E35*(PROC/36500)*30.42,E35*(PROC/36000)*30)</f>
        <v>3735.2887879210434</v>
      </c>
      <c r="G35" s="29">
        <f t="shared" ref="G35:G46" si="24">IF(data=1,IF(F35&gt;1,F35+sumproplat,0),IF(E35&gt;sumproplat*2,sumproplat,E35+F35))</f>
        <v>4173.379392534921</v>
      </c>
      <c r="H35" s="8">
        <f>IF(data=1,IF((E46-sumproplat)&gt;0,E46-sumproplat,0),IF(E46-(sumproplat-F46)&gt;0,E46-(G46-F46),0))</f>
        <v>232688.10457030436</v>
      </c>
      <c r="I35" s="8">
        <f t="shared" ref="I35:I46" si="25">IF(data=1,H35*(PROC/36500)*30.42,H35*(PROC/36000)*30)</f>
        <v>3645.4469716014346</v>
      </c>
      <c r="J35" s="29">
        <f t="shared" ref="J35:J46" si="26">IF(data=1,IF(I35&gt;1,I35+sumproplat,0),IF(H35&gt;sumproplat*2,sumproplat,H35+I35))</f>
        <v>4173.379392534921</v>
      </c>
      <c r="K35" s="8">
        <f>IF(data=1,IF((H46-sumproplat)&gt;0,H46-sumproplat,0),IF(H46-(sumproplat-I46)&gt;0,H46-(J46-I46),0))</f>
        <v>225777.49568471813</v>
      </c>
      <c r="L35" s="8">
        <f t="shared" ref="L35:L46" si="27">IF(data=1,K35*(PROC/36500)*30.42,K35*(PROC/36000)*30)</f>
        <v>3537.1807657272507</v>
      </c>
      <c r="M35" s="29">
        <f t="shared" ref="M35:M46" si="28">IF(data=1,IF(L35&gt;1,L35+sumproplat,0),IF(K35&gt;sumproplat*2,sumproplat,K35+L35))</f>
        <v>4173.379392534921</v>
      </c>
      <c r="N35" s="8">
        <f>IF(data=1,IF((K46-sumproplat)&gt;0,K46-sumproplat,0),IF(K46-(sumproplat-L46)&gt;0,K46-(M46-L46),0))</f>
        <v>217449.68759965876</v>
      </c>
      <c r="O35" s="8">
        <f t="shared" ref="O35:O46" si="29">IF(data=1,N35*(PROC/36500)*30.42,N35*(PROC/36000)*30)</f>
        <v>3406.711772394654</v>
      </c>
      <c r="P35" s="29">
        <f t="shared" ref="P35:P46" si="30">IF(data=1,IF(O35&gt;1,O35+sumproplat,0),IF(N35&gt;sumproplat*2,sumproplat,N35+O35))</f>
        <v>4173.379392534921</v>
      </c>
      <c r="Q35" s="8">
        <f>IF(data=1,IF((N46-sumproplat)&gt;0,N46-sumproplat,0),IF(N46-(sumproplat-O46)&gt;0,N46-(P46-O46),0))</f>
        <v>207414.04694196908</v>
      </c>
      <c r="R35" s="8">
        <f t="shared" ref="R35:R46" si="31">IF(data=1,Q35*(PROC/36500)*30.42,Q35*(PROC/36000)*30)</f>
        <v>3249.4867354241824</v>
      </c>
      <c r="S35" s="29">
        <f t="shared" ref="S35:S46" si="32">IF(data=1,IF(R35&gt;1,R35+sumproplat,0),IF(Q35&gt;sumproplat*2,sumproplat,Q35+R35))</f>
        <v>4173.379392534921</v>
      </c>
      <c r="T35" s="8">
        <f>IF(data=1,IF((Q46-sumproplat)&gt;0,Q46-sumproplat,0),IF(Q46-(sumproplat-R46)&gt;0,Q46-(S46-R46),0))</f>
        <v>195320.33844369563</v>
      </c>
      <c r="U35" s="8">
        <f t="shared" ref="U35:U46" si="33">IF(data=1,T35*(PROC/36500)*30.42,T35*(PROC/36000)*30)</f>
        <v>3060.0186356178979</v>
      </c>
      <c r="V35" s="29">
        <f t="shared" ref="V35:V46" si="34">IF(data=1,IF(U35&gt;1,U35+sumproplat,0),IF(T35&gt;sumproplat*2,sumproplat,T35+U35))</f>
        <v>4173.379392534921</v>
      </c>
    </row>
    <row r="36" spans="1:36" x14ac:dyDescent="0.25">
      <c r="A36" s="7" t="s">
        <v>20</v>
      </c>
      <c r="B36" s="9">
        <f>IF(data=1,IF((B35-sumproplat)&gt;0,B35-sumproplat,0),IF(B35-(sumproplat-C35)&gt;0,B35-(D35-C35),0))</f>
        <v>242817.84204377863</v>
      </c>
      <c r="C36" s="9">
        <f t="shared" si="21"/>
        <v>3804.1461920191987</v>
      </c>
      <c r="D36" s="29">
        <f t="shared" si="22"/>
        <v>4173.379392534921</v>
      </c>
      <c r="E36" s="9">
        <f>IF(data=1,IF((E35-sumproplat)&gt;0,E35-sumproplat,0),IF(E35-(sumproplat-F35)&gt;0,E35-(G35-F35),0))</f>
        <v>237984.59798609102</v>
      </c>
      <c r="F36" s="9">
        <f t="shared" si="23"/>
        <v>3728.4253684487589</v>
      </c>
      <c r="G36" s="29">
        <f t="shared" si="24"/>
        <v>4173.379392534921</v>
      </c>
      <c r="H36" s="9">
        <f>IF(data=1,IF((H35-sumproplat)&gt;0,H35-sumproplat,0),IF(H35-(sumproplat-I35)&gt;0,H35-(J35-I35),0))</f>
        <v>232160.17214937089</v>
      </c>
      <c r="I36" s="9">
        <f t="shared" si="25"/>
        <v>3637.1760303401438</v>
      </c>
      <c r="J36" s="29">
        <f t="shared" si="26"/>
        <v>4173.379392534921</v>
      </c>
      <c r="K36" s="9">
        <f>IF(data=1,IF((K35-sumproplat)&gt;0,K35-sumproplat,0),IF(K35-(sumproplat-L35)&gt;0,K35-(M35-L35),0))</f>
        <v>225141.29705791047</v>
      </c>
      <c r="L36" s="9">
        <f t="shared" si="27"/>
        <v>3527.213653907264</v>
      </c>
      <c r="M36" s="29">
        <f t="shared" si="28"/>
        <v>4173.379392534921</v>
      </c>
      <c r="N36" s="9">
        <f>IF(data=1,IF((N35-sumproplat)&gt;0,N35-sumproplat,0),IF(N35-(sumproplat-O35)&gt;0,N35-(P35-O35),0))</f>
        <v>216683.01997951849</v>
      </c>
      <c r="O36" s="9">
        <f t="shared" si="29"/>
        <v>3394.7006463457897</v>
      </c>
      <c r="P36" s="29">
        <f t="shared" si="30"/>
        <v>4173.379392534921</v>
      </c>
      <c r="Q36" s="9">
        <f>IF(data=1,IF((Q35-sumproplat)&gt;0,Q35-sumproplat,0),IF(Q35-(sumproplat-R35)&gt;0,Q35-(S35-R35),0))</f>
        <v>206490.15428485835</v>
      </c>
      <c r="R36" s="9">
        <f t="shared" si="31"/>
        <v>3235.0124171294474</v>
      </c>
      <c r="S36" s="29">
        <f t="shared" si="32"/>
        <v>4173.379392534921</v>
      </c>
      <c r="T36" s="9">
        <f>IF(data=1,IF((T35-sumproplat)&gt;0,T35-sumproplat,0),IF(T35-(sumproplat-U35)&gt;0,T35-(V35-U35),0))</f>
        <v>194206.97768677861</v>
      </c>
      <c r="U36" s="9">
        <f t="shared" si="33"/>
        <v>3042.5759837595315</v>
      </c>
      <c r="V36" s="29">
        <f t="shared" si="34"/>
        <v>4173.379392534921</v>
      </c>
    </row>
    <row r="37" spans="1:36" x14ac:dyDescent="0.25">
      <c r="A37" s="7" t="s">
        <v>21</v>
      </c>
      <c r="B37" s="9">
        <f t="shared" ref="B37:B46" si="35">IF(data=1,IF((B36-sumproplat)&gt;0,B36-sumproplat,0),IF(B36-(sumproplat-C36)&gt;0,B36-(D36-C36),0))</f>
        <v>242448.60884326289</v>
      </c>
      <c r="C37" s="9">
        <f t="shared" si="21"/>
        <v>3798.3615385444518</v>
      </c>
      <c r="D37" s="29">
        <f t="shared" si="22"/>
        <v>4173.379392534921</v>
      </c>
      <c r="E37" s="9">
        <f t="shared" ref="E37:E46" si="36">IF(data=1,IF((E36-sumproplat)&gt;0,E36-sumproplat,0),IF(E36-(sumproplat-F36)&gt;0,E36-(G36-F36),0))</f>
        <v>237539.64396200486</v>
      </c>
      <c r="F37" s="9">
        <f t="shared" si="23"/>
        <v>3721.4544220714097</v>
      </c>
      <c r="G37" s="29">
        <f t="shared" si="24"/>
        <v>4173.379392534921</v>
      </c>
      <c r="H37" s="9">
        <f t="shared" ref="H37:H46" si="37">IF(data=1,IF((H36-sumproplat)&gt;0,H36-sumproplat,0),IF(H36-(sumproplat-I36)&gt;0,H36-(J36-I36),0))</f>
        <v>231623.96878717613</v>
      </c>
      <c r="I37" s="9">
        <f t="shared" si="25"/>
        <v>3628.7755109990926</v>
      </c>
      <c r="J37" s="29">
        <f t="shared" si="26"/>
        <v>4173.379392534921</v>
      </c>
      <c r="K37" s="9">
        <f t="shared" ref="K37:K46" si="38">IF(data=1,IF((K36-sumproplat)&gt;0,K36-sumproplat,0),IF(K36-(sumproplat-L36)&gt;0,K36-(M36-L36),0))</f>
        <v>224495.13131928281</v>
      </c>
      <c r="L37" s="9">
        <f t="shared" si="27"/>
        <v>3517.0903906687636</v>
      </c>
      <c r="M37" s="29">
        <f t="shared" si="28"/>
        <v>4173.379392534921</v>
      </c>
      <c r="N37" s="9">
        <f t="shared" ref="N37:N46" si="39">IF(data=1,IF((N36-sumproplat)&gt;0,N36-sumproplat,0),IF(N36-(sumproplat-O36)&gt;0,N36-(P36-O36),0))</f>
        <v>215904.34123332935</v>
      </c>
      <c r="O37" s="9">
        <f t="shared" si="29"/>
        <v>3382.5013459888264</v>
      </c>
      <c r="P37" s="29">
        <f t="shared" si="30"/>
        <v>4173.379392534921</v>
      </c>
      <c r="Q37" s="9">
        <f t="shared" ref="Q37:Q46" si="40">IF(data=1,IF((Q36-sumproplat)&gt;0,Q36-sumproplat,0),IF(Q36-(sumproplat-R36)&gt;0,Q36-(S36-R36),0))</f>
        <v>205551.78730945286</v>
      </c>
      <c r="R37" s="9">
        <f t="shared" si="31"/>
        <v>3220.3113345147613</v>
      </c>
      <c r="S37" s="29">
        <f t="shared" si="32"/>
        <v>4173.379392534921</v>
      </c>
      <c r="T37" s="9">
        <f t="shared" ref="T37:T46" si="41">IF(data=1,IF((T36-sumproplat)&gt;0,T36-sumproplat,0),IF(T36-(sumproplat-U36)&gt;0,T36-(V36-U36),0))</f>
        <v>193076.17427800322</v>
      </c>
      <c r="U37" s="9">
        <f t="shared" si="33"/>
        <v>3024.8600636887172</v>
      </c>
      <c r="V37" s="29">
        <f t="shared" si="34"/>
        <v>4173.379392534921</v>
      </c>
    </row>
    <row r="38" spans="1:36" x14ac:dyDescent="0.25">
      <c r="A38" s="7" t="s">
        <v>53</v>
      </c>
      <c r="B38" s="9">
        <f t="shared" si="35"/>
        <v>242073.59098927243</v>
      </c>
      <c r="C38" s="9">
        <f t="shared" si="21"/>
        <v>3792.4862588319347</v>
      </c>
      <c r="D38" s="29">
        <f t="shared" si="22"/>
        <v>4173.379392534921</v>
      </c>
      <c r="E38" s="9">
        <f t="shared" si="36"/>
        <v>237087.71899154136</v>
      </c>
      <c r="F38" s="9">
        <f t="shared" si="23"/>
        <v>3714.3742642008142</v>
      </c>
      <c r="G38" s="29">
        <f t="shared" si="24"/>
        <v>4173.379392534921</v>
      </c>
      <c r="H38" s="9">
        <f t="shared" si="37"/>
        <v>231079.36490564031</v>
      </c>
      <c r="I38" s="9">
        <f t="shared" si="25"/>
        <v>3620.243383521698</v>
      </c>
      <c r="J38" s="29">
        <f t="shared" si="26"/>
        <v>4173.379392534921</v>
      </c>
      <c r="K38" s="9">
        <f t="shared" si="38"/>
        <v>223838.84231741665</v>
      </c>
      <c r="L38" s="9">
        <f t="shared" si="27"/>
        <v>3506.8085296395275</v>
      </c>
      <c r="M38" s="29">
        <f t="shared" si="28"/>
        <v>4173.379392534921</v>
      </c>
      <c r="N38" s="9">
        <f t="shared" si="39"/>
        <v>215113.46318678325</v>
      </c>
      <c r="O38" s="9">
        <f t="shared" si="29"/>
        <v>3370.1109232596045</v>
      </c>
      <c r="P38" s="29">
        <f t="shared" si="30"/>
        <v>4173.379392534921</v>
      </c>
      <c r="Q38" s="9">
        <f t="shared" si="40"/>
        <v>204598.71925143269</v>
      </c>
      <c r="R38" s="9">
        <f t="shared" si="31"/>
        <v>3205.379934939112</v>
      </c>
      <c r="S38" s="29">
        <f t="shared" si="32"/>
        <v>4173.379392534921</v>
      </c>
      <c r="T38" s="9">
        <f t="shared" si="41"/>
        <v>191927.654949157</v>
      </c>
      <c r="U38" s="9">
        <f t="shared" si="33"/>
        <v>3006.8665942034595</v>
      </c>
      <c r="V38" s="29">
        <f t="shared" si="34"/>
        <v>4173.379392534921</v>
      </c>
    </row>
    <row r="39" spans="1:36" x14ac:dyDescent="0.25">
      <c r="A39" s="7" t="s">
        <v>54</v>
      </c>
      <c r="B39" s="9">
        <f t="shared" si="35"/>
        <v>241692.69785556945</v>
      </c>
      <c r="C39" s="9">
        <f t="shared" si="21"/>
        <v>3786.518933070588</v>
      </c>
      <c r="D39" s="29">
        <f t="shared" si="22"/>
        <v>4173.379392534921</v>
      </c>
      <c r="E39" s="9">
        <f t="shared" si="36"/>
        <v>236628.71386320726</v>
      </c>
      <c r="F39" s="9">
        <f t="shared" si="23"/>
        <v>3707.1831838569133</v>
      </c>
      <c r="G39" s="29">
        <f t="shared" si="24"/>
        <v>4173.379392534921</v>
      </c>
      <c r="H39" s="9">
        <f t="shared" si="37"/>
        <v>230526.22889662709</v>
      </c>
      <c r="I39" s="9">
        <f t="shared" si="25"/>
        <v>3611.5775860471576</v>
      </c>
      <c r="J39" s="29">
        <f t="shared" si="26"/>
        <v>4173.379392534921</v>
      </c>
      <c r="K39" s="9">
        <f t="shared" si="38"/>
        <v>223172.27145452125</v>
      </c>
      <c r="L39" s="9">
        <f t="shared" si="27"/>
        <v>3496.3655861208326</v>
      </c>
      <c r="M39" s="29">
        <f t="shared" si="28"/>
        <v>4173.379392534921</v>
      </c>
      <c r="N39" s="9">
        <f t="shared" si="39"/>
        <v>214310.19471750793</v>
      </c>
      <c r="O39" s="9">
        <f t="shared" si="29"/>
        <v>3357.5263839076242</v>
      </c>
      <c r="P39" s="29">
        <f t="shared" si="30"/>
        <v>4173.379392534921</v>
      </c>
      <c r="Q39" s="9">
        <f t="shared" si="40"/>
        <v>203630.71979383688</v>
      </c>
      <c r="R39" s="9">
        <f t="shared" si="31"/>
        <v>3190.2146101034446</v>
      </c>
      <c r="S39" s="29">
        <f t="shared" si="32"/>
        <v>4173.379392534921</v>
      </c>
      <c r="T39" s="9">
        <f t="shared" si="41"/>
        <v>190761.14215082553</v>
      </c>
      <c r="U39" s="9">
        <f t="shared" si="33"/>
        <v>2988.5912270296003</v>
      </c>
      <c r="V39" s="29">
        <f t="shared" si="34"/>
        <v>4173.379392534921</v>
      </c>
    </row>
    <row r="40" spans="1:36" x14ac:dyDescent="0.25">
      <c r="A40" s="7" t="s">
        <v>55</v>
      </c>
      <c r="B40" s="9">
        <f t="shared" si="35"/>
        <v>241305.83739610511</v>
      </c>
      <c r="C40" s="9">
        <f t="shared" si="21"/>
        <v>3780.4581192056467</v>
      </c>
      <c r="D40" s="29">
        <f t="shared" si="22"/>
        <v>4173.379392534921</v>
      </c>
      <c r="E40" s="9">
        <f t="shared" si="36"/>
        <v>236162.51765452925</v>
      </c>
      <c r="F40" s="9">
        <f t="shared" si="23"/>
        <v>3699.8794432542913</v>
      </c>
      <c r="G40" s="29">
        <f t="shared" si="24"/>
        <v>4173.379392534921</v>
      </c>
      <c r="H40" s="9">
        <f t="shared" si="37"/>
        <v>229964.42709013933</v>
      </c>
      <c r="I40" s="9">
        <f t="shared" si="25"/>
        <v>3602.7760244121828</v>
      </c>
      <c r="J40" s="29">
        <f t="shared" si="26"/>
        <v>4173.379392534921</v>
      </c>
      <c r="K40" s="9">
        <f t="shared" si="38"/>
        <v>222495.25764810716</v>
      </c>
      <c r="L40" s="9">
        <f t="shared" si="27"/>
        <v>3485.7590364870121</v>
      </c>
      <c r="M40" s="29">
        <f t="shared" si="28"/>
        <v>4173.379392534921</v>
      </c>
      <c r="N40" s="9">
        <f t="shared" si="39"/>
        <v>213494.34170888062</v>
      </c>
      <c r="O40" s="9">
        <f t="shared" si="29"/>
        <v>3344.744686772463</v>
      </c>
      <c r="P40" s="29">
        <f t="shared" si="30"/>
        <v>4173.379392534921</v>
      </c>
      <c r="Q40" s="9">
        <f t="shared" si="40"/>
        <v>202647.55501140541</v>
      </c>
      <c r="R40" s="9">
        <f t="shared" si="31"/>
        <v>3174.8116951786847</v>
      </c>
      <c r="S40" s="29">
        <f t="shared" si="32"/>
        <v>4173.379392534921</v>
      </c>
      <c r="T40" s="9">
        <f t="shared" si="41"/>
        <v>189576.35398532019</v>
      </c>
      <c r="U40" s="9">
        <f t="shared" si="33"/>
        <v>2970.0295457700163</v>
      </c>
      <c r="V40" s="29">
        <f t="shared" si="34"/>
        <v>4173.379392534921</v>
      </c>
    </row>
    <row r="41" spans="1:36" x14ac:dyDescent="0.25">
      <c r="A41" s="7" t="s">
        <v>56</v>
      </c>
      <c r="B41" s="9">
        <f t="shared" si="35"/>
        <v>240912.91612277584</v>
      </c>
      <c r="C41" s="9">
        <f t="shared" si="21"/>
        <v>3774.3023525901549</v>
      </c>
      <c r="D41" s="29">
        <f t="shared" si="22"/>
        <v>4173.379392534921</v>
      </c>
      <c r="E41" s="9">
        <f t="shared" si="36"/>
        <v>235689.01770524861</v>
      </c>
      <c r="F41" s="9">
        <f t="shared" si="23"/>
        <v>3692.4612773822278</v>
      </c>
      <c r="G41" s="29">
        <f t="shared" si="24"/>
        <v>4173.379392534921</v>
      </c>
      <c r="H41" s="9">
        <f t="shared" si="37"/>
        <v>229393.82372201659</v>
      </c>
      <c r="I41" s="9">
        <f t="shared" si="25"/>
        <v>3593.8365716449266</v>
      </c>
      <c r="J41" s="29">
        <f t="shared" si="26"/>
        <v>4173.379392534921</v>
      </c>
      <c r="K41" s="9">
        <f t="shared" si="38"/>
        <v>221807.63729205925</v>
      </c>
      <c r="L41" s="9">
        <f t="shared" si="27"/>
        <v>3474.986317575595</v>
      </c>
      <c r="M41" s="29">
        <f t="shared" si="28"/>
        <v>4173.379392534921</v>
      </c>
      <c r="N41" s="9">
        <f t="shared" si="39"/>
        <v>212665.70700311815</v>
      </c>
      <c r="O41" s="9">
        <f t="shared" si="29"/>
        <v>3331.762743048851</v>
      </c>
      <c r="P41" s="29">
        <f t="shared" si="30"/>
        <v>4173.379392534921</v>
      </c>
      <c r="Q41" s="9">
        <f t="shared" si="40"/>
        <v>201648.98731404918</v>
      </c>
      <c r="R41" s="9">
        <f t="shared" si="31"/>
        <v>3159.1674679201037</v>
      </c>
      <c r="S41" s="29">
        <f t="shared" si="32"/>
        <v>4173.379392534921</v>
      </c>
      <c r="T41" s="9">
        <f t="shared" si="41"/>
        <v>188373.00413855529</v>
      </c>
      <c r="U41" s="9">
        <f t="shared" si="33"/>
        <v>2951.1770648373663</v>
      </c>
      <c r="V41" s="29">
        <f t="shared" si="34"/>
        <v>4173.379392534921</v>
      </c>
    </row>
    <row r="42" spans="1:36" x14ac:dyDescent="0.25">
      <c r="A42" s="7" t="s">
        <v>57</v>
      </c>
      <c r="B42" s="9">
        <f t="shared" si="35"/>
        <v>240513.83908283108</v>
      </c>
      <c r="C42" s="9">
        <f t="shared" si="21"/>
        <v>3768.0501456310203</v>
      </c>
      <c r="D42" s="29">
        <f t="shared" si="22"/>
        <v>4173.379392534921</v>
      </c>
      <c r="E42" s="9">
        <f t="shared" si="36"/>
        <v>235208.09959009592</v>
      </c>
      <c r="F42" s="9">
        <f t="shared" si="23"/>
        <v>3684.9268935781693</v>
      </c>
      <c r="G42" s="29">
        <f t="shared" si="24"/>
        <v>4173.379392534921</v>
      </c>
      <c r="H42" s="9">
        <f t="shared" si="37"/>
        <v>228814.28090112659</v>
      </c>
      <c r="I42" s="9">
        <f t="shared" si="25"/>
        <v>3584.757067450983</v>
      </c>
      <c r="J42" s="29">
        <f t="shared" si="26"/>
        <v>4173.379392534921</v>
      </c>
      <c r="K42" s="9">
        <f t="shared" si="38"/>
        <v>221109.24421709994</v>
      </c>
      <c r="L42" s="9">
        <f t="shared" si="27"/>
        <v>3464.0448260678991</v>
      </c>
      <c r="M42" s="29">
        <f t="shared" si="28"/>
        <v>4173.379392534921</v>
      </c>
      <c r="N42" s="9">
        <f t="shared" si="39"/>
        <v>211824.09035363208</v>
      </c>
      <c r="O42" s="9">
        <f t="shared" si="29"/>
        <v>3318.577415540236</v>
      </c>
      <c r="P42" s="29">
        <f t="shared" si="30"/>
        <v>4173.379392534921</v>
      </c>
      <c r="Q42" s="9">
        <f t="shared" si="40"/>
        <v>200634.77538943436</v>
      </c>
      <c r="R42" s="9">
        <f t="shared" si="31"/>
        <v>3143.278147767805</v>
      </c>
      <c r="S42" s="29">
        <f t="shared" si="32"/>
        <v>4173.379392534921</v>
      </c>
      <c r="T42" s="9">
        <f t="shared" si="41"/>
        <v>187150.80181085772</v>
      </c>
      <c r="U42" s="9">
        <f t="shared" si="33"/>
        <v>2932.0292283701042</v>
      </c>
      <c r="V42" s="29">
        <f t="shared" si="34"/>
        <v>4173.379392534921</v>
      </c>
    </row>
    <row r="43" spans="1:36" x14ac:dyDescent="0.25">
      <c r="A43" s="7" t="s">
        <v>58</v>
      </c>
      <c r="B43" s="9">
        <f t="shared" si="35"/>
        <v>240108.50983592717</v>
      </c>
      <c r="C43" s="9">
        <f t="shared" si="21"/>
        <v>3761.6999874295252</v>
      </c>
      <c r="D43" s="29">
        <f t="shared" si="22"/>
        <v>4173.379392534921</v>
      </c>
      <c r="E43" s="9">
        <f t="shared" si="36"/>
        <v>234719.64709113917</v>
      </c>
      <c r="F43" s="9">
        <f t="shared" si="23"/>
        <v>3677.2744710945135</v>
      </c>
      <c r="G43" s="29">
        <f t="shared" si="24"/>
        <v>4173.379392534921</v>
      </c>
      <c r="H43" s="9">
        <f t="shared" si="37"/>
        <v>228225.65857604265</v>
      </c>
      <c r="I43" s="9">
        <f t="shared" si="25"/>
        <v>3575.535317691335</v>
      </c>
      <c r="J43" s="29">
        <f t="shared" si="26"/>
        <v>4173.379392534921</v>
      </c>
      <c r="K43" s="9">
        <f t="shared" si="38"/>
        <v>220399.90965063291</v>
      </c>
      <c r="L43" s="9">
        <f t="shared" si="27"/>
        <v>3452.9319178599153</v>
      </c>
      <c r="M43" s="29">
        <f t="shared" si="28"/>
        <v>4173.379392534921</v>
      </c>
      <c r="N43" s="9">
        <f t="shared" si="39"/>
        <v>210969.28837663739</v>
      </c>
      <c r="O43" s="9">
        <f t="shared" si="29"/>
        <v>3305.185517900652</v>
      </c>
      <c r="P43" s="29">
        <f t="shared" si="30"/>
        <v>4173.379392534921</v>
      </c>
      <c r="Q43" s="9">
        <f t="shared" si="40"/>
        <v>199604.67414466725</v>
      </c>
      <c r="R43" s="9">
        <f t="shared" si="31"/>
        <v>3127.1398949331206</v>
      </c>
      <c r="S43" s="29">
        <f t="shared" si="32"/>
        <v>4173.379392534921</v>
      </c>
      <c r="T43" s="9">
        <f t="shared" si="41"/>
        <v>185909.45164669291</v>
      </c>
      <c r="U43" s="9">
        <f t="shared" si="33"/>
        <v>2912.5814091315219</v>
      </c>
      <c r="V43" s="29">
        <f t="shared" si="34"/>
        <v>4173.379392534921</v>
      </c>
    </row>
    <row r="44" spans="1:36" x14ac:dyDescent="0.25">
      <c r="A44" s="7" t="s">
        <v>59</v>
      </c>
      <c r="B44" s="9">
        <f t="shared" si="35"/>
        <v>239696.83043082178</v>
      </c>
      <c r="C44" s="9">
        <f t="shared" si="21"/>
        <v>3755.2503434162077</v>
      </c>
      <c r="D44" s="29">
        <f t="shared" si="22"/>
        <v>4173.379392534921</v>
      </c>
      <c r="E44" s="9">
        <f t="shared" si="36"/>
        <v>234223.54216969875</v>
      </c>
      <c r="F44" s="9">
        <f t="shared" si="23"/>
        <v>3669.5021606586133</v>
      </c>
      <c r="G44" s="29">
        <f t="shared" si="24"/>
        <v>4173.379392534921</v>
      </c>
      <c r="H44" s="9">
        <f t="shared" si="37"/>
        <v>227627.81450119906</v>
      </c>
      <c r="I44" s="9">
        <f t="shared" si="25"/>
        <v>3566.1690938521183</v>
      </c>
      <c r="J44" s="29">
        <f t="shared" si="26"/>
        <v>4173.379392534921</v>
      </c>
      <c r="K44" s="9">
        <f t="shared" si="38"/>
        <v>219679.46217595792</v>
      </c>
      <c r="L44" s="9">
        <f t="shared" si="27"/>
        <v>3441.6449074233406</v>
      </c>
      <c r="M44" s="29">
        <f t="shared" si="28"/>
        <v>4173.379392534921</v>
      </c>
      <c r="N44" s="9">
        <f t="shared" si="39"/>
        <v>210101.09450200311</v>
      </c>
      <c r="O44" s="9">
        <f t="shared" si="29"/>
        <v>3291.583813864715</v>
      </c>
      <c r="P44" s="29">
        <f t="shared" si="30"/>
        <v>4173.379392534921</v>
      </c>
      <c r="Q44" s="9">
        <f t="shared" si="40"/>
        <v>198558.43464706544</v>
      </c>
      <c r="R44" s="9">
        <f t="shared" si="31"/>
        <v>3110.7488094706919</v>
      </c>
      <c r="S44" s="29">
        <f t="shared" si="32"/>
        <v>4173.379392534921</v>
      </c>
      <c r="T44" s="9">
        <f t="shared" si="41"/>
        <v>184648.6536632895</v>
      </c>
      <c r="U44" s="9">
        <f t="shared" si="33"/>
        <v>2892.8289073915353</v>
      </c>
      <c r="V44" s="29">
        <f t="shared" si="34"/>
        <v>4173.379392534921</v>
      </c>
    </row>
    <row r="45" spans="1:36" x14ac:dyDescent="0.25">
      <c r="A45" s="7" t="s">
        <v>60</v>
      </c>
      <c r="B45" s="9">
        <f t="shared" si="35"/>
        <v>239278.70138170305</v>
      </c>
      <c r="C45" s="9">
        <f t="shared" si="21"/>
        <v>3748.6996549800142</v>
      </c>
      <c r="D45" s="29">
        <f t="shared" si="22"/>
        <v>4173.379392534921</v>
      </c>
      <c r="E45" s="9">
        <f t="shared" si="36"/>
        <v>233719.66493782244</v>
      </c>
      <c r="F45" s="9">
        <f t="shared" si="23"/>
        <v>3661.6080840258846</v>
      </c>
      <c r="G45" s="29">
        <f t="shared" si="24"/>
        <v>4173.379392534921</v>
      </c>
      <c r="H45" s="9">
        <f t="shared" si="37"/>
        <v>227020.60420251626</v>
      </c>
      <c r="I45" s="9">
        <f t="shared" si="25"/>
        <v>3556.6561325060879</v>
      </c>
      <c r="J45" s="29">
        <f t="shared" si="26"/>
        <v>4173.379392534921</v>
      </c>
      <c r="K45" s="9">
        <f t="shared" si="38"/>
        <v>218947.72769084634</v>
      </c>
      <c r="L45" s="9">
        <f t="shared" si="27"/>
        <v>3430.1810671565927</v>
      </c>
      <c r="M45" s="29">
        <f t="shared" si="28"/>
        <v>4173.379392534921</v>
      </c>
      <c r="N45" s="9">
        <f t="shared" si="39"/>
        <v>209219.29892333291</v>
      </c>
      <c r="O45" s="9">
        <f t="shared" si="29"/>
        <v>3277.7690164655487</v>
      </c>
      <c r="P45" s="29">
        <f t="shared" si="30"/>
        <v>4173.379392534921</v>
      </c>
      <c r="Q45" s="9">
        <f t="shared" si="40"/>
        <v>197495.80406400122</v>
      </c>
      <c r="R45" s="9">
        <f t="shared" si="31"/>
        <v>3094.1009303360192</v>
      </c>
      <c r="S45" s="29">
        <f t="shared" si="32"/>
        <v>4173.379392534921</v>
      </c>
      <c r="T45" s="9">
        <f t="shared" si="41"/>
        <v>183368.10317814612</v>
      </c>
      <c r="U45" s="9">
        <f t="shared" si="33"/>
        <v>2872.766949790956</v>
      </c>
      <c r="V45" s="29">
        <f t="shared" si="34"/>
        <v>4173.379392534921</v>
      </c>
    </row>
    <row r="46" spans="1:36" ht="15.75" thickBot="1" x14ac:dyDescent="0.3">
      <c r="A46" s="7" t="s">
        <v>61</v>
      </c>
      <c r="B46" s="10">
        <f t="shared" si="35"/>
        <v>238854.02164414816</v>
      </c>
      <c r="C46" s="10">
        <f t="shared" si="21"/>
        <v>3742.0463390916543</v>
      </c>
      <c r="D46" s="29">
        <f t="shared" si="22"/>
        <v>4173.379392534921</v>
      </c>
      <c r="E46" s="10">
        <f t="shared" si="36"/>
        <v>233207.89362931339</v>
      </c>
      <c r="F46" s="10">
        <f t="shared" si="23"/>
        <v>3653.5903335259095</v>
      </c>
      <c r="G46" s="29">
        <f t="shared" si="24"/>
        <v>4173.379392534921</v>
      </c>
      <c r="H46" s="10">
        <f t="shared" si="37"/>
        <v>226403.88094248742</v>
      </c>
      <c r="I46" s="10">
        <f t="shared" si="25"/>
        <v>3546.9941347656363</v>
      </c>
      <c r="J46" s="29">
        <f t="shared" si="26"/>
        <v>4173.379392534921</v>
      </c>
      <c r="K46" s="10">
        <f t="shared" si="38"/>
        <v>218204.52936546801</v>
      </c>
      <c r="L46" s="10">
        <f t="shared" si="27"/>
        <v>3418.5376267256652</v>
      </c>
      <c r="M46" s="29">
        <f t="shared" si="28"/>
        <v>4173.379392534921</v>
      </c>
      <c r="N46" s="10">
        <f t="shared" si="39"/>
        <v>208323.68854726353</v>
      </c>
      <c r="O46" s="10">
        <f t="shared" si="29"/>
        <v>3263.7377872404618</v>
      </c>
      <c r="P46" s="29">
        <f t="shared" si="30"/>
        <v>4173.379392534921</v>
      </c>
      <c r="Q46" s="10">
        <f t="shared" si="40"/>
        <v>196416.52560180231</v>
      </c>
      <c r="R46" s="10">
        <f t="shared" si="31"/>
        <v>3077.1922344282361</v>
      </c>
      <c r="S46" s="29">
        <f t="shared" si="32"/>
        <v>4173.379392534921</v>
      </c>
      <c r="T46" s="10">
        <f t="shared" si="41"/>
        <v>182067.49073540216</v>
      </c>
      <c r="U46" s="10">
        <f t="shared" si="33"/>
        <v>2852.3906881879666</v>
      </c>
      <c r="V46" s="29">
        <f t="shared" si="34"/>
        <v>4173.379392534921</v>
      </c>
    </row>
    <row r="47" spans="1:36" ht="16.5" thickTop="1" thickBot="1" x14ac:dyDescent="0.3">
      <c r="A47" s="30" t="s">
        <v>23</v>
      </c>
      <c r="B47" s="11"/>
      <c r="C47" s="12">
        <f>SUM(C35:C46)</f>
        <v>45321.861481977037</v>
      </c>
      <c r="D47" s="31">
        <f>SUM(D35:D46)</f>
        <v>50080.552710419062</v>
      </c>
      <c r="E47" s="11"/>
      <c r="F47" s="12">
        <f>SUM(F35:F46)</f>
        <v>44345.968690018548</v>
      </c>
      <c r="G47" s="31">
        <f>SUM(G35:G46)</f>
        <v>50080.552710419062</v>
      </c>
      <c r="H47" s="11"/>
      <c r="I47" s="12">
        <f>SUM(I35:I46)</f>
        <v>43169.943824832793</v>
      </c>
      <c r="J47" s="31">
        <f>SUM(J35:J46)</f>
        <v>50080.552710419062</v>
      </c>
      <c r="K47" s="11"/>
      <c r="L47" s="12">
        <f>SUM(L35:L46)</f>
        <v>41752.744625359657</v>
      </c>
      <c r="M47" s="31">
        <f>SUM(M35:M46)</f>
        <v>50080.552710419062</v>
      </c>
      <c r="N47" s="11"/>
      <c r="O47" s="12">
        <f>SUM(O35:O46)</f>
        <v>40044.912052729422</v>
      </c>
      <c r="P47" s="31">
        <f>SUM(P35:P46)</f>
        <v>50080.552710419062</v>
      </c>
      <c r="Q47" s="11"/>
      <c r="R47" s="12">
        <f>SUM(R35:R46)</f>
        <v>37986.84421214561</v>
      </c>
      <c r="S47" s="31">
        <f>SUM(S35:S46)</f>
        <v>50080.552710419062</v>
      </c>
      <c r="T47" s="11"/>
      <c r="U47" s="12">
        <f>SUM(U35:U46)</f>
        <v>35506.716297778679</v>
      </c>
      <c r="V47" s="31">
        <f>SUM(V35:V46)</f>
        <v>50080.552710419062</v>
      </c>
    </row>
    <row r="48" spans="1:36" ht="12.75" customHeight="1" thickBot="1" x14ac:dyDescent="0.3">
      <c r="A48" s="102" t="s">
        <v>22</v>
      </c>
      <c r="B48" s="68" t="s">
        <v>38</v>
      </c>
      <c r="C48" s="69"/>
      <c r="D48" s="70"/>
      <c r="E48" s="68" t="s">
        <v>39</v>
      </c>
      <c r="F48" s="69"/>
      <c r="G48" s="70"/>
      <c r="H48" s="68" t="s">
        <v>40</v>
      </c>
      <c r="I48" s="69"/>
      <c r="J48" s="70"/>
      <c r="K48" s="68" t="s">
        <v>41</v>
      </c>
      <c r="L48" s="69"/>
      <c r="M48" s="70"/>
      <c r="N48" s="68" t="s">
        <v>42</v>
      </c>
      <c r="O48" s="69"/>
      <c r="P48" s="70"/>
      <c r="Q48" s="48" t="s">
        <v>43</v>
      </c>
      <c r="R48" s="49"/>
      <c r="S48" s="50"/>
      <c r="T48" s="68" t="s">
        <v>44</v>
      </c>
      <c r="U48" s="69"/>
      <c r="V48" s="70"/>
      <c r="X48" s="13"/>
      <c r="Y48" s="13"/>
      <c r="Z48" s="13"/>
      <c r="AA48" s="13"/>
      <c r="AB48" s="13"/>
      <c r="AC48" s="13"/>
      <c r="AD48" s="13"/>
      <c r="AE48" s="13"/>
      <c r="AF48" s="13"/>
      <c r="AG48" s="13"/>
      <c r="AH48" s="13"/>
      <c r="AI48" s="13"/>
      <c r="AJ48" s="13"/>
    </row>
    <row r="49" spans="1:36" ht="30.75" thickBot="1" x14ac:dyDescent="0.3">
      <c r="A49" s="103"/>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x14ac:dyDescent="0.25">
      <c r="A50" s="7" t="s">
        <v>19</v>
      </c>
      <c r="B50" s="8">
        <f>IF(data=1,IF((T46-sumproplat)&gt;0,T46-sumproplat,0),IF(T46-(sumproplat-U46)&gt;0,T46-(V46-U46),0))</f>
        <v>180746.50203105519</v>
      </c>
      <c r="C50" s="8">
        <f t="shared" ref="C50:C61" si="42">IF(data=1,B50*(PROC/36500)*30.42,B50*(PROC/36000)*30)</f>
        <v>2831.6951984865314</v>
      </c>
      <c r="D50" s="29">
        <f t="shared" ref="D50:D61" si="43">IF(data=1,IF(C50&gt;1,C50+sumproplat,0),IF(B50&gt;sumproplat*2,sumproplat,B50+C50))</f>
        <v>4173.379392534921</v>
      </c>
      <c r="E50" s="8">
        <f>IF(data=1,IF((B61-sumproplat)&gt;0,B61-sumproplat,0),IF(B61-(sumproplat-C61)&gt;0,B61-(D61-C61),0))</f>
        <v>163183.92328916432</v>
      </c>
      <c r="F50" s="8">
        <f t="shared" ref="F50:F61" si="44">IF(data=1,E50*(PROC/36500)*30.42,E50*(PROC/36000)*30)</f>
        <v>2556.5481315302409</v>
      </c>
      <c r="G50" s="29">
        <f t="shared" ref="G50:G61" si="45">IF(data=1,IF(F50&gt;1,F50+sumproplat,0),IF(E50&gt;sumproplat*2,sumproplat,E50+F50))</f>
        <v>4173.379392534921</v>
      </c>
      <c r="H50" s="8">
        <f>IF(data=1,IF((E61-sumproplat)&gt;0,E61-sumproplat,0),IF(E61-(sumproplat-F61)&gt;0,E61-(G61-F61),0))</f>
        <v>142019.68325435824</v>
      </c>
      <c r="I50" s="8">
        <f t="shared" ref="I50:I61" si="46">IF(data=1,H50*(PROC/36500)*30.42,H50*(PROC/36000)*30)</f>
        <v>2224.9750376516126</v>
      </c>
      <c r="J50" s="29">
        <f t="shared" ref="J50:J61" si="47">IF(data=1,IF(I50&gt;1,I50+sumproplat,0),IF(H50&gt;sumproplat*2,sumproplat,H50+I50))</f>
        <v>4173.379392534921</v>
      </c>
      <c r="K50" s="8">
        <f>IF(data=1,IF((H61-sumproplat)&gt;0,H61-sumproplat,0),IF(H61-(sumproplat-I61)&gt;0,H61-(J61-I61),0))</f>
        <v>116515.16806704798</v>
      </c>
      <c r="L50" s="8">
        <f t="shared" ref="L50:L61" si="48">IF(data=1,K50*(PROC/36500)*30.42,K50*(PROC/36000)*30)</f>
        <v>1825.4042997170852</v>
      </c>
      <c r="M50" s="29">
        <f t="shared" ref="M50:M61" si="49">IF(data=1,IF(L50&gt;1,L50+sumproplat,0),IF(K50&gt;sumproplat*2,sumproplat,K50+L50))</f>
        <v>4173.379392534921</v>
      </c>
      <c r="N50" s="8">
        <f>IF(data=1,IF((K61-sumproplat)&gt;0,K61-sumproplat,0),IF(K61-(sumproplat-L61)&gt;0,K61-(M61-L61),0))</f>
        <v>85780.291980310227</v>
      </c>
      <c r="O50" s="8">
        <f t="shared" ref="O50:O61" si="50">IF(data=1,N50*(PROC/36500)*30.42,N50*(PROC/36000)*30)</f>
        <v>1343.8912410248602</v>
      </c>
      <c r="P50" s="29">
        <f t="shared" ref="P50:P61" si="51">IF(data=1,IF(O50&gt;1,O50+sumproplat,0),IF(N50&gt;sumproplat*2,sumproplat,N50+O50))</f>
        <v>4173.379392534921</v>
      </c>
      <c r="Q50" s="8">
        <f>IF(data=1,IF((N61-sumproplat)&gt;0,N61-sumproplat,0),IF(N61-(sumproplat-O61)&gt;0,N61-(P61-O61),0))</f>
        <v>48742.434129276648</v>
      </c>
      <c r="R50" s="8">
        <f t="shared" ref="R50:R61" si="52">IF(data=1,Q50*(PROC/36500)*30.42,Q50*(PROC/36000)*30)</f>
        <v>763.63146802533402</v>
      </c>
      <c r="S50" s="29">
        <f t="shared" ref="S50:S61" si="53">IF(data=1,IF(R50&gt;1,R50+sumproplat,0),IF(Q50&gt;sumproplat*2,sumproplat,Q50+R50))</f>
        <v>4173.379392534921</v>
      </c>
      <c r="T50" s="8">
        <f>IF(data=1,IF((Q61-sumproplat)&gt;0,Q61-sumproplat,0),IF(Q61-(sumproplat-R61)&gt;0,Q61-(S61-R61),0))</f>
        <v>-9.0949470177292824E-13</v>
      </c>
      <c r="U50" s="8">
        <f t="shared" ref="U50:U61" si="54">IF(data=1,T50*(PROC/36500)*30.42,T50*(PROC/36000)*30)</f>
        <v>-1.4248750327775875E-14</v>
      </c>
      <c r="V50" s="29">
        <f t="shared" ref="V50:V61" si="55">IF(data=1,IF(U50&gt;1,U50+sumproplat,0),IF(T50&gt;sumproplat*2,sumproplat,T50+U50))</f>
        <v>-9.2374345210070416E-13</v>
      </c>
      <c r="W50" s="13"/>
      <c r="X50" s="13"/>
      <c r="Y50" s="13"/>
      <c r="Z50" s="13"/>
      <c r="AA50" s="13"/>
      <c r="AB50" s="13"/>
      <c r="AC50" s="13"/>
      <c r="AD50" s="13"/>
      <c r="AE50" s="13"/>
      <c r="AF50" s="13"/>
      <c r="AG50" s="13"/>
      <c r="AH50" s="13"/>
      <c r="AI50" s="13"/>
      <c r="AJ50" s="13"/>
    </row>
    <row r="51" spans="1:36" x14ac:dyDescent="0.25">
      <c r="A51" s="7" t="s">
        <v>20</v>
      </c>
      <c r="B51" s="9">
        <f>IF(data=1,IF((B50-sumproplat)&gt;0,B50-sumproplat,0),IF(B50-(sumproplat-C50)&gt;0,B50-(D50-C50),0))</f>
        <v>179404.81783700679</v>
      </c>
      <c r="C51" s="9">
        <f t="shared" si="42"/>
        <v>2810.6754794464396</v>
      </c>
      <c r="D51" s="29">
        <f t="shared" si="43"/>
        <v>4173.379392534921</v>
      </c>
      <c r="E51" s="9">
        <f>IF(data=1,IF((E50-sumproplat)&gt;0,E50-sumproplat,0),IF(E50-(sumproplat-F50)&gt;0,E50-(G50-F50),0))</f>
        <v>161567.09202815965</v>
      </c>
      <c r="F51" s="9">
        <f t="shared" si="44"/>
        <v>2531.2177751078343</v>
      </c>
      <c r="G51" s="29">
        <f t="shared" si="45"/>
        <v>4173.379392534921</v>
      </c>
      <c r="H51" s="9">
        <f>IF(data=1,IF((H50-sumproplat)&gt;0,H50-sumproplat,0),IF(H50-(sumproplat-I50)&gt;0,H50-(J50-I50),0))</f>
        <v>140071.27889947494</v>
      </c>
      <c r="I51" s="9">
        <f t="shared" si="46"/>
        <v>2194.4500360917741</v>
      </c>
      <c r="J51" s="29">
        <f t="shared" si="47"/>
        <v>4173.379392534921</v>
      </c>
      <c r="K51" s="9">
        <f>IF(data=1,IF((K50-sumproplat)&gt;0,K50-sumproplat,0),IF(K50-(sumproplat-L50)&gt;0,K50-(M50-L50),0))</f>
        <v>114167.19297423014</v>
      </c>
      <c r="L51" s="9">
        <f t="shared" si="48"/>
        <v>1788.6193565962722</v>
      </c>
      <c r="M51" s="29">
        <f t="shared" si="49"/>
        <v>4173.379392534921</v>
      </c>
      <c r="N51" s="9">
        <f>IF(data=1,IF((N50-sumproplat)&gt;0,N50-sumproplat,0),IF(N50-(sumproplat-O50)&gt;0,N50-(P50-O50),0))</f>
        <v>82950.80382880017</v>
      </c>
      <c r="O51" s="9">
        <f t="shared" si="50"/>
        <v>1299.5625933178694</v>
      </c>
      <c r="P51" s="29">
        <f t="shared" si="51"/>
        <v>4173.379392534921</v>
      </c>
      <c r="Q51" s="9">
        <f>IF(data=1,IF((Q50-sumproplat)&gt;0,Q50-sumproplat,0),IF(Q50-(sumproplat-R50)&gt;0,Q50-(S50-R50),0))</f>
        <v>45332.686204767058</v>
      </c>
      <c r="R51" s="9">
        <f t="shared" si="52"/>
        <v>710.21208387468391</v>
      </c>
      <c r="S51" s="29">
        <f t="shared" si="53"/>
        <v>4173.379392534921</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x14ac:dyDescent="0.25">
      <c r="A52" s="7" t="s">
        <v>21</v>
      </c>
      <c r="B52" s="9">
        <f t="shared" ref="B52:B61" si="56">IF(data=1,IF((B51-sumproplat)&gt;0,B51-sumproplat,0),IF(B51-(sumproplat-C51)&gt;0,B51-(D51-C51),0))</f>
        <v>178042.11392391831</v>
      </c>
      <c r="C52" s="9">
        <f t="shared" si="42"/>
        <v>2789.3264514747202</v>
      </c>
      <c r="D52" s="29">
        <f t="shared" si="43"/>
        <v>4173.379392534921</v>
      </c>
      <c r="E52" s="9">
        <f t="shared" ref="E52:E61" si="57">IF(data=1,IF((E51-sumproplat)&gt;0,E51-sumproplat,0),IF(E51-(sumproplat-F51)&gt;0,E51-(G51-F51),0))</f>
        <v>159924.93041073257</v>
      </c>
      <c r="F52" s="9">
        <f t="shared" si="44"/>
        <v>2505.4905764348105</v>
      </c>
      <c r="G52" s="29">
        <f t="shared" si="45"/>
        <v>4173.379392534921</v>
      </c>
      <c r="H52" s="9">
        <f t="shared" ref="H52:H61" si="58">IF(data=1,IF((H51-sumproplat)&gt;0,H51-sumproplat,0),IF(H51-(sumproplat-I51)&gt;0,H51-(J51-I51),0))</f>
        <v>138092.3495430318</v>
      </c>
      <c r="I52" s="9">
        <f t="shared" si="46"/>
        <v>2163.4468095074981</v>
      </c>
      <c r="J52" s="29">
        <f t="shared" si="47"/>
        <v>4173.379392534921</v>
      </c>
      <c r="K52" s="9">
        <f t="shared" ref="K52:K61" si="59">IF(data=1,IF((K51-sumproplat)&gt;0,K51-sumproplat,0),IF(K51-(sumproplat-L51)&gt;0,K51-(M51-L51),0))</f>
        <v>111782.43293829149</v>
      </c>
      <c r="L52" s="9">
        <f t="shared" si="48"/>
        <v>1751.2581160332331</v>
      </c>
      <c r="M52" s="29">
        <f t="shared" si="49"/>
        <v>4173.379392534921</v>
      </c>
      <c r="N52" s="9">
        <f t="shared" ref="N52:N61" si="60">IF(data=1,IF((N51-sumproplat)&gt;0,N51-sumproplat,0),IF(N51-(sumproplat-O51)&gt;0,N51-(P51-O51),0))</f>
        <v>80076.987029583121</v>
      </c>
      <c r="O52" s="9">
        <f t="shared" si="50"/>
        <v>1254.5394634634688</v>
      </c>
      <c r="P52" s="29">
        <f t="shared" si="51"/>
        <v>4173.379392534921</v>
      </c>
      <c r="Q52" s="9">
        <f t="shared" ref="Q52:Q60" si="61">IF(data=1,IF((Q51-sumproplat)&gt;0,Q51-sumproplat,0),IF(Q51-(sumproplat-R51)&gt;0,Q51-(S51-R51),0))</f>
        <v>41869.51889610682</v>
      </c>
      <c r="R52" s="9">
        <f t="shared" si="52"/>
        <v>655.95579603900683</v>
      </c>
      <c r="S52" s="29">
        <f t="shared" si="53"/>
        <v>4173.379392534921</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x14ac:dyDescent="0.25">
      <c r="A53" s="7" t="s">
        <v>53</v>
      </c>
      <c r="B53" s="9">
        <f t="shared" si="56"/>
        <v>176658.06098285812</v>
      </c>
      <c r="C53" s="9">
        <f t="shared" si="42"/>
        <v>2767.6429553981102</v>
      </c>
      <c r="D53" s="29">
        <f t="shared" si="43"/>
        <v>4173.379392534921</v>
      </c>
      <c r="E53" s="9">
        <f t="shared" si="57"/>
        <v>158257.04159463246</v>
      </c>
      <c r="F53" s="9">
        <f t="shared" si="44"/>
        <v>2479.3603183159084</v>
      </c>
      <c r="G53" s="29">
        <f t="shared" si="45"/>
        <v>4173.379392534921</v>
      </c>
      <c r="H53" s="9">
        <f t="shared" si="58"/>
        <v>136082.41696000437</v>
      </c>
      <c r="I53" s="9">
        <f t="shared" si="46"/>
        <v>2131.957865706735</v>
      </c>
      <c r="J53" s="29">
        <f t="shared" si="47"/>
        <v>4173.379392534921</v>
      </c>
      <c r="K53" s="9">
        <f t="shared" si="59"/>
        <v>109360.3116617898</v>
      </c>
      <c r="L53" s="9">
        <f t="shared" si="48"/>
        <v>1713.3115493680402</v>
      </c>
      <c r="M53" s="29">
        <f t="shared" si="49"/>
        <v>4173.379392534921</v>
      </c>
      <c r="N53" s="9">
        <f t="shared" si="60"/>
        <v>77158.147100511662</v>
      </c>
      <c r="O53" s="9">
        <f t="shared" si="50"/>
        <v>1208.8109712413493</v>
      </c>
      <c r="P53" s="29">
        <f t="shared" si="51"/>
        <v>4173.379392534921</v>
      </c>
      <c r="Q53" s="9">
        <f t="shared" si="61"/>
        <v>38352.095299610904</v>
      </c>
      <c r="R53" s="9">
        <f t="shared" si="52"/>
        <v>600.84949302723749</v>
      </c>
      <c r="S53" s="29">
        <f t="shared" si="53"/>
        <v>4173.379392534921</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x14ac:dyDescent="0.25">
      <c r="A54" s="7" t="s">
        <v>54</v>
      </c>
      <c r="B54" s="9">
        <f t="shared" si="56"/>
        <v>175252.32454572132</v>
      </c>
      <c r="C54" s="9">
        <f t="shared" si="42"/>
        <v>2745.6197512163008</v>
      </c>
      <c r="D54" s="29">
        <f t="shared" si="43"/>
        <v>4173.379392534921</v>
      </c>
      <c r="E54" s="9">
        <f t="shared" si="57"/>
        <v>156563.02252041345</v>
      </c>
      <c r="F54" s="9">
        <f t="shared" si="44"/>
        <v>2452.8206861531439</v>
      </c>
      <c r="G54" s="29">
        <f t="shared" si="45"/>
        <v>4173.379392534921</v>
      </c>
      <c r="H54" s="9">
        <f t="shared" si="58"/>
        <v>134040.99543317617</v>
      </c>
      <c r="I54" s="9">
        <f t="shared" si="46"/>
        <v>2099.9755951197599</v>
      </c>
      <c r="J54" s="29">
        <f t="shared" si="47"/>
        <v>4173.379392534921</v>
      </c>
      <c r="K54" s="9">
        <f t="shared" si="59"/>
        <v>106900.24381862293</v>
      </c>
      <c r="L54" s="9">
        <f t="shared" si="48"/>
        <v>1674.7704864917591</v>
      </c>
      <c r="M54" s="29">
        <f t="shared" si="49"/>
        <v>4173.379392534921</v>
      </c>
      <c r="N54" s="9">
        <f t="shared" si="60"/>
        <v>74193.578679218088</v>
      </c>
      <c r="O54" s="9">
        <f t="shared" si="50"/>
        <v>1162.3660659744166</v>
      </c>
      <c r="P54" s="29">
        <f t="shared" si="51"/>
        <v>4173.379392534921</v>
      </c>
      <c r="Q54" s="9">
        <f t="shared" si="61"/>
        <v>34779.565400103224</v>
      </c>
      <c r="R54" s="9">
        <f t="shared" si="52"/>
        <v>544.87985793495045</v>
      </c>
      <c r="S54" s="29">
        <f t="shared" si="53"/>
        <v>4173.379392534921</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x14ac:dyDescent="0.25">
      <c r="A55" s="7" t="s">
        <v>55</v>
      </c>
      <c r="B55" s="9">
        <f t="shared" si="56"/>
        <v>173824.56490440271</v>
      </c>
      <c r="C55" s="9">
        <f t="shared" si="42"/>
        <v>2723.2515168356426</v>
      </c>
      <c r="D55" s="29">
        <f t="shared" si="43"/>
        <v>4173.379392534921</v>
      </c>
      <c r="E55" s="9">
        <f t="shared" si="57"/>
        <v>154842.46381403168</v>
      </c>
      <c r="F55" s="9">
        <f t="shared" si="44"/>
        <v>2425.8652664198294</v>
      </c>
      <c r="G55" s="29">
        <f t="shared" si="45"/>
        <v>4173.379392534921</v>
      </c>
      <c r="H55" s="9">
        <f t="shared" si="58"/>
        <v>131967.591635761</v>
      </c>
      <c r="I55" s="9">
        <f t="shared" si="46"/>
        <v>2067.4922689602558</v>
      </c>
      <c r="J55" s="29">
        <f t="shared" si="47"/>
        <v>4173.379392534921</v>
      </c>
      <c r="K55" s="9">
        <f t="shared" si="59"/>
        <v>104401.63491257977</v>
      </c>
      <c r="L55" s="9">
        <f t="shared" si="48"/>
        <v>1635.6256136304164</v>
      </c>
      <c r="M55" s="29">
        <f t="shared" si="49"/>
        <v>4173.379392534921</v>
      </c>
      <c r="N55" s="9">
        <f t="shared" si="60"/>
        <v>71182.565352657577</v>
      </c>
      <c r="O55" s="9">
        <f t="shared" si="50"/>
        <v>1115.1935238583019</v>
      </c>
      <c r="P55" s="29">
        <f t="shared" si="51"/>
        <v>4173.379392534921</v>
      </c>
      <c r="Q55" s="9">
        <f t="shared" si="61"/>
        <v>31151.065865503253</v>
      </c>
      <c r="R55" s="9">
        <f t="shared" si="52"/>
        <v>488.0333652262176</v>
      </c>
      <c r="S55" s="29">
        <f t="shared" si="53"/>
        <v>4173.379392534921</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x14ac:dyDescent="0.25">
      <c r="A56" s="7" t="s">
        <v>56</v>
      </c>
      <c r="B56" s="9">
        <f t="shared" si="56"/>
        <v>172374.43702870343</v>
      </c>
      <c r="C56" s="9">
        <f t="shared" si="42"/>
        <v>2700.5328467830204</v>
      </c>
      <c r="D56" s="29">
        <f t="shared" si="43"/>
        <v>4173.379392534921</v>
      </c>
      <c r="E56" s="9">
        <f t="shared" si="57"/>
        <v>153094.94968791658</v>
      </c>
      <c r="F56" s="9">
        <f t="shared" si="44"/>
        <v>2398.4875451106927</v>
      </c>
      <c r="G56" s="29">
        <f t="shared" si="45"/>
        <v>4173.379392534921</v>
      </c>
      <c r="H56" s="9">
        <f t="shared" si="58"/>
        <v>129861.70451218633</v>
      </c>
      <c r="I56" s="9">
        <f t="shared" si="46"/>
        <v>2034.5000373575858</v>
      </c>
      <c r="J56" s="29">
        <f t="shared" si="47"/>
        <v>4173.379392534921</v>
      </c>
      <c r="K56" s="9">
        <f t="shared" si="59"/>
        <v>101863.88113367527</v>
      </c>
      <c r="L56" s="9">
        <f t="shared" si="48"/>
        <v>1595.8674710942457</v>
      </c>
      <c r="M56" s="29">
        <f t="shared" si="49"/>
        <v>4173.379392534921</v>
      </c>
      <c r="N56" s="9">
        <f t="shared" si="60"/>
        <v>68124.379483980956</v>
      </c>
      <c r="O56" s="9">
        <f t="shared" si="50"/>
        <v>1067.2819452490348</v>
      </c>
      <c r="P56" s="29">
        <f t="shared" si="51"/>
        <v>4173.379392534921</v>
      </c>
      <c r="Q56" s="9">
        <f t="shared" si="61"/>
        <v>27465.719838194549</v>
      </c>
      <c r="R56" s="9">
        <f t="shared" si="52"/>
        <v>430.29627746504792</v>
      </c>
      <c r="S56" s="29">
        <f t="shared" si="53"/>
        <v>4173.379392534921</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x14ac:dyDescent="0.25">
      <c r="A57" s="7" t="s">
        <v>57</v>
      </c>
      <c r="B57" s="9">
        <f t="shared" si="56"/>
        <v>170901.59048295152</v>
      </c>
      <c r="C57" s="9">
        <f t="shared" si="42"/>
        <v>2677.4582508995736</v>
      </c>
      <c r="D57" s="29">
        <f t="shared" si="43"/>
        <v>4173.379392534921</v>
      </c>
      <c r="E57" s="9">
        <f t="shared" si="57"/>
        <v>151320.05784049234</v>
      </c>
      <c r="F57" s="9">
        <f t="shared" si="44"/>
        <v>2370.6809061677136</v>
      </c>
      <c r="G57" s="29">
        <f t="shared" si="45"/>
        <v>4173.379392534921</v>
      </c>
      <c r="H57" s="9">
        <f t="shared" si="58"/>
        <v>127722.82515700899</v>
      </c>
      <c r="I57" s="9">
        <f t="shared" si="46"/>
        <v>2000.9909274598076</v>
      </c>
      <c r="J57" s="29">
        <f t="shared" si="47"/>
        <v>4173.379392534921</v>
      </c>
      <c r="K57" s="9">
        <f t="shared" si="59"/>
        <v>99286.369212234596</v>
      </c>
      <c r="L57" s="9">
        <f t="shared" si="48"/>
        <v>1555.4864509916754</v>
      </c>
      <c r="M57" s="29">
        <f t="shared" si="49"/>
        <v>4173.379392534921</v>
      </c>
      <c r="N57" s="9">
        <f t="shared" si="60"/>
        <v>65018.282036695069</v>
      </c>
      <c r="O57" s="9">
        <f t="shared" si="50"/>
        <v>1018.6197519082227</v>
      </c>
      <c r="P57" s="29">
        <f t="shared" si="51"/>
        <v>4173.379392534921</v>
      </c>
      <c r="Q57" s="9">
        <f t="shared" si="61"/>
        <v>23722.636723124677</v>
      </c>
      <c r="R57" s="9">
        <f t="shared" si="52"/>
        <v>371.6546419956199</v>
      </c>
      <c r="S57" s="29">
        <f t="shared" si="53"/>
        <v>4173.379392534921</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x14ac:dyDescent="0.25">
      <c r="A58" s="7" t="s">
        <v>58</v>
      </c>
      <c r="B58" s="9">
        <f t="shared" si="56"/>
        <v>169405.66934131618</v>
      </c>
      <c r="C58" s="9">
        <f t="shared" si="42"/>
        <v>2654.0221530139534</v>
      </c>
      <c r="D58" s="29">
        <f t="shared" si="43"/>
        <v>4173.379392534921</v>
      </c>
      <c r="E58" s="9">
        <f t="shared" si="57"/>
        <v>149517.35935412513</v>
      </c>
      <c r="F58" s="9">
        <f t="shared" si="44"/>
        <v>2342.4386298812933</v>
      </c>
      <c r="G58" s="29">
        <f t="shared" si="45"/>
        <v>4173.379392534921</v>
      </c>
      <c r="H58" s="9">
        <f t="shared" si="58"/>
        <v>125550.43669193388</v>
      </c>
      <c r="I58" s="9">
        <f t="shared" si="46"/>
        <v>1966.9568415069641</v>
      </c>
      <c r="J58" s="29">
        <f t="shared" si="47"/>
        <v>4173.379392534921</v>
      </c>
      <c r="K58" s="9">
        <f t="shared" si="59"/>
        <v>96668.476270691346</v>
      </c>
      <c r="L58" s="9">
        <f t="shared" si="48"/>
        <v>1514.4727949074977</v>
      </c>
      <c r="M58" s="29">
        <f t="shared" si="49"/>
        <v>4173.379392534921</v>
      </c>
      <c r="N58" s="9">
        <f t="shared" si="60"/>
        <v>61863.522396068372</v>
      </c>
      <c r="O58" s="9">
        <f t="shared" si="50"/>
        <v>969.1951842050712</v>
      </c>
      <c r="P58" s="29">
        <f t="shared" si="51"/>
        <v>4173.379392534921</v>
      </c>
      <c r="Q58" s="9">
        <f t="shared" si="61"/>
        <v>19920.911972585374</v>
      </c>
      <c r="R58" s="9">
        <f t="shared" si="52"/>
        <v>312.09428757050421</v>
      </c>
      <c r="S58" s="29">
        <f t="shared" si="53"/>
        <v>4173.379392534921</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x14ac:dyDescent="0.25">
      <c r="A59" s="7" t="s">
        <v>59</v>
      </c>
      <c r="B59" s="9">
        <f t="shared" si="56"/>
        <v>167886.31210179522</v>
      </c>
      <c r="C59" s="9">
        <f t="shared" si="42"/>
        <v>2630.2188895947916</v>
      </c>
      <c r="D59" s="29">
        <f t="shared" si="43"/>
        <v>4173.379392534921</v>
      </c>
      <c r="E59" s="9">
        <f t="shared" si="57"/>
        <v>147686.41859147151</v>
      </c>
      <c r="F59" s="9">
        <f t="shared" si="44"/>
        <v>2313.7538912663867</v>
      </c>
      <c r="G59" s="29">
        <f t="shared" si="45"/>
        <v>4173.379392534921</v>
      </c>
      <c r="H59" s="9">
        <f t="shared" si="58"/>
        <v>123344.01414090593</v>
      </c>
      <c r="I59" s="9">
        <f t="shared" si="46"/>
        <v>1932.3895548741928</v>
      </c>
      <c r="J59" s="29">
        <f t="shared" si="47"/>
        <v>4173.379392534921</v>
      </c>
      <c r="K59" s="9">
        <f t="shared" si="59"/>
        <v>94009.569673063917</v>
      </c>
      <c r="L59" s="9">
        <f t="shared" si="48"/>
        <v>1472.816591544668</v>
      </c>
      <c r="M59" s="29">
        <f t="shared" si="49"/>
        <v>4173.379392534921</v>
      </c>
      <c r="N59" s="9">
        <f t="shared" si="60"/>
        <v>58659.338187738525</v>
      </c>
      <c r="O59" s="9">
        <f t="shared" si="50"/>
        <v>918.99629827457022</v>
      </c>
      <c r="P59" s="29">
        <f t="shared" si="51"/>
        <v>4173.379392534921</v>
      </c>
      <c r="Q59" s="9">
        <f t="shared" si="61"/>
        <v>16059.626867620958</v>
      </c>
      <c r="R59" s="9">
        <f t="shared" si="52"/>
        <v>251.60082092606169</v>
      </c>
      <c r="S59" s="29">
        <f t="shared" si="53"/>
        <v>4173.379392534921</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x14ac:dyDescent="0.25">
      <c r="A60" s="7" t="s">
        <v>60</v>
      </c>
      <c r="B60" s="9">
        <f t="shared" si="56"/>
        <v>166343.1515988551</v>
      </c>
      <c r="C60" s="9">
        <f t="shared" si="42"/>
        <v>2606.0427083820628</v>
      </c>
      <c r="D60" s="29">
        <f t="shared" si="43"/>
        <v>4173.379392534921</v>
      </c>
      <c r="E60" s="9">
        <f t="shared" si="57"/>
        <v>145826.79309020296</v>
      </c>
      <c r="F60" s="9">
        <f t="shared" si="44"/>
        <v>2284.6197584131796</v>
      </c>
      <c r="G60" s="29">
        <f t="shared" si="45"/>
        <v>4173.379392534921</v>
      </c>
      <c r="H60" s="9">
        <f t="shared" si="58"/>
        <v>121103.0243032452</v>
      </c>
      <c r="I60" s="9">
        <f t="shared" si="46"/>
        <v>1897.2807140841749</v>
      </c>
      <c r="J60" s="29">
        <f t="shared" si="47"/>
        <v>4173.379392534921</v>
      </c>
      <c r="K60" s="9">
        <f t="shared" si="59"/>
        <v>91309.00687207366</v>
      </c>
      <c r="L60" s="9">
        <f t="shared" si="48"/>
        <v>1430.5077743291538</v>
      </c>
      <c r="M60" s="29">
        <f t="shared" si="49"/>
        <v>4173.379392534921</v>
      </c>
      <c r="N60" s="9">
        <f t="shared" si="60"/>
        <v>55404.955093478173</v>
      </c>
      <c r="O60" s="9">
        <f t="shared" si="50"/>
        <v>868.01096313115795</v>
      </c>
      <c r="P60" s="29">
        <f t="shared" si="51"/>
        <v>4173.379392534921</v>
      </c>
      <c r="Q60" s="9">
        <f t="shared" si="61"/>
        <v>12137.8482960121</v>
      </c>
      <c r="R60" s="9">
        <f t="shared" si="52"/>
        <v>190.15962330418955</v>
      </c>
      <c r="S60" s="29">
        <f t="shared" si="53"/>
        <v>4173.379392534921</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x14ac:dyDescent="0.3">
      <c r="A61" s="7" t="s">
        <v>61</v>
      </c>
      <c r="B61" s="10">
        <f t="shared" si="56"/>
        <v>164775.81491470223</v>
      </c>
      <c r="C61" s="10">
        <f t="shared" si="42"/>
        <v>2581.4877669970015</v>
      </c>
      <c r="D61" s="29">
        <f t="shared" si="43"/>
        <v>4173.379392534921</v>
      </c>
      <c r="E61" s="10">
        <f t="shared" si="57"/>
        <v>143938.03345608123</v>
      </c>
      <c r="F61" s="10">
        <f t="shared" si="44"/>
        <v>2255.0291908119389</v>
      </c>
      <c r="G61" s="29">
        <f t="shared" si="45"/>
        <v>4173.379392534921</v>
      </c>
      <c r="H61" s="10">
        <f t="shared" si="58"/>
        <v>118826.92562479446</v>
      </c>
      <c r="I61" s="10">
        <f t="shared" si="46"/>
        <v>1861.6218347884464</v>
      </c>
      <c r="J61" s="29">
        <f t="shared" si="47"/>
        <v>4173.379392534921</v>
      </c>
      <c r="K61" s="10">
        <f t="shared" si="59"/>
        <v>88566.135253867891</v>
      </c>
      <c r="L61" s="10">
        <f t="shared" si="48"/>
        <v>1387.5361189772636</v>
      </c>
      <c r="M61" s="29">
        <f t="shared" si="49"/>
        <v>4173.379392534921</v>
      </c>
      <c r="N61" s="10">
        <f t="shared" si="60"/>
        <v>52099.586664074406</v>
      </c>
      <c r="O61" s="10">
        <f t="shared" si="50"/>
        <v>816.22685773716569</v>
      </c>
      <c r="P61" s="29">
        <f t="shared" si="51"/>
        <v>4173.379392534921</v>
      </c>
      <c r="Q61" s="10">
        <f>IF(data=1,IF((Q60-sumproplat)&gt;0,Q60-sumproplat,0),IF(Q60-(sumproplat-R60)&gt;0,Q60-(S60-R60),0))</f>
        <v>8154.6285267813691</v>
      </c>
      <c r="R61" s="10">
        <f t="shared" si="52"/>
        <v>127.75584691957478</v>
      </c>
      <c r="S61" s="29">
        <f t="shared" si="53"/>
        <v>8282.3843737009447</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Top="1" thickBot="1" x14ac:dyDescent="0.3">
      <c r="A62" s="30" t="s">
        <v>23</v>
      </c>
      <c r="B62" s="11"/>
      <c r="C62" s="12">
        <f>SUM(C50:C61)</f>
        <v>32517.973968528146</v>
      </c>
      <c r="D62" s="31">
        <f>SUM(D50:D61)</f>
        <v>50080.552710419062</v>
      </c>
      <c r="E62" s="11"/>
      <c r="F62" s="12">
        <f>SUM(F50:F61)</f>
        <v>28916.312675612975</v>
      </c>
      <c r="G62" s="31">
        <f>SUM(G50:G61)</f>
        <v>50080.552710419062</v>
      </c>
      <c r="H62" s="11"/>
      <c r="I62" s="12">
        <f>SUM(I50:I61)</f>
        <v>24576.037523108807</v>
      </c>
      <c r="J62" s="31">
        <f>SUM(J50:J61)</f>
        <v>50080.552710419062</v>
      </c>
      <c r="K62" s="11"/>
      <c r="L62" s="12">
        <f>SUM(L50:L61)</f>
        <v>19345.676623681309</v>
      </c>
      <c r="M62" s="31">
        <f>SUM(M50:M61)</f>
        <v>50080.552710419062</v>
      </c>
      <c r="N62" s="11"/>
      <c r="O62" s="12">
        <f>SUM(O50:O61)</f>
        <v>13042.69485938549</v>
      </c>
      <c r="P62" s="31">
        <f>SUM(P50:P61)</f>
        <v>50080.552710419062</v>
      </c>
      <c r="Q62" s="11"/>
      <c r="R62" s="12">
        <f>SUM(R50:R61)</f>
        <v>5447.1235623084285</v>
      </c>
      <c r="S62" s="31">
        <f>SUM(S50:S61)</f>
        <v>54189.557691585083</v>
      </c>
      <c r="T62" s="11"/>
      <c r="U62" s="12">
        <f>SUM(U50:U61)</f>
        <v>-1.4248750327775875E-14</v>
      </c>
      <c r="V62" s="31">
        <f>SUM(V50:V61)</f>
        <v>-9.2374345210070416E-13</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71" t="s">
        <v>65</v>
      </c>
      <c r="B64" s="71"/>
      <c r="C64" s="71"/>
      <c r="D64" s="71"/>
      <c r="E64" s="71"/>
      <c r="F64" s="71"/>
      <c r="G64" s="71"/>
      <c r="H64" s="71"/>
      <c r="I64" s="45">
        <f>sumkred*H14+H15+sumkred*H16+C32+F32+I32+L32+O32+R32+U32+C47+F47+I47+L47+O47+R47+U47+C62+F62+I62+L62+O62+R62+U62</f>
        <v>750400.01313034538</v>
      </c>
      <c r="J64" s="46"/>
      <c r="K64" s="46"/>
    </row>
    <row r="65" spans="1:11" ht="29.25" customHeight="1" x14ac:dyDescent="0.25">
      <c r="A65" s="71" t="s">
        <v>5</v>
      </c>
      <c r="B65" s="71"/>
      <c r="C65" s="71"/>
      <c r="D65" s="71"/>
      <c r="E65" s="71"/>
      <c r="F65" s="71"/>
      <c r="G65" s="71"/>
      <c r="H65" s="71"/>
      <c r="I65" s="45">
        <f>sumkred*H14+H15+sumkred*H16+D32+G32+J32+M32+P32+S32+V32+D47+G47+J47+M47+P47+S47+V47+D62+G62+J62+M62+P62+S62+V62</f>
        <v>1010400.0131303456</v>
      </c>
      <c r="J65" s="46"/>
      <c r="K65" s="46"/>
    </row>
    <row r="66" spans="1:11" ht="25.5" customHeight="1" x14ac:dyDescent="0.25">
      <c r="A66" s="96" t="s">
        <v>48</v>
      </c>
      <c r="B66" s="96"/>
      <c r="C66" s="96"/>
      <c r="D66" s="96"/>
      <c r="E66" s="96"/>
      <c r="F66" s="96"/>
      <c r="G66" s="96"/>
      <c r="H66" s="96"/>
      <c r="I66" s="47">
        <f ca="1">XIRR(C76:C316,B76:B316)</f>
        <v>0.20970391631126412</v>
      </c>
      <c r="J66" s="46"/>
      <c r="K66" s="46"/>
    </row>
    <row r="67" spans="1:11" ht="45.75" customHeight="1" x14ac:dyDescent="0.25">
      <c r="A67" s="71" t="s">
        <v>6</v>
      </c>
      <c r="B67" s="71"/>
      <c r="C67" s="71"/>
      <c r="D67" s="71"/>
      <c r="E67" s="71"/>
      <c r="F67" s="71"/>
      <c r="G67" s="71"/>
      <c r="H67" s="71"/>
      <c r="I67" s="71"/>
      <c r="J67" s="97"/>
      <c r="K67" s="97"/>
    </row>
    <row r="68" spans="1:11" ht="63" customHeight="1" x14ac:dyDescent="0.25">
      <c r="A68" s="98" t="s">
        <v>7</v>
      </c>
      <c r="B68" s="98"/>
      <c r="C68" s="98"/>
      <c r="D68" s="98"/>
      <c r="E68" s="98"/>
      <c r="F68" s="98"/>
      <c r="G68" s="98"/>
      <c r="H68" s="98"/>
      <c r="I68" s="98"/>
      <c r="J68" s="98"/>
      <c r="K68" s="98"/>
    </row>
    <row r="69" spans="1:11" ht="48" customHeight="1" x14ac:dyDescent="0.25">
      <c r="A69" s="71" t="s">
        <v>8</v>
      </c>
      <c r="B69" s="71"/>
      <c r="C69" s="71"/>
      <c r="D69" s="71"/>
      <c r="E69" s="71"/>
      <c r="F69" s="71"/>
      <c r="G69" s="71"/>
      <c r="H69" s="71"/>
      <c r="I69" s="71"/>
      <c r="J69" s="71"/>
      <c r="K69" s="71"/>
    </row>
    <row r="70" spans="1:11" ht="15" customHeight="1" x14ac:dyDescent="0.25"/>
    <row r="71" spans="1:11" ht="33.75" customHeight="1" x14ac:dyDescent="0.25">
      <c r="A71" s="93" t="s">
        <v>9</v>
      </c>
      <c r="B71" s="93"/>
      <c r="C71" s="92">
        <f ca="1">TODAY()</f>
        <v>44468</v>
      </c>
      <c r="D71" s="92">
        <f ca="1">TODAY()</f>
        <v>44468</v>
      </c>
      <c r="E71" s="92">
        <f ca="1">TODAY()</f>
        <v>44468</v>
      </c>
    </row>
    <row r="72" spans="1:11" x14ac:dyDescent="0.25"/>
    <row r="73" spans="1:11" ht="30" customHeight="1" x14ac:dyDescent="0.25">
      <c r="A73" s="95" t="s">
        <v>10</v>
      </c>
      <c r="B73" s="95"/>
      <c r="C73" s="94"/>
      <c r="D73" s="94"/>
      <c r="E73" s="94"/>
    </row>
    <row r="74" spans="1:11" ht="15.75" customHeight="1" x14ac:dyDescent="0.25">
      <c r="A74" s="95"/>
      <c r="B74" s="95"/>
      <c r="C74" s="93" t="s">
        <v>49</v>
      </c>
      <c r="D74" s="93"/>
      <c r="E74" s="93"/>
    </row>
    <row r="75" spans="1:11" x14ac:dyDescent="0.25"/>
    <row r="76" spans="1:11" hidden="1" x14ac:dyDescent="0.25">
      <c r="B76" s="41">
        <f ca="1">TODAY()</f>
        <v>44468</v>
      </c>
      <c r="C76" s="2">
        <f>-sumkred+sumkred*H14+H15+sumkred*H16</f>
        <v>-255220</v>
      </c>
    </row>
    <row r="77" spans="1:11" hidden="1" x14ac:dyDescent="0.25">
      <c r="A77" s="4">
        <v>1</v>
      </c>
      <c r="B77" s="42">
        <f ca="1">EDATE(B76,1)</f>
        <v>44498</v>
      </c>
      <c r="C77" s="43">
        <f t="shared" ref="C77:C88" si="63">D20</f>
        <v>4073.333333333333</v>
      </c>
      <c r="D77" s="24">
        <f>C77-C78</f>
        <v>-100.04605920158792</v>
      </c>
    </row>
    <row r="78" spans="1:11" hidden="1" x14ac:dyDescent="0.25">
      <c r="A78" s="4">
        <v>2</v>
      </c>
      <c r="B78" s="42">
        <f ca="1">EDATE(B77,1)</f>
        <v>44529</v>
      </c>
      <c r="C78" s="43">
        <f t="shared" si="63"/>
        <v>4173.379392534921</v>
      </c>
      <c r="D78" s="24">
        <f t="shared" ref="D78:D141" si="64">C78-C79</f>
        <v>0</v>
      </c>
    </row>
    <row r="79" spans="1:11" hidden="1" x14ac:dyDescent="0.25">
      <c r="A79" s="4">
        <v>3</v>
      </c>
      <c r="B79" s="42">
        <f t="shared" ref="B79:B142" ca="1" si="65">EDATE(B78,1)</f>
        <v>44559</v>
      </c>
      <c r="C79" s="43">
        <f t="shared" si="63"/>
        <v>4173.379392534921</v>
      </c>
      <c r="D79" s="24">
        <f t="shared" si="64"/>
        <v>0</v>
      </c>
    </row>
    <row r="80" spans="1:11" hidden="1" x14ac:dyDescent="0.25">
      <c r="A80" s="4">
        <v>4</v>
      </c>
      <c r="B80" s="42">
        <f t="shared" ca="1" si="65"/>
        <v>44590</v>
      </c>
      <c r="C80" s="43">
        <f t="shared" si="63"/>
        <v>4173.379392534921</v>
      </c>
      <c r="D80" s="24">
        <f t="shared" si="64"/>
        <v>0</v>
      </c>
    </row>
    <row r="81" spans="1:4" hidden="1" x14ac:dyDescent="0.25">
      <c r="A81" s="4">
        <v>5</v>
      </c>
      <c r="B81" s="42">
        <f t="shared" ca="1" si="65"/>
        <v>44620</v>
      </c>
      <c r="C81" s="43">
        <f t="shared" si="63"/>
        <v>4173.379392534921</v>
      </c>
      <c r="D81" s="24">
        <f t="shared" si="64"/>
        <v>0</v>
      </c>
    </row>
    <row r="82" spans="1:4" hidden="1" x14ac:dyDescent="0.25">
      <c r="A82" s="4">
        <v>6</v>
      </c>
      <c r="B82" s="42">
        <f t="shared" ca="1" si="65"/>
        <v>44648</v>
      </c>
      <c r="C82" s="43">
        <f t="shared" si="63"/>
        <v>4173.379392534921</v>
      </c>
      <c r="D82" s="24">
        <f t="shared" si="64"/>
        <v>0</v>
      </c>
    </row>
    <row r="83" spans="1:4" hidden="1" x14ac:dyDescent="0.25">
      <c r="A83" s="4">
        <v>7</v>
      </c>
      <c r="B83" s="42">
        <f t="shared" ca="1" si="65"/>
        <v>44679</v>
      </c>
      <c r="C83" s="43">
        <f t="shared" si="63"/>
        <v>4173.379392534921</v>
      </c>
      <c r="D83" s="24">
        <f t="shared" si="64"/>
        <v>0</v>
      </c>
    </row>
    <row r="84" spans="1:4" hidden="1" x14ac:dyDescent="0.25">
      <c r="A84" s="4">
        <v>8</v>
      </c>
      <c r="B84" s="42">
        <f t="shared" ca="1" si="65"/>
        <v>44709</v>
      </c>
      <c r="C84" s="43">
        <f t="shared" si="63"/>
        <v>4173.379392534921</v>
      </c>
      <c r="D84" s="24">
        <f t="shared" si="64"/>
        <v>0</v>
      </c>
    </row>
    <row r="85" spans="1:4" hidden="1" x14ac:dyDescent="0.25">
      <c r="A85" s="4">
        <v>9</v>
      </c>
      <c r="B85" s="42">
        <f t="shared" ca="1" si="65"/>
        <v>44740</v>
      </c>
      <c r="C85" s="43">
        <f t="shared" si="63"/>
        <v>4173.379392534921</v>
      </c>
      <c r="D85" s="24">
        <f t="shared" si="64"/>
        <v>0</v>
      </c>
    </row>
    <row r="86" spans="1:4" hidden="1" x14ac:dyDescent="0.25">
      <c r="A86" s="4">
        <v>10</v>
      </c>
      <c r="B86" s="42">
        <f t="shared" ca="1" si="65"/>
        <v>44770</v>
      </c>
      <c r="C86" s="43">
        <f t="shared" si="63"/>
        <v>4173.379392534921</v>
      </c>
      <c r="D86" s="24">
        <f t="shared" si="64"/>
        <v>0</v>
      </c>
    </row>
    <row r="87" spans="1:4" hidden="1" x14ac:dyDescent="0.25">
      <c r="A87" s="4">
        <v>11</v>
      </c>
      <c r="B87" s="42">
        <f t="shared" ca="1" si="65"/>
        <v>44801</v>
      </c>
      <c r="C87" s="43">
        <f t="shared" si="63"/>
        <v>4173.379392534921</v>
      </c>
      <c r="D87" s="24">
        <f t="shared" si="64"/>
        <v>0</v>
      </c>
    </row>
    <row r="88" spans="1:4" hidden="1" x14ac:dyDescent="0.25">
      <c r="A88" s="4">
        <v>12</v>
      </c>
      <c r="B88" s="42">
        <f t="shared" ca="1" si="65"/>
        <v>44832</v>
      </c>
      <c r="C88" s="43">
        <f t="shared" si="63"/>
        <v>4173.379392534921</v>
      </c>
      <c r="D88" s="24">
        <f t="shared" si="64"/>
        <v>0</v>
      </c>
    </row>
    <row r="89" spans="1:4" hidden="1" x14ac:dyDescent="0.25">
      <c r="A89" s="2">
        <v>13</v>
      </c>
      <c r="B89" s="41">
        <f t="shared" ca="1" si="65"/>
        <v>44862</v>
      </c>
      <c r="C89" s="24">
        <f t="shared" ref="C89:C100" si="66">G20</f>
        <v>4173.379392534921</v>
      </c>
      <c r="D89" s="24">
        <f t="shared" si="64"/>
        <v>0</v>
      </c>
    </row>
    <row r="90" spans="1:4" hidden="1" x14ac:dyDescent="0.25">
      <c r="A90" s="2">
        <v>14</v>
      </c>
      <c r="B90" s="41">
        <f t="shared" ca="1" si="65"/>
        <v>44893</v>
      </c>
      <c r="C90" s="24">
        <f t="shared" si="66"/>
        <v>4173.379392534921</v>
      </c>
      <c r="D90" s="24">
        <f t="shared" si="64"/>
        <v>0</v>
      </c>
    </row>
    <row r="91" spans="1:4" hidden="1" x14ac:dyDescent="0.25">
      <c r="A91" s="2">
        <v>15</v>
      </c>
      <c r="B91" s="41">
        <f t="shared" ca="1" si="65"/>
        <v>44923</v>
      </c>
      <c r="C91" s="24">
        <f t="shared" si="66"/>
        <v>4173.379392534921</v>
      </c>
      <c r="D91" s="24">
        <f t="shared" si="64"/>
        <v>0</v>
      </c>
    </row>
    <row r="92" spans="1:4" hidden="1" x14ac:dyDescent="0.25">
      <c r="A92" s="2">
        <v>16</v>
      </c>
      <c r="B92" s="41">
        <f t="shared" ca="1" si="65"/>
        <v>44954</v>
      </c>
      <c r="C92" s="24">
        <f t="shared" si="66"/>
        <v>4173.379392534921</v>
      </c>
      <c r="D92" s="24">
        <f t="shared" si="64"/>
        <v>0</v>
      </c>
    </row>
    <row r="93" spans="1:4" hidden="1" x14ac:dyDescent="0.25">
      <c r="A93" s="2">
        <v>17</v>
      </c>
      <c r="B93" s="41">
        <f t="shared" ca="1" si="65"/>
        <v>44985</v>
      </c>
      <c r="C93" s="24">
        <f t="shared" si="66"/>
        <v>4173.379392534921</v>
      </c>
      <c r="D93" s="24">
        <f t="shared" si="64"/>
        <v>0</v>
      </c>
    </row>
    <row r="94" spans="1:4" hidden="1" x14ac:dyDescent="0.25">
      <c r="A94" s="2">
        <v>18</v>
      </c>
      <c r="B94" s="41">
        <f t="shared" ca="1" si="65"/>
        <v>45013</v>
      </c>
      <c r="C94" s="24">
        <f t="shared" si="66"/>
        <v>4173.379392534921</v>
      </c>
      <c r="D94" s="24">
        <f t="shared" si="64"/>
        <v>0</v>
      </c>
    </row>
    <row r="95" spans="1:4" hidden="1" x14ac:dyDescent="0.25">
      <c r="A95" s="2">
        <v>19</v>
      </c>
      <c r="B95" s="41">
        <f t="shared" ca="1" si="65"/>
        <v>45044</v>
      </c>
      <c r="C95" s="24">
        <f t="shared" si="66"/>
        <v>4173.379392534921</v>
      </c>
      <c r="D95" s="24">
        <f t="shared" si="64"/>
        <v>0</v>
      </c>
    </row>
    <row r="96" spans="1:4" hidden="1" x14ac:dyDescent="0.25">
      <c r="A96" s="2">
        <v>20</v>
      </c>
      <c r="B96" s="41">
        <f t="shared" ca="1" si="65"/>
        <v>45074</v>
      </c>
      <c r="C96" s="24">
        <f t="shared" si="66"/>
        <v>4173.379392534921</v>
      </c>
      <c r="D96" s="24">
        <f t="shared" si="64"/>
        <v>0</v>
      </c>
    </row>
    <row r="97" spans="1:4" hidden="1" x14ac:dyDescent="0.25">
      <c r="A97" s="2">
        <v>21</v>
      </c>
      <c r="B97" s="41">
        <f t="shared" ca="1" si="65"/>
        <v>45105</v>
      </c>
      <c r="C97" s="24">
        <f t="shared" si="66"/>
        <v>4173.379392534921</v>
      </c>
      <c r="D97" s="24">
        <f t="shared" si="64"/>
        <v>0</v>
      </c>
    </row>
    <row r="98" spans="1:4" hidden="1" x14ac:dyDescent="0.25">
      <c r="A98" s="2">
        <v>22</v>
      </c>
      <c r="B98" s="41">
        <f t="shared" ca="1" si="65"/>
        <v>45135</v>
      </c>
      <c r="C98" s="24">
        <f t="shared" si="66"/>
        <v>4173.379392534921</v>
      </c>
      <c r="D98" s="24">
        <f t="shared" si="64"/>
        <v>0</v>
      </c>
    </row>
    <row r="99" spans="1:4" hidden="1" x14ac:dyDescent="0.25">
      <c r="A99" s="2">
        <v>23</v>
      </c>
      <c r="B99" s="41">
        <f t="shared" ca="1" si="65"/>
        <v>45166</v>
      </c>
      <c r="C99" s="24">
        <f t="shared" si="66"/>
        <v>4173.379392534921</v>
      </c>
      <c r="D99" s="24">
        <f t="shared" si="64"/>
        <v>0</v>
      </c>
    </row>
    <row r="100" spans="1:4" hidden="1" x14ac:dyDescent="0.25">
      <c r="A100" s="2">
        <v>24</v>
      </c>
      <c r="B100" s="41">
        <f t="shared" ca="1" si="65"/>
        <v>45197</v>
      </c>
      <c r="C100" s="24">
        <f t="shared" si="66"/>
        <v>4173.379392534921</v>
      </c>
      <c r="D100" s="24">
        <f t="shared" si="64"/>
        <v>0</v>
      </c>
    </row>
    <row r="101" spans="1:4" hidden="1" x14ac:dyDescent="0.25">
      <c r="A101" s="2">
        <v>25</v>
      </c>
      <c r="B101" s="41">
        <f t="shared" ca="1" si="65"/>
        <v>45227</v>
      </c>
      <c r="C101" s="24">
        <f t="shared" ref="C101:C112" si="67">J20</f>
        <v>4173.379392534921</v>
      </c>
      <c r="D101" s="24">
        <f t="shared" si="64"/>
        <v>0</v>
      </c>
    </row>
    <row r="102" spans="1:4" hidden="1" x14ac:dyDescent="0.25">
      <c r="A102" s="2">
        <v>26</v>
      </c>
      <c r="B102" s="41">
        <f t="shared" ca="1" si="65"/>
        <v>45258</v>
      </c>
      <c r="C102" s="24">
        <f t="shared" si="67"/>
        <v>4173.379392534921</v>
      </c>
      <c r="D102" s="24">
        <f t="shared" si="64"/>
        <v>0</v>
      </c>
    </row>
    <row r="103" spans="1:4" hidden="1" x14ac:dyDescent="0.25">
      <c r="A103" s="2">
        <v>27</v>
      </c>
      <c r="B103" s="41">
        <f t="shared" ca="1" si="65"/>
        <v>45288</v>
      </c>
      <c r="C103" s="24">
        <f t="shared" si="67"/>
        <v>4173.379392534921</v>
      </c>
      <c r="D103" s="24">
        <f t="shared" si="64"/>
        <v>0</v>
      </c>
    </row>
    <row r="104" spans="1:4" hidden="1" x14ac:dyDescent="0.25">
      <c r="A104" s="2">
        <v>28</v>
      </c>
      <c r="B104" s="41">
        <f t="shared" ca="1" si="65"/>
        <v>45319</v>
      </c>
      <c r="C104" s="24">
        <f t="shared" si="67"/>
        <v>4173.379392534921</v>
      </c>
      <c r="D104" s="24">
        <f t="shared" si="64"/>
        <v>0</v>
      </c>
    </row>
    <row r="105" spans="1:4" hidden="1" x14ac:dyDescent="0.25">
      <c r="A105" s="2">
        <v>29</v>
      </c>
      <c r="B105" s="41">
        <f t="shared" ca="1" si="65"/>
        <v>45350</v>
      </c>
      <c r="C105" s="24">
        <f t="shared" si="67"/>
        <v>4173.379392534921</v>
      </c>
      <c r="D105" s="24">
        <f t="shared" si="64"/>
        <v>0</v>
      </c>
    </row>
    <row r="106" spans="1:4" hidden="1" x14ac:dyDescent="0.25">
      <c r="A106" s="2">
        <v>30</v>
      </c>
      <c r="B106" s="41">
        <f t="shared" ca="1" si="65"/>
        <v>45379</v>
      </c>
      <c r="C106" s="24">
        <f t="shared" si="67"/>
        <v>4173.379392534921</v>
      </c>
      <c r="D106" s="24">
        <f t="shared" si="64"/>
        <v>0</v>
      </c>
    </row>
    <row r="107" spans="1:4" hidden="1" x14ac:dyDescent="0.25">
      <c r="A107" s="2">
        <v>31</v>
      </c>
      <c r="B107" s="41">
        <f t="shared" ca="1" si="65"/>
        <v>45410</v>
      </c>
      <c r="C107" s="24">
        <f t="shared" si="67"/>
        <v>4173.379392534921</v>
      </c>
      <c r="D107" s="24">
        <f t="shared" si="64"/>
        <v>0</v>
      </c>
    </row>
    <row r="108" spans="1:4" hidden="1" x14ac:dyDescent="0.25">
      <c r="A108" s="2">
        <v>32</v>
      </c>
      <c r="B108" s="41">
        <f t="shared" ca="1" si="65"/>
        <v>45440</v>
      </c>
      <c r="C108" s="24">
        <f t="shared" si="67"/>
        <v>4173.379392534921</v>
      </c>
      <c r="D108" s="24">
        <f t="shared" si="64"/>
        <v>0</v>
      </c>
    </row>
    <row r="109" spans="1:4" hidden="1" x14ac:dyDescent="0.25">
      <c r="A109" s="2">
        <v>33</v>
      </c>
      <c r="B109" s="41">
        <f t="shared" ca="1" si="65"/>
        <v>45471</v>
      </c>
      <c r="C109" s="24">
        <f t="shared" si="67"/>
        <v>4173.379392534921</v>
      </c>
      <c r="D109" s="24">
        <f t="shared" si="64"/>
        <v>0</v>
      </c>
    </row>
    <row r="110" spans="1:4" hidden="1" x14ac:dyDescent="0.25">
      <c r="A110" s="2">
        <v>34</v>
      </c>
      <c r="B110" s="41">
        <f t="shared" ca="1" si="65"/>
        <v>45501</v>
      </c>
      <c r="C110" s="24">
        <f t="shared" si="67"/>
        <v>4173.379392534921</v>
      </c>
      <c r="D110" s="24">
        <f t="shared" si="64"/>
        <v>0</v>
      </c>
    </row>
    <row r="111" spans="1:4" hidden="1" x14ac:dyDescent="0.25">
      <c r="A111" s="2">
        <v>35</v>
      </c>
      <c r="B111" s="41">
        <f t="shared" ca="1" si="65"/>
        <v>45532</v>
      </c>
      <c r="C111" s="24">
        <f t="shared" si="67"/>
        <v>4173.379392534921</v>
      </c>
      <c r="D111" s="24">
        <f t="shared" si="64"/>
        <v>0</v>
      </c>
    </row>
    <row r="112" spans="1:4" hidden="1" x14ac:dyDescent="0.25">
      <c r="A112" s="2">
        <v>36</v>
      </c>
      <c r="B112" s="41">
        <f t="shared" ca="1" si="65"/>
        <v>45563</v>
      </c>
      <c r="C112" s="24">
        <f t="shared" si="67"/>
        <v>4173.379392534921</v>
      </c>
      <c r="D112" s="24">
        <f t="shared" si="64"/>
        <v>0</v>
      </c>
    </row>
    <row r="113" spans="1:4" hidden="1" x14ac:dyDescent="0.25">
      <c r="A113" s="2">
        <v>37</v>
      </c>
      <c r="B113" s="41">
        <f t="shared" ca="1" si="65"/>
        <v>45593</v>
      </c>
      <c r="C113" s="24">
        <f t="shared" ref="C113:C124" si="68">M20</f>
        <v>4173.379392534921</v>
      </c>
      <c r="D113" s="24">
        <f t="shared" si="64"/>
        <v>0</v>
      </c>
    </row>
    <row r="114" spans="1:4" hidden="1" x14ac:dyDescent="0.25">
      <c r="A114" s="2">
        <v>38</v>
      </c>
      <c r="B114" s="41">
        <f t="shared" ca="1" si="65"/>
        <v>45624</v>
      </c>
      <c r="C114" s="24">
        <f t="shared" si="68"/>
        <v>4173.379392534921</v>
      </c>
      <c r="D114" s="24">
        <f t="shared" si="64"/>
        <v>0</v>
      </c>
    </row>
    <row r="115" spans="1:4" hidden="1" x14ac:dyDescent="0.25">
      <c r="A115" s="2">
        <v>39</v>
      </c>
      <c r="B115" s="41">
        <f t="shared" ca="1" si="65"/>
        <v>45654</v>
      </c>
      <c r="C115" s="24">
        <f t="shared" si="68"/>
        <v>4173.379392534921</v>
      </c>
      <c r="D115" s="24">
        <f t="shared" si="64"/>
        <v>0</v>
      </c>
    </row>
    <row r="116" spans="1:4" hidden="1" x14ac:dyDescent="0.25">
      <c r="A116" s="2">
        <v>40</v>
      </c>
      <c r="B116" s="41">
        <f t="shared" ca="1" si="65"/>
        <v>45685</v>
      </c>
      <c r="C116" s="24">
        <f t="shared" si="68"/>
        <v>4173.379392534921</v>
      </c>
      <c r="D116" s="24">
        <f t="shared" si="64"/>
        <v>0</v>
      </c>
    </row>
    <row r="117" spans="1:4" hidden="1" x14ac:dyDescent="0.25">
      <c r="A117" s="2">
        <v>41</v>
      </c>
      <c r="B117" s="41">
        <f t="shared" ca="1" si="65"/>
        <v>45716</v>
      </c>
      <c r="C117" s="24">
        <f t="shared" si="68"/>
        <v>4173.379392534921</v>
      </c>
      <c r="D117" s="24">
        <f t="shared" si="64"/>
        <v>0</v>
      </c>
    </row>
    <row r="118" spans="1:4" hidden="1" x14ac:dyDescent="0.25">
      <c r="A118" s="2">
        <v>42</v>
      </c>
      <c r="B118" s="41">
        <f t="shared" ca="1" si="65"/>
        <v>45744</v>
      </c>
      <c r="C118" s="24">
        <f t="shared" si="68"/>
        <v>4173.379392534921</v>
      </c>
      <c r="D118" s="24">
        <f t="shared" si="64"/>
        <v>0</v>
      </c>
    </row>
    <row r="119" spans="1:4" hidden="1" x14ac:dyDescent="0.25">
      <c r="A119" s="2">
        <v>43</v>
      </c>
      <c r="B119" s="41">
        <f t="shared" ca="1" si="65"/>
        <v>45775</v>
      </c>
      <c r="C119" s="24">
        <f t="shared" si="68"/>
        <v>4173.379392534921</v>
      </c>
      <c r="D119" s="24">
        <f t="shared" si="64"/>
        <v>0</v>
      </c>
    </row>
    <row r="120" spans="1:4" hidden="1" x14ac:dyDescent="0.25">
      <c r="A120" s="2">
        <v>44</v>
      </c>
      <c r="B120" s="41">
        <f t="shared" ca="1" si="65"/>
        <v>45805</v>
      </c>
      <c r="C120" s="24">
        <f t="shared" si="68"/>
        <v>4173.379392534921</v>
      </c>
      <c r="D120" s="24">
        <f t="shared" si="64"/>
        <v>0</v>
      </c>
    </row>
    <row r="121" spans="1:4" hidden="1" x14ac:dyDescent="0.25">
      <c r="A121" s="2">
        <v>45</v>
      </c>
      <c r="B121" s="41">
        <f t="shared" ca="1" si="65"/>
        <v>45836</v>
      </c>
      <c r="C121" s="24">
        <f t="shared" si="68"/>
        <v>4173.379392534921</v>
      </c>
      <c r="D121" s="24">
        <f t="shared" si="64"/>
        <v>0</v>
      </c>
    </row>
    <row r="122" spans="1:4" hidden="1" x14ac:dyDescent="0.25">
      <c r="A122" s="2">
        <v>46</v>
      </c>
      <c r="B122" s="41">
        <f t="shared" ca="1" si="65"/>
        <v>45866</v>
      </c>
      <c r="C122" s="24">
        <f t="shared" si="68"/>
        <v>4173.379392534921</v>
      </c>
      <c r="D122" s="24">
        <f t="shared" si="64"/>
        <v>0</v>
      </c>
    </row>
    <row r="123" spans="1:4" hidden="1" x14ac:dyDescent="0.25">
      <c r="A123" s="2">
        <v>47</v>
      </c>
      <c r="B123" s="41">
        <f t="shared" ca="1" si="65"/>
        <v>45897</v>
      </c>
      <c r="C123" s="24">
        <f t="shared" si="68"/>
        <v>4173.379392534921</v>
      </c>
      <c r="D123" s="24">
        <f t="shared" si="64"/>
        <v>0</v>
      </c>
    </row>
    <row r="124" spans="1:4" hidden="1" x14ac:dyDescent="0.25">
      <c r="A124" s="2">
        <v>48</v>
      </c>
      <c r="B124" s="41">
        <f t="shared" ca="1" si="65"/>
        <v>45928</v>
      </c>
      <c r="C124" s="24">
        <f t="shared" si="68"/>
        <v>4173.379392534921</v>
      </c>
      <c r="D124" s="24">
        <f t="shared" si="64"/>
        <v>0</v>
      </c>
    </row>
    <row r="125" spans="1:4" hidden="1" x14ac:dyDescent="0.25">
      <c r="A125" s="2">
        <v>49</v>
      </c>
      <c r="B125" s="41">
        <f t="shared" ca="1" si="65"/>
        <v>45958</v>
      </c>
      <c r="C125" s="24">
        <f t="shared" ref="C125:C136" si="69">P20</f>
        <v>4173.379392534921</v>
      </c>
      <c r="D125" s="24">
        <f t="shared" si="64"/>
        <v>0</v>
      </c>
    </row>
    <row r="126" spans="1:4" hidden="1" x14ac:dyDescent="0.25">
      <c r="A126" s="2">
        <v>50</v>
      </c>
      <c r="B126" s="41">
        <f t="shared" ca="1" si="65"/>
        <v>45989</v>
      </c>
      <c r="C126" s="24">
        <f t="shared" si="69"/>
        <v>4173.379392534921</v>
      </c>
      <c r="D126" s="24">
        <f t="shared" si="64"/>
        <v>0</v>
      </c>
    </row>
    <row r="127" spans="1:4" hidden="1" x14ac:dyDescent="0.25">
      <c r="A127" s="2">
        <v>51</v>
      </c>
      <c r="B127" s="41">
        <f t="shared" ca="1" si="65"/>
        <v>46019</v>
      </c>
      <c r="C127" s="24">
        <f t="shared" si="69"/>
        <v>4173.379392534921</v>
      </c>
      <c r="D127" s="24">
        <f t="shared" si="64"/>
        <v>0</v>
      </c>
    </row>
    <row r="128" spans="1:4" hidden="1" x14ac:dyDescent="0.25">
      <c r="A128" s="2">
        <v>52</v>
      </c>
      <c r="B128" s="41">
        <f t="shared" ca="1" si="65"/>
        <v>46050</v>
      </c>
      <c r="C128" s="24">
        <f t="shared" si="69"/>
        <v>4173.379392534921</v>
      </c>
      <c r="D128" s="24">
        <f t="shared" si="64"/>
        <v>0</v>
      </c>
    </row>
    <row r="129" spans="1:4" hidden="1" x14ac:dyDescent="0.25">
      <c r="A129" s="2">
        <v>53</v>
      </c>
      <c r="B129" s="41">
        <f t="shared" ca="1" si="65"/>
        <v>46081</v>
      </c>
      <c r="C129" s="24">
        <f t="shared" si="69"/>
        <v>4173.379392534921</v>
      </c>
      <c r="D129" s="24">
        <f t="shared" si="64"/>
        <v>0</v>
      </c>
    </row>
    <row r="130" spans="1:4" hidden="1" x14ac:dyDescent="0.25">
      <c r="A130" s="2">
        <v>54</v>
      </c>
      <c r="B130" s="41">
        <f t="shared" ca="1" si="65"/>
        <v>46109</v>
      </c>
      <c r="C130" s="24">
        <f t="shared" si="69"/>
        <v>4173.379392534921</v>
      </c>
      <c r="D130" s="24">
        <f t="shared" si="64"/>
        <v>0</v>
      </c>
    </row>
    <row r="131" spans="1:4" hidden="1" x14ac:dyDescent="0.25">
      <c r="A131" s="2">
        <v>55</v>
      </c>
      <c r="B131" s="41">
        <f t="shared" ca="1" si="65"/>
        <v>46140</v>
      </c>
      <c r="C131" s="24">
        <f t="shared" si="69"/>
        <v>4173.379392534921</v>
      </c>
      <c r="D131" s="24">
        <f t="shared" si="64"/>
        <v>0</v>
      </c>
    </row>
    <row r="132" spans="1:4" hidden="1" x14ac:dyDescent="0.25">
      <c r="A132" s="2">
        <v>56</v>
      </c>
      <c r="B132" s="41">
        <f t="shared" ca="1" si="65"/>
        <v>46170</v>
      </c>
      <c r="C132" s="24">
        <f t="shared" si="69"/>
        <v>4173.379392534921</v>
      </c>
      <c r="D132" s="24">
        <f t="shared" si="64"/>
        <v>0</v>
      </c>
    </row>
    <row r="133" spans="1:4" hidden="1" x14ac:dyDescent="0.25">
      <c r="A133" s="2">
        <v>57</v>
      </c>
      <c r="B133" s="41">
        <f t="shared" ca="1" si="65"/>
        <v>46201</v>
      </c>
      <c r="C133" s="24">
        <f t="shared" si="69"/>
        <v>4173.379392534921</v>
      </c>
      <c r="D133" s="24">
        <f t="shared" si="64"/>
        <v>0</v>
      </c>
    </row>
    <row r="134" spans="1:4" hidden="1" x14ac:dyDescent="0.25">
      <c r="A134" s="2">
        <v>58</v>
      </c>
      <c r="B134" s="41">
        <f t="shared" ca="1" si="65"/>
        <v>46231</v>
      </c>
      <c r="C134" s="24">
        <f t="shared" si="69"/>
        <v>4173.379392534921</v>
      </c>
      <c r="D134" s="24">
        <f t="shared" si="64"/>
        <v>0</v>
      </c>
    </row>
    <row r="135" spans="1:4" hidden="1" x14ac:dyDescent="0.25">
      <c r="A135" s="2">
        <v>59</v>
      </c>
      <c r="B135" s="41">
        <f t="shared" ca="1" si="65"/>
        <v>46262</v>
      </c>
      <c r="C135" s="24">
        <f t="shared" si="69"/>
        <v>4173.379392534921</v>
      </c>
      <c r="D135" s="24">
        <f t="shared" si="64"/>
        <v>0</v>
      </c>
    </row>
    <row r="136" spans="1:4" hidden="1" x14ac:dyDescent="0.25">
      <c r="A136" s="2">
        <v>60</v>
      </c>
      <c r="B136" s="41">
        <f t="shared" ca="1" si="65"/>
        <v>46293</v>
      </c>
      <c r="C136" s="24">
        <f t="shared" si="69"/>
        <v>4173.379392534921</v>
      </c>
      <c r="D136" s="24">
        <f t="shared" si="64"/>
        <v>0</v>
      </c>
    </row>
    <row r="137" spans="1:4" hidden="1" x14ac:dyDescent="0.25">
      <c r="A137" s="2">
        <v>61</v>
      </c>
      <c r="B137" s="41">
        <f t="shared" ca="1" si="65"/>
        <v>46323</v>
      </c>
      <c r="C137" s="24">
        <f t="shared" ref="C137:C148" si="70">S20</f>
        <v>4173.379392534921</v>
      </c>
      <c r="D137" s="24">
        <f t="shared" si="64"/>
        <v>0</v>
      </c>
    </row>
    <row r="138" spans="1:4" hidden="1" x14ac:dyDescent="0.25">
      <c r="A138" s="2">
        <v>62</v>
      </c>
      <c r="B138" s="41">
        <f t="shared" ca="1" si="65"/>
        <v>46354</v>
      </c>
      <c r="C138" s="24">
        <f t="shared" si="70"/>
        <v>4173.379392534921</v>
      </c>
      <c r="D138" s="24">
        <f t="shared" si="64"/>
        <v>0</v>
      </c>
    </row>
    <row r="139" spans="1:4" hidden="1" x14ac:dyDescent="0.25">
      <c r="A139" s="2">
        <v>63</v>
      </c>
      <c r="B139" s="41">
        <f t="shared" ca="1" si="65"/>
        <v>46384</v>
      </c>
      <c r="C139" s="24">
        <f t="shared" si="70"/>
        <v>4173.379392534921</v>
      </c>
      <c r="D139" s="24">
        <f t="shared" si="64"/>
        <v>0</v>
      </c>
    </row>
    <row r="140" spans="1:4" hidden="1" x14ac:dyDescent="0.25">
      <c r="A140" s="2">
        <v>64</v>
      </c>
      <c r="B140" s="41">
        <f t="shared" ca="1" si="65"/>
        <v>46415</v>
      </c>
      <c r="C140" s="24">
        <f t="shared" si="70"/>
        <v>4173.379392534921</v>
      </c>
      <c r="D140" s="24">
        <f t="shared" si="64"/>
        <v>0</v>
      </c>
    </row>
    <row r="141" spans="1:4" hidden="1" x14ac:dyDescent="0.25">
      <c r="A141" s="2">
        <v>65</v>
      </c>
      <c r="B141" s="41">
        <f t="shared" ca="1" si="65"/>
        <v>46446</v>
      </c>
      <c r="C141" s="24">
        <f t="shared" si="70"/>
        <v>4173.379392534921</v>
      </c>
      <c r="D141" s="24">
        <f t="shared" si="64"/>
        <v>0</v>
      </c>
    </row>
    <row r="142" spans="1:4" hidden="1" x14ac:dyDescent="0.25">
      <c r="A142" s="2">
        <v>66</v>
      </c>
      <c r="B142" s="41">
        <f t="shared" ca="1" si="65"/>
        <v>46474</v>
      </c>
      <c r="C142" s="24">
        <f t="shared" si="70"/>
        <v>4173.379392534921</v>
      </c>
      <c r="D142" s="24">
        <f t="shared" ref="D142:D205" si="71">C142-C143</f>
        <v>0</v>
      </c>
    </row>
    <row r="143" spans="1:4" hidden="1" x14ac:dyDescent="0.25">
      <c r="A143" s="2">
        <v>67</v>
      </c>
      <c r="B143" s="41">
        <f t="shared" ref="B143:B206" ca="1" si="72">EDATE(B142,1)</f>
        <v>46505</v>
      </c>
      <c r="C143" s="24">
        <f t="shared" si="70"/>
        <v>4173.379392534921</v>
      </c>
      <c r="D143" s="24">
        <f t="shared" si="71"/>
        <v>0</v>
      </c>
    </row>
    <row r="144" spans="1:4" hidden="1" x14ac:dyDescent="0.25">
      <c r="A144" s="2">
        <v>68</v>
      </c>
      <c r="B144" s="41">
        <f t="shared" ca="1" si="72"/>
        <v>46535</v>
      </c>
      <c r="C144" s="24">
        <f t="shared" si="70"/>
        <v>4173.379392534921</v>
      </c>
      <c r="D144" s="24">
        <f t="shared" si="71"/>
        <v>0</v>
      </c>
    </row>
    <row r="145" spans="1:4" hidden="1" x14ac:dyDescent="0.25">
      <c r="A145" s="2">
        <v>69</v>
      </c>
      <c r="B145" s="41">
        <f t="shared" ca="1" si="72"/>
        <v>46566</v>
      </c>
      <c r="C145" s="24">
        <f t="shared" si="70"/>
        <v>4173.379392534921</v>
      </c>
      <c r="D145" s="24">
        <f t="shared" si="71"/>
        <v>0</v>
      </c>
    </row>
    <row r="146" spans="1:4" hidden="1" x14ac:dyDescent="0.25">
      <c r="A146" s="2">
        <v>70</v>
      </c>
      <c r="B146" s="41">
        <f t="shared" ca="1" si="72"/>
        <v>46596</v>
      </c>
      <c r="C146" s="24">
        <f t="shared" si="70"/>
        <v>4173.379392534921</v>
      </c>
      <c r="D146" s="24">
        <f t="shared" si="71"/>
        <v>0</v>
      </c>
    </row>
    <row r="147" spans="1:4" hidden="1" x14ac:dyDescent="0.25">
      <c r="A147" s="2">
        <v>71</v>
      </c>
      <c r="B147" s="41">
        <f t="shared" ca="1" si="72"/>
        <v>46627</v>
      </c>
      <c r="C147" s="24">
        <f t="shared" si="70"/>
        <v>4173.379392534921</v>
      </c>
      <c r="D147" s="24">
        <f t="shared" si="71"/>
        <v>0</v>
      </c>
    </row>
    <row r="148" spans="1:4" hidden="1" x14ac:dyDescent="0.25">
      <c r="A148" s="2">
        <v>72</v>
      </c>
      <c r="B148" s="41">
        <f t="shared" ca="1" si="72"/>
        <v>46658</v>
      </c>
      <c r="C148" s="24">
        <f t="shared" si="70"/>
        <v>4173.379392534921</v>
      </c>
      <c r="D148" s="24">
        <f t="shared" si="71"/>
        <v>0</v>
      </c>
    </row>
    <row r="149" spans="1:4" hidden="1" x14ac:dyDescent="0.25">
      <c r="A149" s="2">
        <v>73</v>
      </c>
      <c r="B149" s="41">
        <f t="shared" ca="1" si="72"/>
        <v>46688</v>
      </c>
      <c r="C149" s="24">
        <f t="shared" ref="C149:C160" si="73">V20</f>
        <v>4173.379392534921</v>
      </c>
      <c r="D149" s="24">
        <f t="shared" si="71"/>
        <v>0</v>
      </c>
    </row>
    <row r="150" spans="1:4" hidden="1" x14ac:dyDescent="0.25">
      <c r="A150" s="2">
        <v>74</v>
      </c>
      <c r="B150" s="41">
        <f t="shared" ca="1" si="72"/>
        <v>46719</v>
      </c>
      <c r="C150" s="24">
        <f t="shared" si="73"/>
        <v>4173.379392534921</v>
      </c>
      <c r="D150" s="24">
        <f t="shared" si="71"/>
        <v>0</v>
      </c>
    </row>
    <row r="151" spans="1:4" hidden="1" x14ac:dyDescent="0.25">
      <c r="A151" s="2">
        <v>75</v>
      </c>
      <c r="B151" s="41">
        <f t="shared" ca="1" si="72"/>
        <v>46749</v>
      </c>
      <c r="C151" s="24">
        <f t="shared" si="73"/>
        <v>4173.379392534921</v>
      </c>
      <c r="D151" s="24">
        <f t="shared" si="71"/>
        <v>0</v>
      </c>
    </row>
    <row r="152" spans="1:4" hidden="1" x14ac:dyDescent="0.25">
      <c r="A152" s="2">
        <v>76</v>
      </c>
      <c r="B152" s="41">
        <f t="shared" ca="1" si="72"/>
        <v>46780</v>
      </c>
      <c r="C152" s="24">
        <f t="shared" si="73"/>
        <v>4173.379392534921</v>
      </c>
      <c r="D152" s="24">
        <f t="shared" si="71"/>
        <v>0</v>
      </c>
    </row>
    <row r="153" spans="1:4" hidden="1" x14ac:dyDescent="0.25">
      <c r="A153" s="2">
        <v>77</v>
      </c>
      <c r="B153" s="41">
        <f t="shared" ca="1" si="72"/>
        <v>46811</v>
      </c>
      <c r="C153" s="24">
        <f t="shared" si="73"/>
        <v>4173.379392534921</v>
      </c>
      <c r="D153" s="24">
        <f t="shared" si="71"/>
        <v>0</v>
      </c>
    </row>
    <row r="154" spans="1:4" hidden="1" x14ac:dyDescent="0.25">
      <c r="A154" s="2">
        <v>78</v>
      </c>
      <c r="B154" s="41">
        <f t="shared" ca="1" si="72"/>
        <v>46840</v>
      </c>
      <c r="C154" s="24">
        <f t="shared" si="73"/>
        <v>4173.379392534921</v>
      </c>
      <c r="D154" s="24">
        <f t="shared" si="71"/>
        <v>0</v>
      </c>
    </row>
    <row r="155" spans="1:4" hidden="1" x14ac:dyDescent="0.25">
      <c r="A155" s="2">
        <v>79</v>
      </c>
      <c r="B155" s="41">
        <f t="shared" ca="1" si="72"/>
        <v>46871</v>
      </c>
      <c r="C155" s="24">
        <f t="shared" si="73"/>
        <v>4173.379392534921</v>
      </c>
      <c r="D155" s="24">
        <f t="shared" si="71"/>
        <v>0</v>
      </c>
    </row>
    <row r="156" spans="1:4" hidden="1" x14ac:dyDescent="0.25">
      <c r="A156" s="2">
        <v>80</v>
      </c>
      <c r="B156" s="41">
        <f t="shared" ca="1" si="72"/>
        <v>46901</v>
      </c>
      <c r="C156" s="24">
        <f t="shared" si="73"/>
        <v>4173.379392534921</v>
      </c>
      <c r="D156" s="24">
        <f t="shared" si="71"/>
        <v>0</v>
      </c>
    </row>
    <row r="157" spans="1:4" hidden="1" x14ac:dyDescent="0.25">
      <c r="A157" s="2">
        <v>81</v>
      </c>
      <c r="B157" s="41">
        <f t="shared" ca="1" si="72"/>
        <v>46932</v>
      </c>
      <c r="C157" s="24">
        <f t="shared" si="73"/>
        <v>4173.379392534921</v>
      </c>
      <c r="D157" s="24">
        <f t="shared" si="71"/>
        <v>0</v>
      </c>
    </row>
    <row r="158" spans="1:4" hidden="1" x14ac:dyDescent="0.25">
      <c r="A158" s="2">
        <v>82</v>
      </c>
      <c r="B158" s="41">
        <f t="shared" ca="1" si="72"/>
        <v>46962</v>
      </c>
      <c r="C158" s="24">
        <f t="shared" si="73"/>
        <v>4173.379392534921</v>
      </c>
      <c r="D158" s="24">
        <f t="shared" si="71"/>
        <v>0</v>
      </c>
    </row>
    <row r="159" spans="1:4" hidden="1" x14ac:dyDescent="0.25">
      <c r="A159" s="2">
        <v>83</v>
      </c>
      <c r="B159" s="41">
        <f t="shared" ca="1" si="72"/>
        <v>46993</v>
      </c>
      <c r="C159" s="24">
        <f t="shared" si="73"/>
        <v>4173.379392534921</v>
      </c>
      <c r="D159" s="24">
        <f t="shared" si="71"/>
        <v>0</v>
      </c>
    </row>
    <row r="160" spans="1:4" hidden="1" x14ac:dyDescent="0.25">
      <c r="A160" s="2">
        <v>84</v>
      </c>
      <c r="B160" s="41">
        <f t="shared" ca="1" si="72"/>
        <v>47024</v>
      </c>
      <c r="C160" s="24">
        <f t="shared" si="73"/>
        <v>4173.379392534921</v>
      </c>
      <c r="D160" s="24">
        <f t="shared" si="71"/>
        <v>0</v>
      </c>
    </row>
    <row r="161" spans="1:4" hidden="1" x14ac:dyDescent="0.25">
      <c r="A161" s="2">
        <v>85</v>
      </c>
      <c r="B161" s="41">
        <f t="shared" ca="1" si="72"/>
        <v>47054</v>
      </c>
      <c r="C161" s="24">
        <f t="shared" ref="C161:C172" si="74">D35</f>
        <v>4173.379392534921</v>
      </c>
      <c r="D161" s="24">
        <f t="shared" si="71"/>
        <v>0</v>
      </c>
    </row>
    <row r="162" spans="1:4" hidden="1" x14ac:dyDescent="0.25">
      <c r="A162" s="2">
        <v>86</v>
      </c>
      <c r="B162" s="41">
        <f t="shared" ca="1" si="72"/>
        <v>47085</v>
      </c>
      <c r="C162" s="24">
        <f t="shared" si="74"/>
        <v>4173.379392534921</v>
      </c>
      <c r="D162" s="24">
        <f t="shared" si="71"/>
        <v>0</v>
      </c>
    </row>
    <row r="163" spans="1:4" hidden="1" x14ac:dyDescent="0.25">
      <c r="A163" s="2">
        <v>87</v>
      </c>
      <c r="B163" s="41">
        <f t="shared" ca="1" si="72"/>
        <v>47115</v>
      </c>
      <c r="C163" s="24">
        <f t="shared" si="74"/>
        <v>4173.379392534921</v>
      </c>
      <c r="D163" s="24">
        <f t="shared" si="71"/>
        <v>0</v>
      </c>
    </row>
    <row r="164" spans="1:4" hidden="1" x14ac:dyDescent="0.25">
      <c r="A164" s="2">
        <v>88</v>
      </c>
      <c r="B164" s="41">
        <f t="shared" ca="1" si="72"/>
        <v>47146</v>
      </c>
      <c r="C164" s="24">
        <f t="shared" si="74"/>
        <v>4173.379392534921</v>
      </c>
      <c r="D164" s="24">
        <f t="shared" si="71"/>
        <v>0</v>
      </c>
    </row>
    <row r="165" spans="1:4" hidden="1" x14ac:dyDescent="0.25">
      <c r="A165" s="2">
        <v>89</v>
      </c>
      <c r="B165" s="41">
        <f t="shared" ca="1" si="72"/>
        <v>47177</v>
      </c>
      <c r="C165" s="24">
        <f t="shared" si="74"/>
        <v>4173.379392534921</v>
      </c>
      <c r="D165" s="24">
        <f t="shared" si="71"/>
        <v>0</v>
      </c>
    </row>
    <row r="166" spans="1:4" hidden="1" x14ac:dyDescent="0.25">
      <c r="A166" s="2">
        <v>90</v>
      </c>
      <c r="B166" s="41">
        <f t="shared" ca="1" si="72"/>
        <v>47205</v>
      </c>
      <c r="C166" s="24">
        <f t="shared" si="74"/>
        <v>4173.379392534921</v>
      </c>
      <c r="D166" s="24">
        <f t="shared" si="71"/>
        <v>0</v>
      </c>
    </row>
    <row r="167" spans="1:4" hidden="1" x14ac:dyDescent="0.25">
      <c r="A167" s="2">
        <v>91</v>
      </c>
      <c r="B167" s="41">
        <f t="shared" ca="1" si="72"/>
        <v>47236</v>
      </c>
      <c r="C167" s="24">
        <f t="shared" si="74"/>
        <v>4173.379392534921</v>
      </c>
      <c r="D167" s="24">
        <f t="shared" si="71"/>
        <v>0</v>
      </c>
    </row>
    <row r="168" spans="1:4" hidden="1" x14ac:dyDescent="0.25">
      <c r="A168" s="2">
        <v>92</v>
      </c>
      <c r="B168" s="41">
        <f t="shared" ca="1" si="72"/>
        <v>47266</v>
      </c>
      <c r="C168" s="24">
        <f t="shared" si="74"/>
        <v>4173.379392534921</v>
      </c>
      <c r="D168" s="24">
        <f t="shared" si="71"/>
        <v>0</v>
      </c>
    </row>
    <row r="169" spans="1:4" hidden="1" x14ac:dyDescent="0.25">
      <c r="A169" s="2">
        <v>93</v>
      </c>
      <c r="B169" s="41">
        <f t="shared" ca="1" si="72"/>
        <v>47297</v>
      </c>
      <c r="C169" s="24">
        <f t="shared" si="74"/>
        <v>4173.379392534921</v>
      </c>
      <c r="D169" s="24">
        <f t="shared" si="71"/>
        <v>0</v>
      </c>
    </row>
    <row r="170" spans="1:4" hidden="1" x14ac:dyDescent="0.25">
      <c r="A170" s="2">
        <v>94</v>
      </c>
      <c r="B170" s="41">
        <f t="shared" ca="1" si="72"/>
        <v>47327</v>
      </c>
      <c r="C170" s="24">
        <f t="shared" si="74"/>
        <v>4173.379392534921</v>
      </c>
      <c r="D170" s="24">
        <f t="shared" si="71"/>
        <v>0</v>
      </c>
    </row>
    <row r="171" spans="1:4" hidden="1" x14ac:dyDescent="0.25">
      <c r="A171" s="2">
        <v>95</v>
      </c>
      <c r="B171" s="41">
        <f t="shared" ca="1" si="72"/>
        <v>47358</v>
      </c>
      <c r="C171" s="24">
        <f t="shared" si="74"/>
        <v>4173.379392534921</v>
      </c>
      <c r="D171" s="24">
        <f t="shared" si="71"/>
        <v>0</v>
      </c>
    </row>
    <row r="172" spans="1:4" hidden="1" x14ac:dyDescent="0.25">
      <c r="A172" s="2">
        <v>96</v>
      </c>
      <c r="B172" s="41">
        <f t="shared" ca="1" si="72"/>
        <v>47389</v>
      </c>
      <c r="C172" s="24">
        <f t="shared" si="74"/>
        <v>4173.379392534921</v>
      </c>
      <c r="D172" s="24">
        <f t="shared" si="71"/>
        <v>0</v>
      </c>
    </row>
    <row r="173" spans="1:4" hidden="1" x14ac:dyDescent="0.25">
      <c r="A173" s="2">
        <v>97</v>
      </c>
      <c r="B173" s="41">
        <f t="shared" ca="1" si="72"/>
        <v>47419</v>
      </c>
      <c r="C173" s="24">
        <f t="shared" ref="C173:C184" si="75">G35</f>
        <v>4173.379392534921</v>
      </c>
      <c r="D173" s="24">
        <f t="shared" si="71"/>
        <v>0</v>
      </c>
    </row>
    <row r="174" spans="1:4" hidden="1" x14ac:dyDescent="0.25">
      <c r="A174" s="2">
        <v>98</v>
      </c>
      <c r="B174" s="41">
        <f t="shared" ca="1" si="72"/>
        <v>47450</v>
      </c>
      <c r="C174" s="24">
        <f t="shared" si="75"/>
        <v>4173.379392534921</v>
      </c>
      <c r="D174" s="24">
        <f t="shared" si="71"/>
        <v>0</v>
      </c>
    </row>
    <row r="175" spans="1:4" hidden="1" x14ac:dyDescent="0.25">
      <c r="A175" s="2">
        <v>99</v>
      </c>
      <c r="B175" s="41">
        <f t="shared" ca="1" si="72"/>
        <v>47480</v>
      </c>
      <c r="C175" s="24">
        <f t="shared" si="75"/>
        <v>4173.379392534921</v>
      </c>
      <c r="D175" s="24">
        <f t="shared" si="71"/>
        <v>0</v>
      </c>
    </row>
    <row r="176" spans="1:4" hidden="1" x14ac:dyDescent="0.25">
      <c r="A176" s="2">
        <v>100</v>
      </c>
      <c r="B176" s="41">
        <f t="shared" ca="1" si="72"/>
        <v>47511</v>
      </c>
      <c r="C176" s="24">
        <f t="shared" si="75"/>
        <v>4173.379392534921</v>
      </c>
      <c r="D176" s="24">
        <f t="shared" si="71"/>
        <v>0</v>
      </c>
    </row>
    <row r="177" spans="1:4" hidden="1" x14ac:dyDescent="0.25">
      <c r="A177" s="2">
        <v>101</v>
      </c>
      <c r="B177" s="41">
        <f t="shared" ca="1" si="72"/>
        <v>47542</v>
      </c>
      <c r="C177" s="24">
        <f t="shared" si="75"/>
        <v>4173.379392534921</v>
      </c>
      <c r="D177" s="24">
        <f t="shared" si="71"/>
        <v>0</v>
      </c>
    </row>
    <row r="178" spans="1:4" hidden="1" x14ac:dyDescent="0.25">
      <c r="A178" s="2">
        <v>102</v>
      </c>
      <c r="B178" s="41">
        <f t="shared" ca="1" si="72"/>
        <v>47570</v>
      </c>
      <c r="C178" s="24">
        <f t="shared" si="75"/>
        <v>4173.379392534921</v>
      </c>
      <c r="D178" s="24">
        <f t="shared" si="71"/>
        <v>0</v>
      </c>
    </row>
    <row r="179" spans="1:4" hidden="1" x14ac:dyDescent="0.25">
      <c r="A179" s="2">
        <v>103</v>
      </c>
      <c r="B179" s="41">
        <f t="shared" ca="1" si="72"/>
        <v>47601</v>
      </c>
      <c r="C179" s="24">
        <f t="shared" si="75"/>
        <v>4173.379392534921</v>
      </c>
      <c r="D179" s="24">
        <f t="shared" si="71"/>
        <v>0</v>
      </c>
    </row>
    <row r="180" spans="1:4" hidden="1" x14ac:dyDescent="0.25">
      <c r="A180" s="2">
        <v>104</v>
      </c>
      <c r="B180" s="41">
        <f t="shared" ca="1" si="72"/>
        <v>47631</v>
      </c>
      <c r="C180" s="24">
        <f t="shared" si="75"/>
        <v>4173.379392534921</v>
      </c>
      <c r="D180" s="24">
        <f t="shared" si="71"/>
        <v>0</v>
      </c>
    </row>
    <row r="181" spans="1:4" hidden="1" x14ac:dyDescent="0.25">
      <c r="A181" s="2">
        <v>105</v>
      </c>
      <c r="B181" s="41">
        <f t="shared" ca="1" si="72"/>
        <v>47662</v>
      </c>
      <c r="C181" s="24">
        <f t="shared" si="75"/>
        <v>4173.379392534921</v>
      </c>
      <c r="D181" s="24">
        <f t="shared" si="71"/>
        <v>0</v>
      </c>
    </row>
    <row r="182" spans="1:4" hidden="1" x14ac:dyDescent="0.25">
      <c r="A182" s="2">
        <v>106</v>
      </c>
      <c r="B182" s="41">
        <f t="shared" ca="1" si="72"/>
        <v>47692</v>
      </c>
      <c r="C182" s="24">
        <f t="shared" si="75"/>
        <v>4173.379392534921</v>
      </c>
      <c r="D182" s="24">
        <f t="shared" si="71"/>
        <v>0</v>
      </c>
    </row>
    <row r="183" spans="1:4" hidden="1" x14ac:dyDescent="0.25">
      <c r="A183" s="2">
        <v>107</v>
      </c>
      <c r="B183" s="41">
        <f t="shared" ca="1" si="72"/>
        <v>47723</v>
      </c>
      <c r="C183" s="24">
        <f t="shared" si="75"/>
        <v>4173.379392534921</v>
      </c>
      <c r="D183" s="24">
        <f t="shared" si="71"/>
        <v>0</v>
      </c>
    </row>
    <row r="184" spans="1:4" hidden="1" x14ac:dyDescent="0.25">
      <c r="A184" s="2">
        <v>108</v>
      </c>
      <c r="B184" s="41">
        <f t="shared" ca="1" si="72"/>
        <v>47754</v>
      </c>
      <c r="C184" s="24">
        <f t="shared" si="75"/>
        <v>4173.379392534921</v>
      </c>
      <c r="D184" s="24">
        <f t="shared" si="71"/>
        <v>0</v>
      </c>
    </row>
    <row r="185" spans="1:4" hidden="1" x14ac:dyDescent="0.25">
      <c r="A185" s="2">
        <v>109</v>
      </c>
      <c r="B185" s="41">
        <f t="shared" ca="1" si="72"/>
        <v>47784</v>
      </c>
      <c r="C185" s="24">
        <f t="shared" ref="C185:C196" si="76">J35</f>
        <v>4173.379392534921</v>
      </c>
      <c r="D185" s="24">
        <f t="shared" si="71"/>
        <v>0</v>
      </c>
    </row>
    <row r="186" spans="1:4" hidden="1" x14ac:dyDescent="0.25">
      <c r="A186" s="2">
        <v>110</v>
      </c>
      <c r="B186" s="41">
        <f t="shared" ca="1" si="72"/>
        <v>47815</v>
      </c>
      <c r="C186" s="24">
        <f t="shared" si="76"/>
        <v>4173.379392534921</v>
      </c>
      <c r="D186" s="24">
        <f t="shared" si="71"/>
        <v>0</v>
      </c>
    </row>
    <row r="187" spans="1:4" hidden="1" x14ac:dyDescent="0.25">
      <c r="A187" s="2">
        <v>111</v>
      </c>
      <c r="B187" s="41">
        <f t="shared" ca="1" si="72"/>
        <v>47845</v>
      </c>
      <c r="C187" s="24">
        <f t="shared" si="76"/>
        <v>4173.379392534921</v>
      </c>
      <c r="D187" s="24">
        <f t="shared" si="71"/>
        <v>0</v>
      </c>
    </row>
    <row r="188" spans="1:4" hidden="1" x14ac:dyDescent="0.25">
      <c r="A188" s="2">
        <v>112</v>
      </c>
      <c r="B188" s="41">
        <f t="shared" ca="1" si="72"/>
        <v>47876</v>
      </c>
      <c r="C188" s="24">
        <f t="shared" si="76"/>
        <v>4173.379392534921</v>
      </c>
      <c r="D188" s="24">
        <f t="shared" si="71"/>
        <v>0</v>
      </c>
    </row>
    <row r="189" spans="1:4" hidden="1" x14ac:dyDescent="0.25">
      <c r="A189" s="2">
        <v>113</v>
      </c>
      <c r="B189" s="41">
        <f t="shared" ca="1" si="72"/>
        <v>47907</v>
      </c>
      <c r="C189" s="24">
        <f t="shared" si="76"/>
        <v>4173.379392534921</v>
      </c>
      <c r="D189" s="24">
        <f t="shared" si="71"/>
        <v>0</v>
      </c>
    </row>
    <row r="190" spans="1:4" hidden="1" x14ac:dyDescent="0.25">
      <c r="A190" s="2">
        <v>114</v>
      </c>
      <c r="B190" s="41">
        <f t="shared" ca="1" si="72"/>
        <v>47935</v>
      </c>
      <c r="C190" s="24">
        <f t="shared" si="76"/>
        <v>4173.379392534921</v>
      </c>
      <c r="D190" s="24">
        <f t="shared" si="71"/>
        <v>0</v>
      </c>
    </row>
    <row r="191" spans="1:4" hidden="1" x14ac:dyDescent="0.25">
      <c r="A191" s="2">
        <v>115</v>
      </c>
      <c r="B191" s="41">
        <f t="shared" ca="1" si="72"/>
        <v>47966</v>
      </c>
      <c r="C191" s="24">
        <f t="shared" si="76"/>
        <v>4173.379392534921</v>
      </c>
      <c r="D191" s="24">
        <f t="shared" si="71"/>
        <v>0</v>
      </c>
    </row>
    <row r="192" spans="1:4" hidden="1" x14ac:dyDescent="0.25">
      <c r="A192" s="2">
        <v>116</v>
      </c>
      <c r="B192" s="41">
        <f t="shared" ca="1" si="72"/>
        <v>47996</v>
      </c>
      <c r="C192" s="24">
        <f t="shared" si="76"/>
        <v>4173.379392534921</v>
      </c>
      <c r="D192" s="24">
        <f t="shared" si="71"/>
        <v>0</v>
      </c>
    </row>
    <row r="193" spans="1:4" hidden="1" x14ac:dyDescent="0.25">
      <c r="A193" s="2">
        <v>117</v>
      </c>
      <c r="B193" s="41">
        <f t="shared" ca="1" si="72"/>
        <v>48027</v>
      </c>
      <c r="C193" s="24">
        <f t="shared" si="76"/>
        <v>4173.379392534921</v>
      </c>
      <c r="D193" s="24">
        <f t="shared" si="71"/>
        <v>0</v>
      </c>
    </row>
    <row r="194" spans="1:4" hidden="1" x14ac:dyDescent="0.25">
      <c r="A194" s="2">
        <v>118</v>
      </c>
      <c r="B194" s="41">
        <f t="shared" ca="1" si="72"/>
        <v>48057</v>
      </c>
      <c r="C194" s="24">
        <f t="shared" si="76"/>
        <v>4173.379392534921</v>
      </c>
      <c r="D194" s="24">
        <f t="shared" si="71"/>
        <v>0</v>
      </c>
    </row>
    <row r="195" spans="1:4" hidden="1" x14ac:dyDescent="0.25">
      <c r="A195" s="2">
        <v>119</v>
      </c>
      <c r="B195" s="41">
        <f t="shared" ca="1" si="72"/>
        <v>48088</v>
      </c>
      <c r="C195" s="24">
        <f t="shared" si="76"/>
        <v>4173.379392534921</v>
      </c>
      <c r="D195" s="24">
        <f t="shared" si="71"/>
        <v>0</v>
      </c>
    </row>
    <row r="196" spans="1:4" hidden="1" x14ac:dyDescent="0.25">
      <c r="A196" s="2">
        <v>120</v>
      </c>
      <c r="B196" s="41">
        <f t="shared" ca="1" si="72"/>
        <v>48119</v>
      </c>
      <c r="C196" s="24">
        <f t="shared" si="76"/>
        <v>4173.379392534921</v>
      </c>
      <c r="D196" s="24">
        <f t="shared" si="71"/>
        <v>0</v>
      </c>
    </row>
    <row r="197" spans="1:4" hidden="1" x14ac:dyDescent="0.25">
      <c r="A197" s="2">
        <v>121</v>
      </c>
      <c r="B197" s="41">
        <f t="shared" ca="1" si="72"/>
        <v>48149</v>
      </c>
      <c r="C197" s="29">
        <f t="shared" ref="C197:C208" si="77">M35</f>
        <v>4173.379392534921</v>
      </c>
      <c r="D197" s="24">
        <f t="shared" si="71"/>
        <v>0</v>
      </c>
    </row>
    <row r="198" spans="1:4" hidden="1" x14ac:dyDescent="0.25">
      <c r="A198" s="2">
        <v>122</v>
      </c>
      <c r="B198" s="41">
        <f t="shared" ca="1" si="72"/>
        <v>48180</v>
      </c>
      <c r="C198" s="29">
        <f t="shared" si="77"/>
        <v>4173.379392534921</v>
      </c>
      <c r="D198" s="24">
        <f t="shared" si="71"/>
        <v>0</v>
      </c>
    </row>
    <row r="199" spans="1:4" hidden="1" x14ac:dyDescent="0.25">
      <c r="A199" s="2">
        <v>123</v>
      </c>
      <c r="B199" s="41">
        <f t="shared" ca="1" si="72"/>
        <v>48210</v>
      </c>
      <c r="C199" s="29">
        <f t="shared" si="77"/>
        <v>4173.379392534921</v>
      </c>
      <c r="D199" s="24">
        <f t="shared" si="71"/>
        <v>0</v>
      </c>
    </row>
    <row r="200" spans="1:4" hidden="1" x14ac:dyDescent="0.25">
      <c r="A200" s="2">
        <v>124</v>
      </c>
      <c r="B200" s="41">
        <f t="shared" ca="1" si="72"/>
        <v>48241</v>
      </c>
      <c r="C200" s="29">
        <f t="shared" si="77"/>
        <v>4173.379392534921</v>
      </c>
      <c r="D200" s="24">
        <f t="shared" si="71"/>
        <v>0</v>
      </c>
    </row>
    <row r="201" spans="1:4" hidden="1" x14ac:dyDescent="0.25">
      <c r="A201" s="2">
        <v>125</v>
      </c>
      <c r="B201" s="41">
        <f t="shared" ca="1" si="72"/>
        <v>48272</v>
      </c>
      <c r="C201" s="29">
        <f t="shared" si="77"/>
        <v>4173.379392534921</v>
      </c>
      <c r="D201" s="24">
        <f t="shared" si="71"/>
        <v>0</v>
      </c>
    </row>
    <row r="202" spans="1:4" hidden="1" x14ac:dyDescent="0.25">
      <c r="A202" s="2">
        <v>126</v>
      </c>
      <c r="B202" s="41">
        <f t="shared" ca="1" si="72"/>
        <v>48301</v>
      </c>
      <c r="C202" s="29">
        <f t="shared" si="77"/>
        <v>4173.379392534921</v>
      </c>
      <c r="D202" s="24">
        <f t="shared" si="71"/>
        <v>0</v>
      </c>
    </row>
    <row r="203" spans="1:4" hidden="1" x14ac:dyDescent="0.25">
      <c r="A203" s="2">
        <v>127</v>
      </c>
      <c r="B203" s="41">
        <f t="shared" ca="1" si="72"/>
        <v>48332</v>
      </c>
      <c r="C203" s="29">
        <f t="shared" si="77"/>
        <v>4173.379392534921</v>
      </c>
      <c r="D203" s="24">
        <f t="shared" si="71"/>
        <v>0</v>
      </c>
    </row>
    <row r="204" spans="1:4" hidden="1" x14ac:dyDescent="0.25">
      <c r="A204" s="2">
        <v>128</v>
      </c>
      <c r="B204" s="41">
        <f t="shared" ca="1" si="72"/>
        <v>48362</v>
      </c>
      <c r="C204" s="29">
        <f t="shared" si="77"/>
        <v>4173.379392534921</v>
      </c>
      <c r="D204" s="24">
        <f t="shared" si="71"/>
        <v>0</v>
      </c>
    </row>
    <row r="205" spans="1:4" hidden="1" x14ac:dyDescent="0.25">
      <c r="A205" s="2">
        <v>129</v>
      </c>
      <c r="B205" s="41">
        <f t="shared" ca="1" si="72"/>
        <v>48393</v>
      </c>
      <c r="C205" s="29">
        <f t="shared" si="77"/>
        <v>4173.379392534921</v>
      </c>
      <c r="D205" s="24">
        <f t="shared" si="71"/>
        <v>0</v>
      </c>
    </row>
    <row r="206" spans="1:4" hidden="1" x14ac:dyDescent="0.25">
      <c r="A206" s="2">
        <v>130</v>
      </c>
      <c r="B206" s="41">
        <f t="shared" ca="1" si="72"/>
        <v>48423</v>
      </c>
      <c r="C206" s="29">
        <f t="shared" si="77"/>
        <v>4173.379392534921</v>
      </c>
      <c r="D206" s="24">
        <f t="shared" ref="D206:D269" si="78">C206-C207</f>
        <v>0</v>
      </c>
    </row>
    <row r="207" spans="1:4" hidden="1" x14ac:dyDescent="0.25">
      <c r="A207" s="2">
        <v>131</v>
      </c>
      <c r="B207" s="41">
        <f t="shared" ref="B207:B270" ca="1" si="79">EDATE(B206,1)</f>
        <v>48454</v>
      </c>
      <c r="C207" s="29">
        <f t="shared" si="77"/>
        <v>4173.379392534921</v>
      </c>
      <c r="D207" s="24">
        <f t="shared" si="78"/>
        <v>0</v>
      </c>
    </row>
    <row r="208" spans="1:4" hidden="1" x14ac:dyDescent="0.25">
      <c r="A208" s="2">
        <v>132</v>
      </c>
      <c r="B208" s="41">
        <f t="shared" ca="1" si="79"/>
        <v>48485</v>
      </c>
      <c r="C208" s="29">
        <f t="shared" si="77"/>
        <v>4173.379392534921</v>
      </c>
      <c r="D208" s="24">
        <f t="shared" si="78"/>
        <v>0</v>
      </c>
    </row>
    <row r="209" spans="1:4" hidden="1" x14ac:dyDescent="0.25">
      <c r="A209" s="2">
        <v>133</v>
      </c>
      <c r="B209" s="41">
        <f t="shared" ca="1" si="79"/>
        <v>48515</v>
      </c>
      <c r="C209" s="29">
        <f t="shared" ref="C209:C220" si="80">P35</f>
        <v>4173.379392534921</v>
      </c>
      <c r="D209" s="24">
        <f t="shared" si="78"/>
        <v>0</v>
      </c>
    </row>
    <row r="210" spans="1:4" hidden="1" x14ac:dyDescent="0.25">
      <c r="A210" s="2">
        <v>134</v>
      </c>
      <c r="B210" s="41">
        <f t="shared" ca="1" si="79"/>
        <v>48546</v>
      </c>
      <c r="C210" s="29">
        <f t="shared" si="80"/>
        <v>4173.379392534921</v>
      </c>
      <c r="D210" s="24">
        <f t="shared" si="78"/>
        <v>0</v>
      </c>
    </row>
    <row r="211" spans="1:4" hidden="1" x14ac:dyDescent="0.25">
      <c r="A211" s="2">
        <v>135</v>
      </c>
      <c r="B211" s="41">
        <f t="shared" ca="1" si="79"/>
        <v>48576</v>
      </c>
      <c r="C211" s="29">
        <f t="shared" si="80"/>
        <v>4173.379392534921</v>
      </c>
      <c r="D211" s="24">
        <f t="shared" si="78"/>
        <v>0</v>
      </c>
    </row>
    <row r="212" spans="1:4" hidden="1" x14ac:dyDescent="0.25">
      <c r="A212" s="2">
        <v>136</v>
      </c>
      <c r="B212" s="41">
        <f t="shared" ca="1" si="79"/>
        <v>48607</v>
      </c>
      <c r="C212" s="29">
        <f t="shared" si="80"/>
        <v>4173.379392534921</v>
      </c>
      <c r="D212" s="24">
        <f t="shared" si="78"/>
        <v>0</v>
      </c>
    </row>
    <row r="213" spans="1:4" hidden="1" x14ac:dyDescent="0.25">
      <c r="A213" s="2">
        <v>137</v>
      </c>
      <c r="B213" s="41">
        <f t="shared" ca="1" si="79"/>
        <v>48638</v>
      </c>
      <c r="C213" s="29">
        <f t="shared" si="80"/>
        <v>4173.379392534921</v>
      </c>
      <c r="D213" s="24">
        <f t="shared" si="78"/>
        <v>0</v>
      </c>
    </row>
    <row r="214" spans="1:4" hidden="1" x14ac:dyDescent="0.25">
      <c r="A214" s="2">
        <v>138</v>
      </c>
      <c r="B214" s="41">
        <f t="shared" ca="1" si="79"/>
        <v>48666</v>
      </c>
      <c r="C214" s="29">
        <f t="shared" si="80"/>
        <v>4173.379392534921</v>
      </c>
      <c r="D214" s="24">
        <f t="shared" si="78"/>
        <v>0</v>
      </c>
    </row>
    <row r="215" spans="1:4" hidden="1" x14ac:dyDescent="0.25">
      <c r="A215" s="2">
        <v>139</v>
      </c>
      <c r="B215" s="41">
        <f t="shared" ca="1" si="79"/>
        <v>48697</v>
      </c>
      <c r="C215" s="29">
        <f t="shared" si="80"/>
        <v>4173.379392534921</v>
      </c>
      <c r="D215" s="24">
        <f t="shared" si="78"/>
        <v>0</v>
      </c>
    </row>
    <row r="216" spans="1:4" hidden="1" x14ac:dyDescent="0.25">
      <c r="A216" s="2">
        <v>140</v>
      </c>
      <c r="B216" s="41">
        <f t="shared" ca="1" si="79"/>
        <v>48727</v>
      </c>
      <c r="C216" s="29">
        <f t="shared" si="80"/>
        <v>4173.379392534921</v>
      </c>
      <c r="D216" s="24">
        <f t="shared" si="78"/>
        <v>0</v>
      </c>
    </row>
    <row r="217" spans="1:4" hidden="1" x14ac:dyDescent="0.25">
      <c r="A217" s="2">
        <v>141</v>
      </c>
      <c r="B217" s="41">
        <f t="shared" ca="1" si="79"/>
        <v>48758</v>
      </c>
      <c r="C217" s="29">
        <f t="shared" si="80"/>
        <v>4173.379392534921</v>
      </c>
      <c r="D217" s="24">
        <f t="shared" si="78"/>
        <v>0</v>
      </c>
    </row>
    <row r="218" spans="1:4" hidden="1" x14ac:dyDescent="0.25">
      <c r="A218" s="2">
        <v>142</v>
      </c>
      <c r="B218" s="41">
        <f t="shared" ca="1" si="79"/>
        <v>48788</v>
      </c>
      <c r="C218" s="29">
        <f t="shared" si="80"/>
        <v>4173.379392534921</v>
      </c>
      <c r="D218" s="24">
        <f t="shared" si="78"/>
        <v>0</v>
      </c>
    </row>
    <row r="219" spans="1:4" hidden="1" x14ac:dyDescent="0.25">
      <c r="A219" s="2">
        <v>143</v>
      </c>
      <c r="B219" s="41">
        <f t="shared" ca="1" si="79"/>
        <v>48819</v>
      </c>
      <c r="C219" s="29">
        <f t="shared" si="80"/>
        <v>4173.379392534921</v>
      </c>
      <c r="D219" s="24">
        <f t="shared" si="78"/>
        <v>0</v>
      </c>
    </row>
    <row r="220" spans="1:4" hidden="1" x14ac:dyDescent="0.25">
      <c r="A220" s="2">
        <v>144</v>
      </c>
      <c r="B220" s="41">
        <f t="shared" ca="1" si="79"/>
        <v>48850</v>
      </c>
      <c r="C220" s="29">
        <f t="shared" si="80"/>
        <v>4173.379392534921</v>
      </c>
      <c r="D220" s="24">
        <f t="shared" si="78"/>
        <v>0</v>
      </c>
    </row>
    <row r="221" spans="1:4" hidden="1" x14ac:dyDescent="0.25">
      <c r="A221" s="2">
        <v>145</v>
      </c>
      <c r="B221" s="41">
        <f t="shared" ca="1" si="79"/>
        <v>48880</v>
      </c>
      <c r="C221" s="29">
        <f t="shared" ref="C221:C232" si="81">S35</f>
        <v>4173.379392534921</v>
      </c>
      <c r="D221" s="24">
        <f t="shared" si="78"/>
        <v>0</v>
      </c>
    </row>
    <row r="222" spans="1:4" hidden="1" x14ac:dyDescent="0.25">
      <c r="A222" s="2">
        <v>146</v>
      </c>
      <c r="B222" s="41">
        <f t="shared" ca="1" si="79"/>
        <v>48911</v>
      </c>
      <c r="C222" s="29">
        <f t="shared" si="81"/>
        <v>4173.379392534921</v>
      </c>
      <c r="D222" s="24">
        <f t="shared" si="78"/>
        <v>0</v>
      </c>
    </row>
    <row r="223" spans="1:4" hidden="1" x14ac:dyDescent="0.25">
      <c r="A223" s="2">
        <v>147</v>
      </c>
      <c r="B223" s="41">
        <f t="shared" ca="1" si="79"/>
        <v>48941</v>
      </c>
      <c r="C223" s="29">
        <f t="shared" si="81"/>
        <v>4173.379392534921</v>
      </c>
      <c r="D223" s="24">
        <f t="shared" si="78"/>
        <v>0</v>
      </c>
    </row>
    <row r="224" spans="1:4" hidden="1" x14ac:dyDescent="0.25">
      <c r="A224" s="2">
        <v>148</v>
      </c>
      <c r="B224" s="41">
        <f t="shared" ca="1" si="79"/>
        <v>48972</v>
      </c>
      <c r="C224" s="29">
        <f t="shared" si="81"/>
        <v>4173.379392534921</v>
      </c>
      <c r="D224" s="24">
        <f t="shared" si="78"/>
        <v>0</v>
      </c>
    </row>
    <row r="225" spans="1:4" hidden="1" x14ac:dyDescent="0.25">
      <c r="A225" s="2">
        <v>149</v>
      </c>
      <c r="B225" s="41">
        <f t="shared" ca="1" si="79"/>
        <v>49003</v>
      </c>
      <c r="C225" s="29">
        <f t="shared" si="81"/>
        <v>4173.379392534921</v>
      </c>
      <c r="D225" s="24">
        <f t="shared" si="78"/>
        <v>0</v>
      </c>
    </row>
    <row r="226" spans="1:4" hidden="1" x14ac:dyDescent="0.25">
      <c r="A226" s="2">
        <v>150</v>
      </c>
      <c r="B226" s="41">
        <f t="shared" ca="1" si="79"/>
        <v>49031</v>
      </c>
      <c r="C226" s="29">
        <f t="shared" si="81"/>
        <v>4173.379392534921</v>
      </c>
      <c r="D226" s="24">
        <f t="shared" si="78"/>
        <v>0</v>
      </c>
    </row>
    <row r="227" spans="1:4" hidden="1" x14ac:dyDescent="0.25">
      <c r="A227" s="2">
        <v>151</v>
      </c>
      <c r="B227" s="41">
        <f t="shared" ca="1" si="79"/>
        <v>49062</v>
      </c>
      <c r="C227" s="29">
        <f t="shared" si="81"/>
        <v>4173.379392534921</v>
      </c>
      <c r="D227" s="24">
        <f t="shared" si="78"/>
        <v>0</v>
      </c>
    </row>
    <row r="228" spans="1:4" hidden="1" x14ac:dyDescent="0.25">
      <c r="A228" s="2">
        <v>152</v>
      </c>
      <c r="B228" s="41">
        <f t="shared" ca="1" si="79"/>
        <v>49092</v>
      </c>
      <c r="C228" s="29">
        <f t="shared" si="81"/>
        <v>4173.379392534921</v>
      </c>
      <c r="D228" s="24">
        <f t="shared" si="78"/>
        <v>0</v>
      </c>
    </row>
    <row r="229" spans="1:4" hidden="1" x14ac:dyDescent="0.25">
      <c r="A229" s="2">
        <v>153</v>
      </c>
      <c r="B229" s="41">
        <f t="shared" ca="1" si="79"/>
        <v>49123</v>
      </c>
      <c r="C229" s="29">
        <f t="shared" si="81"/>
        <v>4173.379392534921</v>
      </c>
      <c r="D229" s="24">
        <f t="shared" si="78"/>
        <v>0</v>
      </c>
    </row>
    <row r="230" spans="1:4" hidden="1" x14ac:dyDescent="0.25">
      <c r="A230" s="2">
        <v>154</v>
      </c>
      <c r="B230" s="41">
        <f t="shared" ca="1" si="79"/>
        <v>49153</v>
      </c>
      <c r="C230" s="29">
        <f t="shared" si="81"/>
        <v>4173.379392534921</v>
      </c>
      <c r="D230" s="24">
        <f t="shared" si="78"/>
        <v>0</v>
      </c>
    </row>
    <row r="231" spans="1:4" hidden="1" x14ac:dyDescent="0.25">
      <c r="A231" s="2">
        <v>155</v>
      </c>
      <c r="B231" s="41">
        <f t="shared" ca="1" si="79"/>
        <v>49184</v>
      </c>
      <c r="C231" s="29">
        <f t="shared" si="81"/>
        <v>4173.379392534921</v>
      </c>
      <c r="D231" s="24">
        <f t="shared" si="78"/>
        <v>0</v>
      </c>
    </row>
    <row r="232" spans="1:4" hidden="1" x14ac:dyDescent="0.25">
      <c r="A232" s="2">
        <v>156</v>
      </c>
      <c r="B232" s="41">
        <f t="shared" ca="1" si="79"/>
        <v>49215</v>
      </c>
      <c r="C232" s="29">
        <f t="shared" si="81"/>
        <v>4173.379392534921</v>
      </c>
      <c r="D232" s="24">
        <f t="shared" si="78"/>
        <v>0</v>
      </c>
    </row>
    <row r="233" spans="1:4" hidden="1" x14ac:dyDescent="0.25">
      <c r="A233" s="2">
        <v>157</v>
      </c>
      <c r="B233" s="41">
        <f t="shared" ca="1" si="79"/>
        <v>49245</v>
      </c>
      <c r="C233" s="29">
        <f t="shared" ref="C233:C244" si="82">V35</f>
        <v>4173.379392534921</v>
      </c>
      <c r="D233" s="24">
        <f t="shared" si="78"/>
        <v>0</v>
      </c>
    </row>
    <row r="234" spans="1:4" hidden="1" x14ac:dyDescent="0.25">
      <c r="A234" s="2">
        <v>158</v>
      </c>
      <c r="B234" s="41">
        <f t="shared" ca="1" si="79"/>
        <v>49276</v>
      </c>
      <c r="C234" s="29">
        <f t="shared" si="82"/>
        <v>4173.379392534921</v>
      </c>
      <c r="D234" s="24">
        <f t="shared" si="78"/>
        <v>0</v>
      </c>
    </row>
    <row r="235" spans="1:4" hidden="1" x14ac:dyDescent="0.25">
      <c r="A235" s="2">
        <v>159</v>
      </c>
      <c r="B235" s="41">
        <f t="shared" ca="1" si="79"/>
        <v>49306</v>
      </c>
      <c r="C235" s="29">
        <f t="shared" si="82"/>
        <v>4173.379392534921</v>
      </c>
      <c r="D235" s="24">
        <f t="shared" si="78"/>
        <v>0</v>
      </c>
    </row>
    <row r="236" spans="1:4" hidden="1" x14ac:dyDescent="0.25">
      <c r="A236" s="2">
        <v>160</v>
      </c>
      <c r="B236" s="41">
        <f t="shared" ca="1" si="79"/>
        <v>49337</v>
      </c>
      <c r="C236" s="29">
        <f t="shared" si="82"/>
        <v>4173.379392534921</v>
      </c>
      <c r="D236" s="24">
        <f t="shared" si="78"/>
        <v>0</v>
      </c>
    </row>
    <row r="237" spans="1:4" hidden="1" x14ac:dyDescent="0.25">
      <c r="A237" s="2">
        <v>161</v>
      </c>
      <c r="B237" s="41">
        <f t="shared" ca="1" si="79"/>
        <v>49368</v>
      </c>
      <c r="C237" s="29">
        <f t="shared" si="82"/>
        <v>4173.379392534921</v>
      </c>
      <c r="D237" s="24">
        <f t="shared" si="78"/>
        <v>0</v>
      </c>
    </row>
    <row r="238" spans="1:4" hidden="1" x14ac:dyDescent="0.25">
      <c r="A238" s="2">
        <v>162</v>
      </c>
      <c r="B238" s="41">
        <f t="shared" ca="1" si="79"/>
        <v>49396</v>
      </c>
      <c r="C238" s="29">
        <f t="shared" si="82"/>
        <v>4173.379392534921</v>
      </c>
      <c r="D238" s="24">
        <f t="shared" si="78"/>
        <v>0</v>
      </c>
    </row>
    <row r="239" spans="1:4" hidden="1" x14ac:dyDescent="0.25">
      <c r="A239" s="2">
        <v>163</v>
      </c>
      <c r="B239" s="41">
        <f t="shared" ca="1" si="79"/>
        <v>49427</v>
      </c>
      <c r="C239" s="29">
        <f t="shared" si="82"/>
        <v>4173.379392534921</v>
      </c>
      <c r="D239" s="24">
        <f t="shared" si="78"/>
        <v>0</v>
      </c>
    </row>
    <row r="240" spans="1:4" hidden="1" x14ac:dyDescent="0.25">
      <c r="A240" s="2">
        <v>164</v>
      </c>
      <c r="B240" s="41">
        <f t="shared" ca="1" si="79"/>
        <v>49457</v>
      </c>
      <c r="C240" s="29">
        <f t="shared" si="82"/>
        <v>4173.379392534921</v>
      </c>
      <c r="D240" s="24">
        <f t="shared" si="78"/>
        <v>0</v>
      </c>
    </row>
    <row r="241" spans="1:4" hidden="1" x14ac:dyDescent="0.25">
      <c r="A241" s="2">
        <v>165</v>
      </c>
      <c r="B241" s="41">
        <f t="shared" ca="1" si="79"/>
        <v>49488</v>
      </c>
      <c r="C241" s="29">
        <f t="shared" si="82"/>
        <v>4173.379392534921</v>
      </c>
      <c r="D241" s="24">
        <f t="shared" si="78"/>
        <v>0</v>
      </c>
    </row>
    <row r="242" spans="1:4" hidden="1" x14ac:dyDescent="0.25">
      <c r="A242" s="2">
        <v>166</v>
      </c>
      <c r="B242" s="41">
        <f t="shared" ca="1" si="79"/>
        <v>49518</v>
      </c>
      <c r="C242" s="29">
        <f t="shared" si="82"/>
        <v>4173.379392534921</v>
      </c>
      <c r="D242" s="24">
        <f t="shared" si="78"/>
        <v>0</v>
      </c>
    </row>
    <row r="243" spans="1:4" hidden="1" x14ac:dyDescent="0.25">
      <c r="A243" s="2">
        <v>167</v>
      </c>
      <c r="B243" s="41">
        <f t="shared" ca="1" si="79"/>
        <v>49549</v>
      </c>
      <c r="C243" s="29">
        <f t="shared" si="82"/>
        <v>4173.379392534921</v>
      </c>
      <c r="D243" s="24">
        <f t="shared" si="78"/>
        <v>0</v>
      </c>
    </row>
    <row r="244" spans="1:4" hidden="1" x14ac:dyDescent="0.25">
      <c r="A244" s="2">
        <v>168</v>
      </c>
      <c r="B244" s="41">
        <f t="shared" ca="1" si="79"/>
        <v>49580</v>
      </c>
      <c r="C244" s="29">
        <f t="shared" si="82"/>
        <v>4173.379392534921</v>
      </c>
      <c r="D244" s="24">
        <f t="shared" si="78"/>
        <v>0</v>
      </c>
    </row>
    <row r="245" spans="1:4" hidden="1" x14ac:dyDescent="0.25">
      <c r="A245" s="2">
        <v>169</v>
      </c>
      <c r="B245" s="41">
        <f t="shared" ca="1" si="79"/>
        <v>49610</v>
      </c>
      <c r="C245" s="29">
        <f t="shared" ref="C245:C256" si="83">D50</f>
        <v>4173.379392534921</v>
      </c>
      <c r="D245" s="24">
        <f t="shared" si="78"/>
        <v>0</v>
      </c>
    </row>
    <row r="246" spans="1:4" hidden="1" x14ac:dyDescent="0.25">
      <c r="A246" s="2">
        <v>170</v>
      </c>
      <c r="B246" s="41">
        <f t="shared" ca="1" si="79"/>
        <v>49641</v>
      </c>
      <c r="C246" s="29">
        <f t="shared" si="83"/>
        <v>4173.379392534921</v>
      </c>
      <c r="D246" s="24">
        <f t="shared" si="78"/>
        <v>0</v>
      </c>
    </row>
    <row r="247" spans="1:4" hidden="1" x14ac:dyDescent="0.25">
      <c r="A247" s="2">
        <v>171</v>
      </c>
      <c r="B247" s="41">
        <f t="shared" ca="1" si="79"/>
        <v>49671</v>
      </c>
      <c r="C247" s="29">
        <f t="shared" si="83"/>
        <v>4173.379392534921</v>
      </c>
      <c r="D247" s="24">
        <f t="shared" si="78"/>
        <v>0</v>
      </c>
    </row>
    <row r="248" spans="1:4" hidden="1" x14ac:dyDescent="0.25">
      <c r="A248" s="2">
        <v>172</v>
      </c>
      <c r="B248" s="41">
        <f t="shared" ca="1" si="79"/>
        <v>49702</v>
      </c>
      <c r="C248" s="29">
        <f t="shared" si="83"/>
        <v>4173.379392534921</v>
      </c>
      <c r="D248" s="24">
        <f t="shared" si="78"/>
        <v>0</v>
      </c>
    </row>
    <row r="249" spans="1:4" hidden="1" x14ac:dyDescent="0.25">
      <c r="A249" s="2">
        <v>173</v>
      </c>
      <c r="B249" s="41">
        <f t="shared" ca="1" si="79"/>
        <v>49733</v>
      </c>
      <c r="C249" s="29">
        <f t="shared" si="83"/>
        <v>4173.379392534921</v>
      </c>
      <c r="D249" s="24">
        <f t="shared" si="78"/>
        <v>0</v>
      </c>
    </row>
    <row r="250" spans="1:4" hidden="1" x14ac:dyDescent="0.25">
      <c r="A250" s="2">
        <v>174</v>
      </c>
      <c r="B250" s="41">
        <f t="shared" ca="1" si="79"/>
        <v>49762</v>
      </c>
      <c r="C250" s="29">
        <f t="shared" si="83"/>
        <v>4173.379392534921</v>
      </c>
      <c r="D250" s="24">
        <f t="shared" si="78"/>
        <v>0</v>
      </c>
    </row>
    <row r="251" spans="1:4" hidden="1" x14ac:dyDescent="0.25">
      <c r="A251" s="2">
        <v>175</v>
      </c>
      <c r="B251" s="41">
        <f t="shared" ca="1" si="79"/>
        <v>49793</v>
      </c>
      <c r="C251" s="29">
        <f t="shared" si="83"/>
        <v>4173.379392534921</v>
      </c>
      <c r="D251" s="24">
        <f t="shared" si="78"/>
        <v>0</v>
      </c>
    </row>
    <row r="252" spans="1:4" hidden="1" x14ac:dyDescent="0.25">
      <c r="A252" s="2">
        <v>176</v>
      </c>
      <c r="B252" s="41">
        <f t="shared" ca="1" si="79"/>
        <v>49823</v>
      </c>
      <c r="C252" s="29">
        <f t="shared" si="83"/>
        <v>4173.379392534921</v>
      </c>
      <c r="D252" s="24">
        <f t="shared" si="78"/>
        <v>0</v>
      </c>
    </row>
    <row r="253" spans="1:4" hidden="1" x14ac:dyDescent="0.25">
      <c r="A253" s="2">
        <v>177</v>
      </c>
      <c r="B253" s="41">
        <f t="shared" ca="1" si="79"/>
        <v>49854</v>
      </c>
      <c r="C253" s="29">
        <f t="shared" si="83"/>
        <v>4173.379392534921</v>
      </c>
      <c r="D253" s="24">
        <f t="shared" si="78"/>
        <v>0</v>
      </c>
    </row>
    <row r="254" spans="1:4" hidden="1" x14ac:dyDescent="0.25">
      <c r="A254" s="2">
        <v>178</v>
      </c>
      <c r="B254" s="41">
        <f t="shared" ca="1" si="79"/>
        <v>49884</v>
      </c>
      <c r="C254" s="29">
        <f t="shared" si="83"/>
        <v>4173.379392534921</v>
      </c>
      <c r="D254" s="24">
        <f t="shared" si="78"/>
        <v>0</v>
      </c>
    </row>
    <row r="255" spans="1:4" hidden="1" x14ac:dyDescent="0.25">
      <c r="A255" s="2">
        <v>179</v>
      </c>
      <c r="B255" s="41">
        <f t="shared" ca="1" si="79"/>
        <v>49915</v>
      </c>
      <c r="C255" s="29">
        <f t="shared" si="83"/>
        <v>4173.379392534921</v>
      </c>
      <c r="D255" s="24">
        <f t="shared" si="78"/>
        <v>0</v>
      </c>
    </row>
    <row r="256" spans="1:4" hidden="1" x14ac:dyDescent="0.25">
      <c r="A256" s="2">
        <v>180</v>
      </c>
      <c r="B256" s="41">
        <f t="shared" ca="1" si="79"/>
        <v>49946</v>
      </c>
      <c r="C256" s="29">
        <f t="shared" si="83"/>
        <v>4173.379392534921</v>
      </c>
      <c r="D256" s="24">
        <f t="shared" si="78"/>
        <v>0</v>
      </c>
    </row>
    <row r="257" spans="1:4" hidden="1" x14ac:dyDescent="0.25">
      <c r="A257" s="2">
        <v>181</v>
      </c>
      <c r="B257" s="41">
        <f t="shared" ca="1" si="79"/>
        <v>49976</v>
      </c>
      <c r="C257" s="29">
        <f t="shared" ref="C257:C268" si="84">G50</f>
        <v>4173.379392534921</v>
      </c>
      <c r="D257" s="24">
        <f t="shared" si="78"/>
        <v>0</v>
      </c>
    </row>
    <row r="258" spans="1:4" hidden="1" x14ac:dyDescent="0.25">
      <c r="A258" s="2">
        <v>182</v>
      </c>
      <c r="B258" s="41">
        <f t="shared" ca="1" si="79"/>
        <v>50007</v>
      </c>
      <c r="C258" s="29">
        <f t="shared" si="84"/>
        <v>4173.379392534921</v>
      </c>
      <c r="D258" s="24">
        <f t="shared" si="78"/>
        <v>0</v>
      </c>
    </row>
    <row r="259" spans="1:4" hidden="1" x14ac:dyDescent="0.25">
      <c r="A259" s="2">
        <v>183</v>
      </c>
      <c r="B259" s="41">
        <f t="shared" ca="1" si="79"/>
        <v>50037</v>
      </c>
      <c r="C259" s="29">
        <f t="shared" si="84"/>
        <v>4173.379392534921</v>
      </c>
      <c r="D259" s="24">
        <f t="shared" si="78"/>
        <v>0</v>
      </c>
    </row>
    <row r="260" spans="1:4" hidden="1" x14ac:dyDescent="0.25">
      <c r="A260" s="2">
        <v>184</v>
      </c>
      <c r="B260" s="41">
        <f t="shared" ca="1" si="79"/>
        <v>50068</v>
      </c>
      <c r="C260" s="29">
        <f t="shared" si="84"/>
        <v>4173.379392534921</v>
      </c>
      <c r="D260" s="24">
        <f t="shared" si="78"/>
        <v>0</v>
      </c>
    </row>
    <row r="261" spans="1:4" hidden="1" x14ac:dyDescent="0.25">
      <c r="A261" s="2">
        <v>185</v>
      </c>
      <c r="B261" s="41">
        <f t="shared" ca="1" si="79"/>
        <v>50099</v>
      </c>
      <c r="C261" s="29">
        <f t="shared" si="84"/>
        <v>4173.379392534921</v>
      </c>
      <c r="D261" s="24">
        <f t="shared" si="78"/>
        <v>0</v>
      </c>
    </row>
    <row r="262" spans="1:4" hidden="1" x14ac:dyDescent="0.25">
      <c r="A262" s="2">
        <v>186</v>
      </c>
      <c r="B262" s="41">
        <f t="shared" ca="1" si="79"/>
        <v>50127</v>
      </c>
      <c r="C262" s="29">
        <f t="shared" si="84"/>
        <v>4173.379392534921</v>
      </c>
      <c r="D262" s="24">
        <f t="shared" si="78"/>
        <v>0</v>
      </c>
    </row>
    <row r="263" spans="1:4" hidden="1" x14ac:dyDescent="0.25">
      <c r="A263" s="2">
        <v>187</v>
      </c>
      <c r="B263" s="41">
        <f t="shared" ca="1" si="79"/>
        <v>50158</v>
      </c>
      <c r="C263" s="29">
        <f t="shared" si="84"/>
        <v>4173.379392534921</v>
      </c>
      <c r="D263" s="24">
        <f t="shared" si="78"/>
        <v>0</v>
      </c>
    </row>
    <row r="264" spans="1:4" hidden="1" x14ac:dyDescent="0.25">
      <c r="A264" s="2">
        <v>188</v>
      </c>
      <c r="B264" s="41">
        <f t="shared" ca="1" si="79"/>
        <v>50188</v>
      </c>
      <c r="C264" s="29">
        <f t="shared" si="84"/>
        <v>4173.379392534921</v>
      </c>
      <c r="D264" s="24">
        <f t="shared" si="78"/>
        <v>0</v>
      </c>
    </row>
    <row r="265" spans="1:4" hidden="1" x14ac:dyDescent="0.25">
      <c r="A265" s="2">
        <v>189</v>
      </c>
      <c r="B265" s="41">
        <f t="shared" ca="1" si="79"/>
        <v>50219</v>
      </c>
      <c r="C265" s="29">
        <f t="shared" si="84"/>
        <v>4173.379392534921</v>
      </c>
      <c r="D265" s="24">
        <f t="shared" si="78"/>
        <v>0</v>
      </c>
    </row>
    <row r="266" spans="1:4" hidden="1" x14ac:dyDescent="0.25">
      <c r="A266" s="2">
        <v>190</v>
      </c>
      <c r="B266" s="41">
        <f t="shared" ca="1" si="79"/>
        <v>50249</v>
      </c>
      <c r="C266" s="29">
        <f t="shared" si="84"/>
        <v>4173.379392534921</v>
      </c>
      <c r="D266" s="24">
        <f t="shared" si="78"/>
        <v>0</v>
      </c>
    </row>
    <row r="267" spans="1:4" hidden="1" x14ac:dyDescent="0.25">
      <c r="A267" s="2">
        <v>191</v>
      </c>
      <c r="B267" s="41">
        <f t="shared" ca="1" si="79"/>
        <v>50280</v>
      </c>
      <c r="C267" s="29">
        <f t="shared" si="84"/>
        <v>4173.379392534921</v>
      </c>
      <c r="D267" s="24">
        <f t="shared" si="78"/>
        <v>0</v>
      </c>
    </row>
    <row r="268" spans="1:4" hidden="1" x14ac:dyDescent="0.25">
      <c r="A268" s="2">
        <v>192</v>
      </c>
      <c r="B268" s="41">
        <f t="shared" ca="1" si="79"/>
        <v>50311</v>
      </c>
      <c r="C268" s="29">
        <f t="shared" si="84"/>
        <v>4173.379392534921</v>
      </c>
      <c r="D268" s="24">
        <f t="shared" si="78"/>
        <v>0</v>
      </c>
    </row>
    <row r="269" spans="1:4" hidden="1" x14ac:dyDescent="0.25">
      <c r="A269" s="2">
        <v>193</v>
      </c>
      <c r="B269" s="41">
        <f t="shared" ca="1" si="79"/>
        <v>50341</v>
      </c>
      <c r="C269" s="29">
        <f t="shared" ref="C269:C280" si="85">J50</f>
        <v>4173.379392534921</v>
      </c>
      <c r="D269" s="24">
        <f t="shared" si="78"/>
        <v>0</v>
      </c>
    </row>
    <row r="270" spans="1:4" hidden="1" x14ac:dyDescent="0.25">
      <c r="A270" s="2">
        <v>194</v>
      </c>
      <c r="B270" s="41">
        <f t="shared" ca="1" si="79"/>
        <v>50372</v>
      </c>
      <c r="C270" s="29">
        <f t="shared" si="85"/>
        <v>4173.379392534921</v>
      </c>
      <c r="D270" s="24">
        <f t="shared" ref="D270:D316" si="86">C270-C271</f>
        <v>0</v>
      </c>
    </row>
    <row r="271" spans="1:4" hidden="1" x14ac:dyDescent="0.25">
      <c r="A271" s="2">
        <v>195</v>
      </c>
      <c r="B271" s="41">
        <f t="shared" ref="B271:B316" ca="1" si="87">EDATE(B270,1)</f>
        <v>50402</v>
      </c>
      <c r="C271" s="29">
        <f t="shared" si="85"/>
        <v>4173.379392534921</v>
      </c>
      <c r="D271" s="24">
        <f t="shared" si="86"/>
        <v>0</v>
      </c>
    </row>
    <row r="272" spans="1:4" hidden="1" x14ac:dyDescent="0.25">
      <c r="A272" s="2">
        <v>196</v>
      </c>
      <c r="B272" s="41">
        <f t="shared" ca="1" si="87"/>
        <v>50433</v>
      </c>
      <c r="C272" s="29">
        <f t="shared" si="85"/>
        <v>4173.379392534921</v>
      </c>
      <c r="D272" s="24">
        <f t="shared" si="86"/>
        <v>0</v>
      </c>
    </row>
    <row r="273" spans="1:4" hidden="1" x14ac:dyDescent="0.25">
      <c r="A273" s="2">
        <v>197</v>
      </c>
      <c r="B273" s="41">
        <f t="shared" ca="1" si="87"/>
        <v>50464</v>
      </c>
      <c r="C273" s="29">
        <f t="shared" si="85"/>
        <v>4173.379392534921</v>
      </c>
      <c r="D273" s="24">
        <f t="shared" si="86"/>
        <v>0</v>
      </c>
    </row>
    <row r="274" spans="1:4" hidden="1" x14ac:dyDescent="0.25">
      <c r="A274" s="2">
        <v>198</v>
      </c>
      <c r="B274" s="41">
        <f t="shared" ca="1" si="87"/>
        <v>50492</v>
      </c>
      <c r="C274" s="29">
        <f t="shared" si="85"/>
        <v>4173.379392534921</v>
      </c>
      <c r="D274" s="24">
        <f t="shared" si="86"/>
        <v>0</v>
      </c>
    </row>
    <row r="275" spans="1:4" hidden="1" x14ac:dyDescent="0.25">
      <c r="A275" s="2">
        <v>199</v>
      </c>
      <c r="B275" s="41">
        <f t="shared" ca="1" si="87"/>
        <v>50523</v>
      </c>
      <c r="C275" s="29">
        <f t="shared" si="85"/>
        <v>4173.379392534921</v>
      </c>
      <c r="D275" s="24">
        <f t="shared" si="86"/>
        <v>0</v>
      </c>
    </row>
    <row r="276" spans="1:4" hidden="1" x14ac:dyDescent="0.25">
      <c r="A276" s="2">
        <v>200</v>
      </c>
      <c r="B276" s="41">
        <f t="shared" ca="1" si="87"/>
        <v>50553</v>
      </c>
      <c r="C276" s="29">
        <f t="shared" si="85"/>
        <v>4173.379392534921</v>
      </c>
      <c r="D276" s="24">
        <f t="shared" si="86"/>
        <v>0</v>
      </c>
    </row>
    <row r="277" spans="1:4" hidden="1" x14ac:dyDescent="0.25">
      <c r="A277" s="2">
        <v>201</v>
      </c>
      <c r="B277" s="41">
        <f t="shared" ca="1" si="87"/>
        <v>50584</v>
      </c>
      <c r="C277" s="29">
        <f t="shared" si="85"/>
        <v>4173.379392534921</v>
      </c>
      <c r="D277" s="24">
        <f t="shared" si="86"/>
        <v>0</v>
      </c>
    </row>
    <row r="278" spans="1:4" hidden="1" x14ac:dyDescent="0.25">
      <c r="A278" s="2">
        <v>202</v>
      </c>
      <c r="B278" s="41">
        <f t="shared" ca="1" si="87"/>
        <v>50614</v>
      </c>
      <c r="C278" s="29">
        <f t="shared" si="85"/>
        <v>4173.379392534921</v>
      </c>
      <c r="D278" s="24">
        <f t="shared" si="86"/>
        <v>0</v>
      </c>
    </row>
    <row r="279" spans="1:4" hidden="1" x14ac:dyDescent="0.25">
      <c r="A279" s="2">
        <v>203</v>
      </c>
      <c r="B279" s="41">
        <f t="shared" ca="1" si="87"/>
        <v>50645</v>
      </c>
      <c r="C279" s="29">
        <f t="shared" si="85"/>
        <v>4173.379392534921</v>
      </c>
      <c r="D279" s="24">
        <f t="shared" si="86"/>
        <v>0</v>
      </c>
    </row>
    <row r="280" spans="1:4" hidden="1" x14ac:dyDescent="0.25">
      <c r="A280" s="2">
        <v>204</v>
      </c>
      <c r="B280" s="41">
        <f t="shared" ca="1" si="87"/>
        <v>50676</v>
      </c>
      <c r="C280" s="29">
        <f t="shared" si="85"/>
        <v>4173.379392534921</v>
      </c>
      <c r="D280" s="24">
        <f t="shared" si="86"/>
        <v>0</v>
      </c>
    </row>
    <row r="281" spans="1:4" hidden="1" x14ac:dyDescent="0.25">
      <c r="A281" s="2">
        <v>205</v>
      </c>
      <c r="B281" s="41">
        <f t="shared" ca="1" si="87"/>
        <v>50706</v>
      </c>
      <c r="C281" s="29">
        <f>M50</f>
        <v>4173.379392534921</v>
      </c>
      <c r="D281" s="24">
        <f t="shared" si="86"/>
        <v>0</v>
      </c>
    </row>
    <row r="282" spans="1:4" hidden="1" x14ac:dyDescent="0.25">
      <c r="A282" s="2">
        <v>206</v>
      </c>
      <c r="B282" s="41">
        <f t="shared" ca="1" si="87"/>
        <v>50737</v>
      </c>
      <c r="C282" s="29">
        <f t="shared" ref="C282:C292" si="88">M51</f>
        <v>4173.379392534921</v>
      </c>
      <c r="D282" s="24">
        <f t="shared" si="86"/>
        <v>0</v>
      </c>
    </row>
    <row r="283" spans="1:4" hidden="1" x14ac:dyDescent="0.25">
      <c r="A283" s="2">
        <v>207</v>
      </c>
      <c r="B283" s="41">
        <f t="shared" ca="1" si="87"/>
        <v>50767</v>
      </c>
      <c r="C283" s="29">
        <f t="shared" si="88"/>
        <v>4173.379392534921</v>
      </c>
      <c r="D283" s="24">
        <f t="shared" si="86"/>
        <v>0</v>
      </c>
    </row>
    <row r="284" spans="1:4" hidden="1" x14ac:dyDescent="0.25">
      <c r="A284" s="2">
        <v>208</v>
      </c>
      <c r="B284" s="41">
        <f t="shared" ca="1" si="87"/>
        <v>50798</v>
      </c>
      <c r="C284" s="29">
        <f t="shared" si="88"/>
        <v>4173.379392534921</v>
      </c>
      <c r="D284" s="24">
        <f t="shared" si="86"/>
        <v>0</v>
      </c>
    </row>
    <row r="285" spans="1:4" hidden="1" x14ac:dyDescent="0.25">
      <c r="A285" s="2">
        <v>209</v>
      </c>
      <c r="B285" s="41">
        <f t="shared" ca="1" si="87"/>
        <v>50829</v>
      </c>
      <c r="C285" s="29">
        <f t="shared" si="88"/>
        <v>4173.379392534921</v>
      </c>
      <c r="D285" s="24">
        <f t="shared" si="86"/>
        <v>0</v>
      </c>
    </row>
    <row r="286" spans="1:4" hidden="1" x14ac:dyDescent="0.25">
      <c r="A286" s="2">
        <v>210</v>
      </c>
      <c r="B286" s="41">
        <f t="shared" ca="1" si="87"/>
        <v>50857</v>
      </c>
      <c r="C286" s="29">
        <f t="shared" si="88"/>
        <v>4173.379392534921</v>
      </c>
      <c r="D286" s="24">
        <f t="shared" si="86"/>
        <v>0</v>
      </c>
    </row>
    <row r="287" spans="1:4" hidden="1" x14ac:dyDescent="0.25">
      <c r="A287" s="2">
        <v>211</v>
      </c>
      <c r="B287" s="41">
        <f t="shared" ca="1" si="87"/>
        <v>50888</v>
      </c>
      <c r="C287" s="29">
        <f t="shared" si="88"/>
        <v>4173.379392534921</v>
      </c>
      <c r="D287" s="24">
        <f t="shared" si="86"/>
        <v>0</v>
      </c>
    </row>
    <row r="288" spans="1:4" hidden="1" x14ac:dyDescent="0.25">
      <c r="A288" s="2">
        <v>212</v>
      </c>
      <c r="B288" s="41">
        <f t="shared" ca="1" si="87"/>
        <v>50918</v>
      </c>
      <c r="C288" s="29">
        <f t="shared" si="88"/>
        <v>4173.379392534921</v>
      </c>
      <c r="D288" s="24">
        <f t="shared" si="86"/>
        <v>0</v>
      </c>
    </row>
    <row r="289" spans="1:4" hidden="1" x14ac:dyDescent="0.25">
      <c r="A289" s="2">
        <v>213</v>
      </c>
      <c r="B289" s="41">
        <f t="shared" ca="1" si="87"/>
        <v>50949</v>
      </c>
      <c r="C289" s="29">
        <f t="shared" si="88"/>
        <v>4173.379392534921</v>
      </c>
      <c r="D289" s="24">
        <f t="shared" si="86"/>
        <v>0</v>
      </c>
    </row>
    <row r="290" spans="1:4" hidden="1" x14ac:dyDescent="0.25">
      <c r="A290" s="2">
        <v>214</v>
      </c>
      <c r="B290" s="41">
        <f t="shared" ca="1" si="87"/>
        <v>50979</v>
      </c>
      <c r="C290" s="29">
        <f t="shared" si="88"/>
        <v>4173.379392534921</v>
      </c>
      <c r="D290" s="24">
        <f t="shared" si="86"/>
        <v>0</v>
      </c>
    </row>
    <row r="291" spans="1:4" hidden="1" x14ac:dyDescent="0.25">
      <c r="A291" s="2">
        <v>215</v>
      </c>
      <c r="B291" s="41">
        <f t="shared" ca="1" si="87"/>
        <v>51010</v>
      </c>
      <c r="C291" s="29">
        <f t="shared" si="88"/>
        <v>4173.379392534921</v>
      </c>
      <c r="D291" s="24">
        <f t="shared" si="86"/>
        <v>0</v>
      </c>
    </row>
    <row r="292" spans="1:4" hidden="1" x14ac:dyDescent="0.25">
      <c r="A292" s="2">
        <v>216</v>
      </c>
      <c r="B292" s="41">
        <f t="shared" ca="1" si="87"/>
        <v>51041</v>
      </c>
      <c r="C292" s="29">
        <f t="shared" si="88"/>
        <v>4173.379392534921</v>
      </c>
      <c r="D292" s="24">
        <f t="shared" si="86"/>
        <v>0</v>
      </c>
    </row>
    <row r="293" spans="1:4" hidden="1" x14ac:dyDescent="0.25">
      <c r="A293" s="2">
        <v>217</v>
      </c>
      <c r="B293" s="41">
        <f t="shared" ca="1" si="87"/>
        <v>51071</v>
      </c>
      <c r="C293" s="24">
        <f>P50</f>
        <v>4173.379392534921</v>
      </c>
      <c r="D293" s="24">
        <f t="shared" si="86"/>
        <v>0</v>
      </c>
    </row>
    <row r="294" spans="1:4" hidden="1" x14ac:dyDescent="0.25">
      <c r="A294" s="2">
        <v>218</v>
      </c>
      <c r="B294" s="41">
        <f t="shared" ca="1" si="87"/>
        <v>51102</v>
      </c>
      <c r="C294" s="24">
        <f t="shared" ref="C294:C303" si="89">P51</f>
        <v>4173.379392534921</v>
      </c>
      <c r="D294" s="24">
        <f t="shared" si="86"/>
        <v>0</v>
      </c>
    </row>
    <row r="295" spans="1:4" hidden="1" x14ac:dyDescent="0.25">
      <c r="A295" s="2">
        <v>219</v>
      </c>
      <c r="B295" s="41">
        <f t="shared" ca="1" si="87"/>
        <v>51132</v>
      </c>
      <c r="C295" s="24">
        <f t="shared" si="89"/>
        <v>4173.379392534921</v>
      </c>
      <c r="D295" s="24">
        <f t="shared" si="86"/>
        <v>0</v>
      </c>
    </row>
    <row r="296" spans="1:4" hidden="1" x14ac:dyDescent="0.25">
      <c r="A296" s="2">
        <v>220</v>
      </c>
      <c r="B296" s="41">
        <f t="shared" ca="1" si="87"/>
        <v>51163</v>
      </c>
      <c r="C296" s="24">
        <f t="shared" si="89"/>
        <v>4173.379392534921</v>
      </c>
      <c r="D296" s="24">
        <f t="shared" si="86"/>
        <v>0</v>
      </c>
    </row>
    <row r="297" spans="1:4" hidden="1" x14ac:dyDescent="0.25">
      <c r="A297" s="2">
        <v>221</v>
      </c>
      <c r="B297" s="41">
        <f t="shared" ca="1" si="87"/>
        <v>51194</v>
      </c>
      <c r="C297" s="24">
        <f t="shared" si="89"/>
        <v>4173.379392534921</v>
      </c>
      <c r="D297" s="24">
        <f t="shared" si="86"/>
        <v>0</v>
      </c>
    </row>
    <row r="298" spans="1:4" hidden="1" x14ac:dyDescent="0.25">
      <c r="A298" s="2">
        <v>222</v>
      </c>
      <c r="B298" s="41">
        <f t="shared" ca="1" si="87"/>
        <v>51223</v>
      </c>
      <c r="C298" s="24">
        <f t="shared" si="89"/>
        <v>4173.379392534921</v>
      </c>
      <c r="D298" s="24">
        <f t="shared" si="86"/>
        <v>0</v>
      </c>
    </row>
    <row r="299" spans="1:4" hidden="1" x14ac:dyDescent="0.25">
      <c r="A299" s="2">
        <v>223</v>
      </c>
      <c r="B299" s="41">
        <f t="shared" ca="1" si="87"/>
        <v>51254</v>
      </c>
      <c r="C299" s="24">
        <f t="shared" si="89"/>
        <v>4173.379392534921</v>
      </c>
      <c r="D299" s="24">
        <f t="shared" si="86"/>
        <v>0</v>
      </c>
    </row>
    <row r="300" spans="1:4" hidden="1" x14ac:dyDescent="0.25">
      <c r="A300" s="2">
        <v>224</v>
      </c>
      <c r="B300" s="41">
        <f t="shared" ca="1" si="87"/>
        <v>51284</v>
      </c>
      <c r="C300" s="24">
        <f t="shared" si="89"/>
        <v>4173.379392534921</v>
      </c>
      <c r="D300" s="24">
        <f t="shared" si="86"/>
        <v>0</v>
      </c>
    </row>
    <row r="301" spans="1:4" hidden="1" x14ac:dyDescent="0.25">
      <c r="A301" s="2">
        <v>225</v>
      </c>
      <c r="B301" s="41">
        <f t="shared" ca="1" si="87"/>
        <v>51315</v>
      </c>
      <c r="C301" s="24">
        <f t="shared" si="89"/>
        <v>4173.379392534921</v>
      </c>
      <c r="D301" s="24">
        <f t="shared" si="86"/>
        <v>0</v>
      </c>
    </row>
    <row r="302" spans="1:4" hidden="1" x14ac:dyDescent="0.25">
      <c r="A302" s="2">
        <v>226</v>
      </c>
      <c r="B302" s="41">
        <f t="shared" ca="1" si="87"/>
        <v>51345</v>
      </c>
      <c r="C302" s="24">
        <f t="shared" si="89"/>
        <v>4173.379392534921</v>
      </c>
      <c r="D302" s="24">
        <f t="shared" si="86"/>
        <v>0</v>
      </c>
    </row>
    <row r="303" spans="1:4" hidden="1" x14ac:dyDescent="0.25">
      <c r="A303" s="2">
        <v>227</v>
      </c>
      <c r="B303" s="41">
        <f t="shared" ca="1" si="87"/>
        <v>51376</v>
      </c>
      <c r="C303" s="24">
        <f t="shared" si="89"/>
        <v>4173.379392534921</v>
      </c>
      <c r="D303" s="24">
        <f t="shared" si="86"/>
        <v>0</v>
      </c>
    </row>
    <row r="304" spans="1:4" hidden="1" x14ac:dyDescent="0.25">
      <c r="A304" s="2">
        <v>228</v>
      </c>
      <c r="B304" s="41">
        <f t="shared" ca="1" si="87"/>
        <v>51407</v>
      </c>
      <c r="C304" s="24">
        <f>P61</f>
        <v>4173.379392534921</v>
      </c>
      <c r="D304" s="24">
        <f t="shared" si="86"/>
        <v>0</v>
      </c>
    </row>
    <row r="305" spans="1:4" hidden="1" x14ac:dyDescent="0.25">
      <c r="A305" s="2">
        <v>229</v>
      </c>
      <c r="B305" s="41">
        <f t="shared" ca="1" si="87"/>
        <v>51437</v>
      </c>
      <c r="C305" s="24">
        <f>S50</f>
        <v>4173.379392534921</v>
      </c>
      <c r="D305" s="24">
        <f t="shared" si="86"/>
        <v>0</v>
      </c>
    </row>
    <row r="306" spans="1:4" hidden="1" x14ac:dyDescent="0.25">
      <c r="A306" s="2">
        <v>230</v>
      </c>
      <c r="B306" s="41">
        <f t="shared" ca="1" si="87"/>
        <v>51468</v>
      </c>
      <c r="C306" s="24">
        <f t="shared" ref="C306:C316" si="90">S51</f>
        <v>4173.379392534921</v>
      </c>
      <c r="D306" s="24">
        <f t="shared" si="86"/>
        <v>0</v>
      </c>
    </row>
    <row r="307" spans="1:4" hidden="1" x14ac:dyDescent="0.25">
      <c r="A307" s="2">
        <v>231</v>
      </c>
      <c r="B307" s="41">
        <f t="shared" ca="1" si="87"/>
        <v>51498</v>
      </c>
      <c r="C307" s="24">
        <f t="shared" si="90"/>
        <v>4173.379392534921</v>
      </c>
      <c r="D307" s="24">
        <f t="shared" si="86"/>
        <v>0</v>
      </c>
    </row>
    <row r="308" spans="1:4" hidden="1" x14ac:dyDescent="0.25">
      <c r="A308" s="2">
        <v>232</v>
      </c>
      <c r="B308" s="41">
        <f t="shared" ca="1" si="87"/>
        <v>51529</v>
      </c>
      <c r="C308" s="24">
        <f t="shared" si="90"/>
        <v>4173.379392534921</v>
      </c>
      <c r="D308" s="24">
        <f t="shared" si="86"/>
        <v>0</v>
      </c>
    </row>
    <row r="309" spans="1:4" hidden="1" x14ac:dyDescent="0.25">
      <c r="A309" s="2">
        <v>233</v>
      </c>
      <c r="B309" s="41">
        <f t="shared" ca="1" si="87"/>
        <v>51560</v>
      </c>
      <c r="C309" s="24">
        <f t="shared" si="90"/>
        <v>4173.379392534921</v>
      </c>
      <c r="D309" s="24">
        <f t="shared" si="86"/>
        <v>0</v>
      </c>
    </row>
    <row r="310" spans="1:4" hidden="1" x14ac:dyDescent="0.25">
      <c r="A310" s="2">
        <v>234</v>
      </c>
      <c r="B310" s="41">
        <f t="shared" ca="1" si="87"/>
        <v>51588</v>
      </c>
      <c r="C310" s="24">
        <f t="shared" si="90"/>
        <v>4173.379392534921</v>
      </c>
      <c r="D310" s="24">
        <f t="shared" si="86"/>
        <v>0</v>
      </c>
    </row>
    <row r="311" spans="1:4" hidden="1" x14ac:dyDescent="0.25">
      <c r="A311" s="2">
        <v>235</v>
      </c>
      <c r="B311" s="41">
        <f t="shared" ca="1" si="87"/>
        <v>51619</v>
      </c>
      <c r="C311" s="24">
        <f t="shared" si="90"/>
        <v>4173.379392534921</v>
      </c>
      <c r="D311" s="24">
        <f t="shared" si="86"/>
        <v>0</v>
      </c>
    </row>
    <row r="312" spans="1:4" hidden="1" x14ac:dyDescent="0.25">
      <c r="A312" s="2">
        <v>236</v>
      </c>
      <c r="B312" s="41">
        <f t="shared" ca="1" si="87"/>
        <v>51649</v>
      </c>
      <c r="C312" s="24">
        <f t="shared" si="90"/>
        <v>4173.379392534921</v>
      </c>
      <c r="D312" s="24">
        <f t="shared" si="86"/>
        <v>0</v>
      </c>
    </row>
    <row r="313" spans="1:4" hidden="1" x14ac:dyDescent="0.25">
      <c r="A313" s="2">
        <v>237</v>
      </c>
      <c r="B313" s="41">
        <f t="shared" ca="1" si="87"/>
        <v>51680</v>
      </c>
      <c r="C313" s="24">
        <f t="shared" si="90"/>
        <v>4173.379392534921</v>
      </c>
      <c r="D313" s="24">
        <f t="shared" si="86"/>
        <v>0</v>
      </c>
    </row>
    <row r="314" spans="1:4" hidden="1" x14ac:dyDescent="0.25">
      <c r="A314" s="2">
        <v>238</v>
      </c>
      <c r="B314" s="41">
        <f t="shared" ca="1" si="87"/>
        <v>51710</v>
      </c>
      <c r="C314" s="24">
        <f t="shared" si="90"/>
        <v>4173.379392534921</v>
      </c>
      <c r="D314" s="24">
        <f t="shared" si="86"/>
        <v>0</v>
      </c>
    </row>
    <row r="315" spans="1:4" hidden="1" x14ac:dyDescent="0.25">
      <c r="A315" s="2">
        <v>239</v>
      </c>
      <c r="B315" s="41">
        <f t="shared" ca="1" si="87"/>
        <v>51741</v>
      </c>
      <c r="C315" s="24">
        <f t="shared" si="90"/>
        <v>4173.379392534921</v>
      </c>
      <c r="D315" s="24">
        <f t="shared" si="86"/>
        <v>-4109.0049811660238</v>
      </c>
    </row>
    <row r="316" spans="1:4" hidden="1" x14ac:dyDescent="0.25">
      <c r="A316" s="2">
        <v>240</v>
      </c>
      <c r="B316" s="41">
        <f t="shared" ca="1" si="87"/>
        <v>51772</v>
      </c>
      <c r="C316" s="24">
        <f t="shared" si="90"/>
        <v>8282.3843737009447</v>
      </c>
      <c r="D316" s="24">
        <f t="shared" si="86"/>
        <v>8282.3843737009447</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formatCells="0" formatColumns="0" formatRows="0" insertColumns="0" insertRows="0" insertHyperlinks="0" deleteColumns="0" deleteRows="0" sort="0" autoFilter="0" pivotTables="0"/>
  <mergeCells count="66">
    <mergeCell ref="A9:G9"/>
    <mergeCell ref="A10:G10"/>
    <mergeCell ref="A12:G12"/>
    <mergeCell ref="H14:I14"/>
    <mergeCell ref="B48:D48"/>
    <mergeCell ref="H18:J18"/>
    <mergeCell ref="A16:G16"/>
    <mergeCell ref="A11:G11"/>
    <mergeCell ref="H11:I11"/>
    <mergeCell ref="H33:J33"/>
    <mergeCell ref="H15:I15"/>
    <mergeCell ref="A33:A34"/>
    <mergeCell ref="H48:J48"/>
    <mergeCell ref="J16:O16"/>
    <mergeCell ref="A48:A49"/>
    <mergeCell ref="K48:M48"/>
    <mergeCell ref="A66:H66"/>
    <mergeCell ref="A67:K67"/>
    <mergeCell ref="A68:K68"/>
    <mergeCell ref="A69:K69"/>
    <mergeCell ref="A1:I1"/>
    <mergeCell ref="K18:M18"/>
    <mergeCell ref="A5:I5"/>
    <mergeCell ref="A18:A19"/>
    <mergeCell ref="H9:I9"/>
    <mergeCell ref="L17:O17"/>
    <mergeCell ref="L13:N13"/>
    <mergeCell ref="B18:D18"/>
    <mergeCell ref="A14:G14"/>
    <mergeCell ref="H16:I16"/>
    <mergeCell ref="H10:I10"/>
    <mergeCell ref="H13:I13"/>
    <mergeCell ref="C71:E71"/>
    <mergeCell ref="A71:B71"/>
    <mergeCell ref="C74:E74"/>
    <mergeCell ref="C73:E73"/>
    <mergeCell ref="A73:B74"/>
    <mergeCell ref="A65:H65"/>
    <mergeCell ref="J14:O14"/>
    <mergeCell ref="J15:O15"/>
    <mergeCell ref="A4:I4"/>
    <mergeCell ref="A2:I2"/>
    <mergeCell ref="A6:G6"/>
    <mergeCell ref="A3:I3"/>
    <mergeCell ref="A15:G15"/>
    <mergeCell ref="J12:O12"/>
    <mergeCell ref="H6:I6"/>
    <mergeCell ref="A13:F13"/>
    <mergeCell ref="H7:I7"/>
    <mergeCell ref="H8:I8"/>
    <mergeCell ref="H12:I12"/>
    <mergeCell ref="A7:G7"/>
    <mergeCell ref="A8:G8"/>
    <mergeCell ref="T18:V18"/>
    <mergeCell ref="A64:H64"/>
    <mergeCell ref="N18:P18"/>
    <mergeCell ref="T33:V33"/>
    <mergeCell ref="T48:V48"/>
    <mergeCell ref="Q18:S18"/>
    <mergeCell ref="Q33:S33"/>
    <mergeCell ref="E18:G18"/>
    <mergeCell ref="N48:P48"/>
    <mergeCell ref="E33:G33"/>
    <mergeCell ref="K33:M33"/>
    <mergeCell ref="N33:P33"/>
    <mergeCell ref="E48:G48"/>
  </mergeCells>
  <phoneticPr fontId="0" type="noConversion"/>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ageMargins left="0.82677165354330717" right="0.62992125984251968" top="0.39370078740157483" bottom="0.39370078740157483" header="0.51181102362204722" footer="0.19685039370078741"/>
  <pageSetup paperSize="9" scale="42"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7</xdr:col>
                    <xdr:colOff>0</xdr:colOff>
                    <xdr:row>10</xdr:row>
                    <xdr:rowOff>133350</xdr:rowOff>
                  </from>
                  <to>
                    <xdr:col>8</xdr:col>
                    <xdr:colOff>981075</xdr:colOff>
                    <xdr:row>10</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9"/>
  <sheetViews>
    <sheetView tabSelected="1" view="pageBreakPreview" topLeftCell="A3" zoomScale="90" zoomScaleNormal="70" zoomScaleSheetLayoutView="90" workbookViewId="0">
      <selection activeCell="J14" sqref="J14:K14"/>
    </sheetView>
  </sheetViews>
  <sheetFormatPr defaultRowHeight="12.75" x14ac:dyDescent="0.2"/>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1" width="14.7109375" customWidth="1"/>
    <col min="12" max="13" width="12.42578125" customWidth="1"/>
    <col min="14" max="14" width="12.140625" customWidth="1"/>
    <col min="15" max="15" width="14.85546875" customWidth="1"/>
    <col min="16" max="17" width="12" customWidth="1"/>
    <col min="18" max="18" width="11.28515625" customWidth="1"/>
    <col min="19" max="19" width="14.140625" customWidth="1"/>
    <col min="20" max="20" width="11.5703125" customWidth="1"/>
    <col min="21" max="21" width="13.28515625" customWidth="1"/>
    <col min="22" max="22" width="11.140625" customWidth="1"/>
    <col min="23" max="23" width="12.5703125" customWidth="1"/>
    <col min="24" max="25" width="12.7109375" customWidth="1"/>
    <col min="26" max="26" width="11.7109375" customWidth="1"/>
    <col min="27" max="27" width="14" customWidth="1"/>
    <col min="28" max="28" width="11.5703125" customWidth="1"/>
    <col min="29" max="29" width="13.140625" customWidth="1"/>
    <col min="30" max="32" width="9.140625" hidden="1" customWidth="1"/>
    <col min="33" max="33" width="8.42578125" hidden="1" customWidth="1"/>
    <col min="34" max="34" width="5.28515625" hidden="1" customWidth="1"/>
    <col min="35" max="35" width="9.140625" hidden="1" customWidth="1"/>
    <col min="36" max="56" width="9.140625" customWidth="1"/>
    <col min="247" max="247" width="13.7109375" customWidth="1"/>
  </cols>
  <sheetData>
    <row r="1" spans="1:247" s="66" customFormat="1" ht="27.75" hidden="1" customHeight="1" x14ac:dyDescent="0.25">
      <c r="A1" s="121" t="s">
        <v>82</v>
      </c>
      <c r="B1" s="121"/>
      <c r="C1" s="121"/>
      <c r="D1" s="121"/>
      <c r="E1" s="121"/>
      <c r="F1" s="121"/>
      <c r="G1" s="121"/>
      <c r="H1" s="121"/>
      <c r="I1" s="121"/>
      <c r="J1" s="121"/>
      <c r="K1" s="121"/>
      <c r="L1" s="3"/>
      <c r="M1" s="3"/>
      <c r="N1" s="3"/>
      <c r="O1" s="3"/>
      <c r="P1" s="3"/>
      <c r="Q1" s="3"/>
      <c r="R1" s="3"/>
      <c r="S1" s="2"/>
      <c r="T1" s="1"/>
      <c r="U1" s="1"/>
      <c r="V1" s="1"/>
      <c r="W1" s="2"/>
      <c r="X1" s="2"/>
      <c r="Y1" s="2"/>
      <c r="Z1" s="2"/>
      <c r="AA1" s="2"/>
      <c r="AB1" s="2"/>
      <c r="AC1" s="2"/>
      <c r="AD1" s="2"/>
      <c r="AE1" s="2"/>
      <c r="AF1" s="2"/>
      <c r="AG1" s="2"/>
      <c r="AH1" s="2"/>
    </row>
    <row r="2" spans="1:247" s="66" customFormat="1" ht="27.75" hidden="1" customHeight="1" x14ac:dyDescent="0.25">
      <c r="A2" s="122" t="s">
        <v>3</v>
      </c>
      <c r="B2" s="122"/>
      <c r="C2" s="122"/>
      <c r="D2" s="122"/>
      <c r="E2" s="122"/>
      <c r="F2" s="122"/>
      <c r="G2" s="122"/>
      <c r="H2" s="122"/>
      <c r="I2" s="122"/>
      <c r="J2" s="122"/>
      <c r="K2" s="122"/>
      <c r="L2" s="3"/>
      <c r="M2" s="3"/>
      <c r="N2" s="3"/>
      <c r="O2" s="3"/>
      <c r="P2" s="3"/>
      <c r="Q2" s="3"/>
      <c r="R2" s="3"/>
      <c r="S2" s="1"/>
      <c r="T2" s="1"/>
      <c r="U2" s="1"/>
      <c r="V2" s="1"/>
      <c r="W2" s="2"/>
      <c r="X2" s="2"/>
      <c r="Y2" s="2"/>
      <c r="Z2" s="2"/>
      <c r="AA2" s="2"/>
      <c r="AB2" s="2"/>
      <c r="AC2" s="2"/>
      <c r="AD2" s="2"/>
      <c r="AE2" s="2"/>
      <c r="AF2" s="2"/>
      <c r="AG2" s="2"/>
      <c r="AH2" s="2"/>
    </row>
    <row r="3" spans="1:247" ht="48.75" customHeight="1" x14ac:dyDescent="0.25">
      <c r="A3" s="123" t="s">
        <v>91</v>
      </c>
      <c r="B3" s="123"/>
      <c r="C3" s="123"/>
      <c r="D3" s="123"/>
      <c r="E3" s="123"/>
      <c r="F3" s="123"/>
      <c r="G3" s="123"/>
      <c r="H3" s="123"/>
      <c r="I3" s="123"/>
      <c r="J3" s="123"/>
      <c r="K3" s="123"/>
      <c r="L3" s="46"/>
      <c r="M3" s="46"/>
      <c r="N3" s="46"/>
      <c r="O3" s="46"/>
      <c r="P3" s="46"/>
      <c r="Q3" s="46"/>
      <c r="R3" s="46"/>
      <c r="S3" s="46"/>
      <c r="T3" s="46"/>
      <c r="U3" s="46"/>
      <c r="V3" s="46"/>
      <c r="W3" s="46"/>
      <c r="X3" s="46"/>
      <c r="Y3" s="46"/>
      <c r="Z3" s="46"/>
      <c r="AA3" s="46"/>
      <c r="AB3" s="46"/>
      <c r="AC3" s="46"/>
      <c r="AD3" s="2"/>
      <c r="AE3" s="2"/>
      <c r="AF3" s="2"/>
      <c r="AG3" s="2"/>
      <c r="AH3" s="2"/>
    </row>
    <row r="4" spans="1:247" s="2" customFormat="1" ht="16.5" customHeight="1" x14ac:dyDescent="0.25">
      <c r="A4" s="124" t="s">
        <v>18</v>
      </c>
      <c r="B4" s="124"/>
      <c r="C4" s="124"/>
      <c r="D4" s="124"/>
      <c r="E4" s="124"/>
      <c r="F4" s="124"/>
      <c r="G4" s="124"/>
      <c r="H4" s="124"/>
      <c r="I4" s="124"/>
      <c r="J4" s="124"/>
      <c r="K4" s="124"/>
      <c r="L4" s="46"/>
      <c r="M4" s="46"/>
      <c r="N4" s="46"/>
      <c r="O4" s="46"/>
      <c r="P4" s="46"/>
      <c r="Q4" s="46"/>
      <c r="R4" s="46"/>
      <c r="S4" s="46"/>
      <c r="T4" s="46"/>
      <c r="U4" s="46"/>
      <c r="V4" s="46"/>
      <c r="W4" s="46"/>
      <c r="X4" s="46"/>
      <c r="Y4" s="46"/>
      <c r="Z4" s="46"/>
      <c r="AA4" s="46"/>
      <c r="AB4" s="46"/>
      <c r="AC4" s="46"/>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s="2" customFormat="1" ht="43.5" hidden="1" customHeight="1" x14ac:dyDescent="0.25">
      <c r="A5" s="125" t="s">
        <v>50</v>
      </c>
      <c r="B5" s="126"/>
      <c r="C5" s="126"/>
      <c r="D5" s="126"/>
      <c r="E5" s="126"/>
      <c r="F5" s="126"/>
      <c r="G5" s="126"/>
      <c r="H5" s="126"/>
      <c r="I5" s="127"/>
      <c r="J5" s="78" t="s">
        <v>51</v>
      </c>
      <c r="K5" s="85"/>
      <c r="L5" s="46"/>
      <c r="M5" s="46"/>
      <c r="N5" s="46"/>
      <c r="O5" s="46"/>
      <c r="P5" s="46"/>
      <c r="Q5" s="46"/>
      <c r="R5" s="46"/>
      <c r="S5" s="46"/>
      <c r="T5" s="46"/>
      <c r="U5" s="46"/>
      <c r="V5" s="46"/>
      <c r="W5" s="46"/>
      <c r="X5" s="46"/>
      <c r="Y5" s="46"/>
      <c r="Z5" s="46"/>
      <c r="AA5" s="46"/>
      <c r="AB5" s="46"/>
      <c r="AC5" s="46"/>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2" customFormat="1" ht="13.5" customHeight="1" x14ac:dyDescent="0.25">
      <c r="A6" s="134" t="s">
        <v>70</v>
      </c>
      <c r="B6" s="135"/>
      <c r="C6" s="135"/>
      <c r="D6" s="135"/>
      <c r="E6" s="135"/>
      <c r="F6" s="135"/>
      <c r="G6" s="135"/>
      <c r="H6" s="135"/>
      <c r="I6" s="136"/>
      <c r="J6" s="89">
        <v>100000</v>
      </c>
      <c r="K6" s="89"/>
      <c r="L6" s="46"/>
      <c r="M6" s="67"/>
      <c r="N6" s="46" t="s">
        <v>92</v>
      </c>
      <c r="O6" s="46"/>
      <c r="P6" s="46"/>
      <c r="Q6" s="46"/>
      <c r="R6" s="46"/>
      <c r="S6" s="46"/>
      <c r="T6" s="46"/>
      <c r="U6" s="46"/>
      <c r="V6" s="46"/>
      <c r="W6" s="46"/>
      <c r="X6" s="46"/>
      <c r="Y6" s="46"/>
      <c r="Z6" s="46"/>
      <c r="AA6" s="46"/>
      <c r="AB6" s="46"/>
      <c r="AC6" s="46"/>
      <c r="AD6" s="51" t="s">
        <v>90</v>
      </c>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2" customFormat="1" ht="15" x14ac:dyDescent="0.25">
      <c r="A7" s="137" t="s">
        <v>15</v>
      </c>
      <c r="B7" s="138"/>
      <c r="C7" s="138"/>
      <c r="D7" s="138"/>
      <c r="E7" s="138"/>
      <c r="F7" s="138"/>
      <c r="G7" s="138"/>
      <c r="H7" s="138"/>
      <c r="I7" s="139"/>
      <c r="J7" s="140">
        <v>0.3</v>
      </c>
      <c r="K7" s="140"/>
      <c r="L7" s="46"/>
      <c r="M7" s="46"/>
      <c r="N7" s="46"/>
      <c r="O7" s="46"/>
      <c r="P7" s="46"/>
      <c r="Q7" s="46"/>
      <c r="R7" s="46"/>
      <c r="S7" s="46"/>
      <c r="T7" s="46"/>
      <c r="U7" s="46"/>
      <c r="V7" s="46"/>
      <c r="W7" s="46"/>
      <c r="X7" s="46"/>
      <c r="Y7" s="46"/>
      <c r="Z7" s="46"/>
      <c r="AA7" s="46"/>
      <c r="AB7" s="46"/>
      <c r="AC7" s="46"/>
      <c r="AD7" s="61">
        <v>7.0000000000000001E-3</v>
      </c>
      <c r="AE7" s="1"/>
      <c r="AG7" s="1" t="s">
        <v>2</v>
      </c>
      <c r="AH7" s="26" t="s">
        <v>0</v>
      </c>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s="2" customFormat="1" ht="15" x14ac:dyDescent="0.25">
      <c r="A8" s="141" t="s">
        <v>71</v>
      </c>
      <c r="B8" s="142"/>
      <c r="C8" s="142"/>
      <c r="D8" s="142"/>
      <c r="E8" s="142"/>
      <c r="F8" s="142"/>
      <c r="G8" s="142"/>
      <c r="H8" s="142"/>
      <c r="I8" s="143"/>
      <c r="J8" s="144">
        <f>J6*(1-avans2)</f>
        <v>70000</v>
      </c>
      <c r="K8" s="144"/>
      <c r="L8" s="46"/>
      <c r="M8" s="46"/>
      <c r="N8" s="46"/>
      <c r="O8" s="46"/>
      <c r="P8" s="46"/>
      <c r="Q8" s="46"/>
      <c r="R8" s="46"/>
      <c r="S8" s="46"/>
      <c r="T8" s="46"/>
      <c r="U8" s="46"/>
      <c r="V8" s="46"/>
      <c r="W8" s="46"/>
      <c r="X8" s="46"/>
      <c r="Y8" s="46"/>
      <c r="Z8" s="46"/>
      <c r="AA8" s="46"/>
      <c r="AB8" s="46"/>
      <c r="AC8" s="46"/>
      <c r="AD8" s="61">
        <v>5.0000000000000001E-3</v>
      </c>
      <c r="AE8" s="1"/>
      <c r="AG8" s="2" t="s">
        <v>14</v>
      </c>
      <c r="AH8" s="26" t="s">
        <v>1</v>
      </c>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s="2" customFormat="1" ht="15" hidden="1" customHeight="1" x14ac:dyDescent="0.25">
      <c r="A9" s="128" t="s">
        <v>72</v>
      </c>
      <c r="B9" s="129"/>
      <c r="C9" s="129"/>
      <c r="D9" s="129"/>
      <c r="E9" s="129"/>
      <c r="F9" s="129"/>
      <c r="G9" s="129"/>
      <c r="H9" s="130"/>
      <c r="I9" s="55"/>
      <c r="J9" s="89">
        <v>100000</v>
      </c>
      <c r="K9" s="89"/>
      <c r="L9" s="46"/>
      <c r="M9" s="46"/>
      <c r="N9" s="46"/>
      <c r="O9" s="46"/>
      <c r="P9" s="46"/>
      <c r="Q9" s="46"/>
      <c r="R9" s="46"/>
      <c r="S9" s="46"/>
      <c r="T9" s="46"/>
      <c r="U9" s="46"/>
      <c r="V9" s="46"/>
      <c r="W9" s="46"/>
      <c r="X9" s="46"/>
      <c r="Y9" s="46"/>
      <c r="Z9" s="46"/>
      <c r="AA9" s="46"/>
      <c r="AB9" s="46"/>
      <c r="AC9" s="46"/>
      <c r="AD9" s="1"/>
      <c r="AE9" s="1"/>
      <c r="AH9" s="56"/>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s="2" customFormat="1" ht="15" hidden="1" customHeight="1" x14ac:dyDescent="0.25">
      <c r="A10" s="128" t="s">
        <v>73</v>
      </c>
      <c r="B10" s="129"/>
      <c r="C10" s="129"/>
      <c r="D10" s="129"/>
      <c r="E10" s="129"/>
      <c r="F10" s="129"/>
      <c r="G10" s="129"/>
      <c r="H10" s="130"/>
      <c r="I10" s="55"/>
      <c r="J10" s="89">
        <f>J9*J25</f>
        <v>0</v>
      </c>
      <c r="K10" s="89"/>
      <c r="L10" s="46"/>
      <c r="M10" s="46"/>
      <c r="N10" s="46"/>
      <c r="O10" s="46"/>
      <c r="P10" s="46"/>
      <c r="Q10" s="46"/>
      <c r="R10" s="46"/>
      <c r="S10" s="46"/>
      <c r="T10" s="46"/>
      <c r="U10" s="46"/>
      <c r="V10" s="46"/>
      <c r="W10" s="46"/>
      <c r="X10" s="46"/>
      <c r="Y10" s="46"/>
      <c r="Z10" s="46"/>
      <c r="AA10" s="46"/>
      <c r="AB10" s="46"/>
      <c r="AC10" s="46"/>
      <c r="AD10" s="1"/>
      <c r="AE10" s="1"/>
      <c r="AH10" s="56"/>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s="2" customFormat="1" ht="15" hidden="1" customHeight="1" x14ac:dyDescent="0.25">
      <c r="A11" s="131" t="s">
        <v>74</v>
      </c>
      <c r="B11" s="132"/>
      <c r="C11" s="132"/>
      <c r="D11" s="132"/>
      <c r="E11" s="132"/>
      <c r="F11" s="132"/>
      <c r="G11" s="132"/>
      <c r="H11" s="133"/>
      <c r="I11" s="57"/>
      <c r="J11" s="89">
        <v>0</v>
      </c>
      <c r="K11" s="89"/>
      <c r="L11" s="46"/>
      <c r="M11" s="46"/>
      <c r="N11" s="46"/>
      <c r="O11" s="46"/>
      <c r="P11" s="46"/>
      <c r="Q11" s="46"/>
      <c r="R11" s="46"/>
      <c r="S11" s="46"/>
      <c r="T11" s="46"/>
      <c r="U11" s="46"/>
      <c r="V11" s="46"/>
      <c r="W11" s="46"/>
      <c r="X11" s="46"/>
      <c r="Y11" s="46"/>
      <c r="Z11" s="46"/>
      <c r="AA11" s="46"/>
      <c r="AB11" s="46"/>
      <c r="AC11" s="46"/>
      <c r="AD11" s="1"/>
      <c r="AE11" s="1"/>
      <c r="AH11" s="56"/>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s="2" customFormat="1" ht="15" hidden="1" customHeight="1" x14ac:dyDescent="0.25">
      <c r="A12" s="131" t="s">
        <v>75</v>
      </c>
      <c r="B12" s="132"/>
      <c r="C12" s="132"/>
      <c r="D12" s="132"/>
      <c r="E12" s="132"/>
      <c r="F12" s="132"/>
      <c r="G12" s="132"/>
      <c r="H12" s="133"/>
      <c r="I12" s="57"/>
      <c r="J12" s="89">
        <v>0</v>
      </c>
      <c r="K12" s="89"/>
      <c r="L12" s="46"/>
      <c r="M12" s="46"/>
      <c r="N12" s="46"/>
      <c r="O12" s="46"/>
      <c r="P12" s="46"/>
      <c r="Q12" s="46"/>
      <c r="R12" s="46"/>
      <c r="S12" s="46"/>
      <c r="T12" s="46"/>
      <c r="U12" s="46"/>
      <c r="V12" s="46"/>
      <c r="W12" s="46"/>
      <c r="X12" s="46"/>
      <c r="Y12" s="46"/>
      <c r="Z12" s="46"/>
      <c r="AA12" s="46"/>
      <c r="AB12" s="46"/>
      <c r="AC12" s="46"/>
      <c r="AD12" s="1"/>
      <c r="AE12" s="1"/>
      <c r="AH12" s="56"/>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s="2" customFormat="1" ht="16.5" customHeight="1" x14ac:dyDescent="0.25">
      <c r="A13" s="155" t="s">
        <v>12</v>
      </c>
      <c r="B13" s="156"/>
      <c r="C13" s="156"/>
      <c r="D13" s="156"/>
      <c r="E13" s="156"/>
      <c r="F13" s="156"/>
      <c r="G13" s="156"/>
      <c r="H13" s="156"/>
      <c r="I13" s="157"/>
      <c r="J13" s="104">
        <v>240</v>
      </c>
      <c r="K13" s="158"/>
      <c r="L13" s="46"/>
      <c r="M13" s="46"/>
      <c r="N13" s="46"/>
      <c r="O13" s="46"/>
      <c r="P13" s="46"/>
      <c r="Q13" s="46"/>
      <c r="R13" s="46"/>
      <c r="S13" s="46"/>
      <c r="T13" s="46"/>
      <c r="U13" s="46"/>
      <c r="V13" s="46"/>
      <c r="W13" s="46"/>
      <c r="X13" s="46"/>
      <c r="Y13" s="46"/>
      <c r="Z13" s="46"/>
      <c r="AA13" s="46"/>
      <c r="AB13" s="46"/>
      <c r="AC13" s="46"/>
      <c r="AD13" s="1"/>
      <c r="AE13" s="1"/>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s="2" customFormat="1" ht="18.75" customHeight="1" x14ac:dyDescent="0.25">
      <c r="A14" s="150" t="s">
        <v>89</v>
      </c>
      <c r="B14" s="151"/>
      <c r="C14" s="151"/>
      <c r="D14" s="151"/>
      <c r="E14" s="151"/>
      <c r="F14" s="151"/>
      <c r="G14" s="151"/>
      <c r="H14" s="151"/>
      <c r="I14" s="152"/>
      <c r="J14" s="153">
        <v>9.9000000000000005E-2</v>
      </c>
      <c r="K14" s="154"/>
      <c r="L14" s="46"/>
      <c r="M14" s="46"/>
      <c r="N14" s="46"/>
      <c r="O14" s="46"/>
      <c r="P14" s="46"/>
      <c r="Q14" s="46"/>
      <c r="R14" s="46"/>
      <c r="S14" s="46"/>
      <c r="T14" s="46"/>
      <c r="U14" s="46"/>
      <c r="V14" s="46"/>
      <c r="W14" s="46"/>
      <c r="X14" s="46"/>
      <c r="Y14" s="46"/>
      <c r="Z14" s="46"/>
      <c r="AA14" s="46"/>
      <c r="AB14" s="46"/>
      <c r="AC14" s="46"/>
      <c r="AD14" s="1"/>
      <c r="AE14" s="1"/>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s="2" customFormat="1" ht="16.5" customHeight="1" x14ac:dyDescent="0.25">
      <c r="A15" s="145" t="s">
        <v>88</v>
      </c>
      <c r="B15" s="146"/>
      <c r="C15" s="146"/>
      <c r="D15" s="146"/>
      <c r="E15" s="146"/>
      <c r="F15" s="146"/>
      <c r="G15" s="146"/>
      <c r="H15" s="146"/>
      <c r="I15" s="147"/>
      <c r="J15" s="148">
        <v>24</v>
      </c>
      <c r="K15" s="149"/>
      <c r="L15" s="46"/>
      <c r="M15" s="46"/>
      <c r="N15" s="46"/>
      <c r="O15" s="46"/>
      <c r="P15" s="46"/>
      <c r="Q15" s="46"/>
      <c r="R15" s="46"/>
      <c r="S15" s="46"/>
      <c r="T15" s="46"/>
      <c r="U15" s="46"/>
      <c r="V15" s="46"/>
      <c r="W15" s="46"/>
      <c r="X15" s="46"/>
      <c r="Y15" s="46"/>
      <c r="Z15" s="46"/>
      <c r="AA15" s="46"/>
      <c r="AB15" s="46"/>
      <c r="AC15" s="46"/>
      <c r="AD15" s="1"/>
      <c r="AE15" s="1"/>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s="2" customFormat="1" ht="18.75" customHeight="1" x14ac:dyDescent="0.25">
      <c r="A16" s="150" t="s">
        <v>89</v>
      </c>
      <c r="B16" s="151"/>
      <c r="C16" s="151"/>
      <c r="D16" s="151"/>
      <c r="E16" s="151"/>
      <c r="F16" s="151"/>
      <c r="G16" s="151"/>
      <c r="H16" s="151"/>
      <c r="I16" s="152"/>
      <c r="J16" s="153">
        <v>0.12989999999999999</v>
      </c>
      <c r="K16" s="154"/>
      <c r="L16" s="46"/>
      <c r="M16" s="46"/>
      <c r="N16" s="46"/>
      <c r="O16" s="46"/>
      <c r="P16" s="46"/>
      <c r="Q16" s="46"/>
      <c r="R16" s="46"/>
      <c r="S16" s="46"/>
      <c r="T16" s="46"/>
      <c r="U16" s="46"/>
      <c r="V16" s="46"/>
      <c r="W16" s="46"/>
      <c r="X16" s="46"/>
      <c r="Y16" s="46"/>
      <c r="Z16" s="46"/>
      <c r="AA16" s="46"/>
      <c r="AB16" s="46"/>
      <c r="AC16" s="46"/>
      <c r="AD16" s="1"/>
      <c r="AE16" s="1"/>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s="2" customFormat="1" ht="15.75" customHeight="1" x14ac:dyDescent="0.25">
      <c r="A17" s="145" t="s">
        <v>88</v>
      </c>
      <c r="B17" s="146"/>
      <c r="C17" s="146"/>
      <c r="D17" s="146"/>
      <c r="E17" s="146"/>
      <c r="F17" s="146"/>
      <c r="G17" s="146"/>
      <c r="H17" s="146"/>
      <c r="I17" s="147"/>
      <c r="J17" s="148">
        <f>strok2-J15</f>
        <v>216</v>
      </c>
      <c r="K17" s="149"/>
      <c r="L17" s="46"/>
      <c r="M17" s="46"/>
      <c r="N17" s="46"/>
      <c r="O17" s="46"/>
      <c r="P17" s="46"/>
      <c r="Q17" s="46"/>
      <c r="R17" s="46"/>
      <c r="S17" s="46"/>
      <c r="T17" s="46"/>
      <c r="U17" s="46"/>
      <c r="V17" s="46"/>
      <c r="W17" s="46"/>
      <c r="X17" s="46"/>
      <c r="Y17" s="46"/>
      <c r="Z17" s="46"/>
      <c r="AA17" s="46"/>
      <c r="AB17" s="46"/>
      <c r="AC17" s="46"/>
      <c r="AD17" s="1"/>
      <c r="AE17" s="1"/>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s="2" customFormat="1" ht="16.5" customHeight="1" x14ac:dyDescent="0.25">
      <c r="A18" s="141" t="s">
        <v>13</v>
      </c>
      <c r="B18" s="142"/>
      <c r="C18" s="142"/>
      <c r="D18" s="142"/>
      <c r="E18" s="142"/>
      <c r="F18" s="142"/>
      <c r="G18" s="142"/>
      <c r="H18" s="142"/>
      <c r="I18" s="143"/>
      <c r="J18" s="164">
        <v>1</v>
      </c>
      <c r="K18" s="165"/>
      <c r="L18" s="46"/>
      <c r="M18" s="46"/>
      <c r="N18" s="46"/>
      <c r="O18" s="46"/>
      <c r="P18" s="46"/>
      <c r="Q18" s="46"/>
      <c r="R18" s="46"/>
      <c r="S18" s="46"/>
      <c r="T18" s="46"/>
      <c r="U18" s="46"/>
      <c r="V18" s="46"/>
      <c r="W18" s="46"/>
      <c r="X18" s="46"/>
      <c r="Y18" s="46"/>
      <c r="Z18" s="46"/>
      <c r="AA18" s="46"/>
      <c r="AB18" s="46"/>
      <c r="AC18" s="46"/>
      <c r="AD18" s="1"/>
      <c r="AE18" s="1"/>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s="2" customFormat="1" ht="15" hidden="1" customHeight="1" x14ac:dyDescent="0.25">
      <c r="A19" s="86" t="str">
        <f>CONCATENATE("Месячный платеж по кредиту, ",O37)</f>
        <v xml:space="preserve">Месячный платеж по кредиту, </v>
      </c>
      <c r="B19" s="87"/>
      <c r="C19" s="87"/>
      <c r="D19" s="87"/>
      <c r="E19" s="87"/>
      <c r="F19" s="87"/>
      <c r="G19" s="87"/>
      <c r="H19" s="44"/>
      <c r="I19" s="58"/>
      <c r="J19" s="109">
        <f>IF(data2=1,sumkred2/strok2,sumkred2*J14/100/((1-POWER(1+J14/1200,-strok2))*12))</f>
        <v>291.66666666666669</v>
      </c>
      <c r="K19" s="110"/>
      <c r="L19" s="46"/>
      <c r="M19" s="46"/>
      <c r="N19" s="46"/>
      <c r="O19" s="46"/>
      <c r="P19" s="46"/>
      <c r="Q19" s="46"/>
      <c r="R19" s="46"/>
      <c r="S19" s="46"/>
      <c r="T19" s="46"/>
      <c r="U19" s="46"/>
      <c r="V19" s="46"/>
      <c r="W19" s="46"/>
      <c r="X19" s="46"/>
      <c r="Y19" s="46"/>
      <c r="Z19" s="46"/>
      <c r="AA19" s="46"/>
      <c r="AB19" s="46"/>
      <c r="AC19" s="46"/>
      <c r="AD19" s="1"/>
      <c r="AE19" s="1"/>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s="2" customFormat="1" ht="26.25" customHeight="1" x14ac:dyDescent="0.25">
      <c r="A20" s="166" t="s">
        <v>99</v>
      </c>
      <c r="B20" s="167"/>
      <c r="C20" s="167"/>
      <c r="D20" s="167"/>
      <c r="E20" s="167"/>
      <c r="F20" s="167"/>
      <c r="G20" s="167"/>
      <c r="H20" s="167"/>
      <c r="I20" s="167"/>
      <c r="J20" s="167"/>
      <c r="K20" s="168"/>
      <c r="L20" s="46"/>
      <c r="M20" s="46"/>
      <c r="N20" s="46"/>
      <c r="O20" s="46"/>
      <c r="P20" s="46"/>
      <c r="Q20" s="46"/>
      <c r="R20" s="46"/>
      <c r="S20" s="46"/>
      <c r="T20" s="46"/>
      <c r="U20" s="46"/>
      <c r="V20" s="46"/>
      <c r="W20" s="46"/>
      <c r="X20" s="46"/>
      <c r="Y20" s="46"/>
      <c r="Z20" s="46"/>
      <c r="AA20" s="46"/>
      <c r="AB20" s="46"/>
      <c r="AC20" s="46"/>
      <c r="AD20" s="1"/>
      <c r="AE20" s="1"/>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s="2" customFormat="1" ht="15" x14ac:dyDescent="0.25">
      <c r="A21" s="86" t="s">
        <v>87</v>
      </c>
      <c r="B21" s="87"/>
      <c r="C21" s="87"/>
      <c r="D21" s="87"/>
      <c r="E21" s="87"/>
      <c r="F21" s="87"/>
      <c r="G21" s="87"/>
      <c r="H21" s="87"/>
      <c r="I21" s="112"/>
      <c r="J21" s="159">
        <v>9.9000000000000008E-3</v>
      </c>
      <c r="K21" s="159"/>
      <c r="L21" s="46"/>
      <c r="M21" s="46"/>
      <c r="N21" s="46"/>
      <c r="O21" s="46"/>
      <c r="P21" s="46"/>
      <c r="Q21" s="46"/>
      <c r="R21" s="46"/>
      <c r="S21" s="46"/>
      <c r="T21" s="46"/>
      <c r="U21" s="46"/>
      <c r="V21" s="46"/>
      <c r="W21" s="46"/>
      <c r="X21" s="46"/>
      <c r="Y21" s="46"/>
      <c r="Z21" s="46"/>
      <c r="AA21" s="46"/>
      <c r="AB21" s="46"/>
      <c r="AC21" s="46"/>
      <c r="AD21" s="1"/>
      <c r="AE21" s="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s="2" customFormat="1" ht="16.5" hidden="1" customHeight="1" x14ac:dyDescent="0.25">
      <c r="A22" s="86" t="s">
        <v>76</v>
      </c>
      <c r="B22" s="87"/>
      <c r="C22" s="87"/>
      <c r="D22" s="87"/>
      <c r="E22" s="87"/>
      <c r="F22" s="87"/>
      <c r="G22" s="87"/>
      <c r="H22" s="87"/>
      <c r="I22" s="112"/>
      <c r="J22" s="160">
        <v>0</v>
      </c>
      <c r="K22" s="161"/>
      <c r="L22" s="46"/>
      <c r="M22" s="46"/>
      <c r="N22" s="46"/>
      <c r="O22" s="46"/>
      <c r="P22" s="46"/>
      <c r="Q22" s="46"/>
      <c r="R22" s="46"/>
      <c r="S22" s="46"/>
      <c r="T22" s="46"/>
      <c r="U22" s="46"/>
      <c r="V22" s="46"/>
      <c r="W22" s="46"/>
      <c r="X22" s="46"/>
      <c r="Y22" s="46"/>
      <c r="Z22" s="46"/>
      <c r="AA22" s="46"/>
      <c r="AB22" s="46"/>
      <c r="AC22" s="46"/>
      <c r="AD22" s="1"/>
      <c r="AE22" s="1"/>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s="2" customFormat="1" ht="16.5" customHeight="1" x14ac:dyDescent="0.25">
      <c r="A23" s="86" t="s">
        <v>84</v>
      </c>
      <c r="B23" s="87"/>
      <c r="C23" s="87"/>
      <c r="D23" s="87"/>
      <c r="E23" s="87"/>
      <c r="F23" s="87"/>
      <c r="G23" s="87"/>
      <c r="H23" s="87"/>
      <c r="I23" s="112"/>
      <c r="J23" s="162" t="s">
        <v>85</v>
      </c>
      <c r="K23" s="163"/>
      <c r="L23" s="46"/>
      <c r="M23" s="46"/>
      <c r="N23" s="46"/>
      <c r="O23" s="46"/>
      <c r="P23" s="46"/>
      <c r="Q23" s="46"/>
      <c r="R23" s="46"/>
      <c r="S23" s="46"/>
      <c r="T23" s="46"/>
      <c r="U23" s="46"/>
      <c r="V23" s="46"/>
      <c r="W23" s="46"/>
      <c r="X23" s="46"/>
      <c r="Y23" s="46"/>
      <c r="Z23" s="46"/>
      <c r="AA23" s="46"/>
      <c r="AB23" s="46"/>
      <c r="AC23" s="46"/>
      <c r="AD23" s="1"/>
      <c r="AE23" s="1"/>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row r="24" spans="1:247" s="2" customFormat="1" ht="19.5" hidden="1" customHeight="1" x14ac:dyDescent="0.25">
      <c r="A24" s="86" t="s">
        <v>66</v>
      </c>
      <c r="B24" s="87"/>
      <c r="C24" s="87"/>
      <c r="D24" s="87"/>
      <c r="E24" s="87"/>
      <c r="F24" s="87"/>
      <c r="G24" s="87"/>
      <c r="H24" s="87"/>
      <c r="I24" s="112"/>
      <c r="J24" s="172">
        <v>0</v>
      </c>
      <c r="K24" s="173"/>
      <c r="L24" s="46"/>
      <c r="M24" s="46"/>
      <c r="N24" s="46"/>
      <c r="O24" s="46"/>
      <c r="P24" s="46"/>
      <c r="Q24" s="46"/>
      <c r="R24" s="46"/>
      <c r="S24" s="46"/>
      <c r="T24" s="46"/>
      <c r="U24" s="46"/>
      <c r="V24" s="46"/>
      <c r="W24" s="46"/>
      <c r="X24" s="46"/>
      <c r="Y24" s="46"/>
      <c r="Z24" s="46"/>
      <c r="AA24" s="46"/>
      <c r="AB24" s="46"/>
      <c r="AC24" s="46"/>
      <c r="AD24" s="1"/>
      <c r="AE24" s="1"/>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row>
    <row r="25" spans="1:247" s="2" customFormat="1" ht="32.25" customHeight="1" x14ac:dyDescent="0.25">
      <c r="A25" s="174" t="s">
        <v>100</v>
      </c>
      <c r="B25" s="175"/>
      <c r="C25" s="175"/>
      <c r="D25" s="175"/>
      <c r="E25" s="175"/>
      <c r="F25" s="175"/>
      <c r="G25" s="175"/>
      <c r="H25" s="175"/>
      <c r="I25" s="175"/>
      <c r="J25" s="175"/>
      <c r="K25" s="176"/>
      <c r="L25" s="46"/>
      <c r="M25" s="46"/>
      <c r="N25" s="46"/>
      <c r="O25" s="46"/>
      <c r="P25" s="46"/>
      <c r="Q25" s="46"/>
      <c r="R25" s="46"/>
      <c r="S25" s="46"/>
      <c r="T25" s="46"/>
      <c r="U25" s="46"/>
      <c r="V25" s="46"/>
      <c r="W25" s="46"/>
      <c r="X25" s="46"/>
      <c r="Y25" s="46"/>
      <c r="Z25" s="46"/>
      <c r="AA25" s="46"/>
      <c r="AB25" s="46"/>
      <c r="AC25" s="46"/>
      <c r="AD25" s="1"/>
      <c r="AE25" s="1"/>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row>
    <row r="26" spans="1:247" s="1" customFormat="1" ht="15" x14ac:dyDescent="0.25">
      <c r="A26" s="169" t="s">
        <v>94</v>
      </c>
      <c r="B26" s="177"/>
      <c r="C26" s="177"/>
      <c r="D26" s="177"/>
      <c r="E26" s="177"/>
      <c r="F26" s="177"/>
      <c r="G26" s="177"/>
      <c r="H26" s="177"/>
      <c r="I26" s="178"/>
      <c r="J26" s="144">
        <v>10090</v>
      </c>
      <c r="K26" s="144"/>
      <c r="L26" s="46"/>
      <c r="M26" s="46"/>
      <c r="N26" s="46"/>
      <c r="O26" s="46"/>
      <c r="P26" s="46"/>
      <c r="Q26" s="46"/>
      <c r="R26" s="46"/>
      <c r="S26" s="46"/>
      <c r="T26" s="46"/>
      <c r="U26" s="46"/>
      <c r="V26" s="46"/>
      <c r="W26" s="46"/>
      <c r="X26" s="46"/>
      <c r="Y26" s="46"/>
      <c r="Z26" s="46"/>
      <c r="AA26" s="46"/>
      <c r="AB26" s="46"/>
      <c r="AC26" s="46"/>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row>
    <row r="27" spans="1:247" s="1" customFormat="1" ht="15" x14ac:dyDescent="0.25">
      <c r="A27" s="169" t="s">
        <v>86</v>
      </c>
      <c r="B27" s="170"/>
      <c r="C27" s="170"/>
      <c r="D27" s="170"/>
      <c r="E27" s="170"/>
      <c r="F27" s="170"/>
      <c r="G27" s="170"/>
      <c r="H27" s="170"/>
      <c r="I27" s="171"/>
      <c r="J27" s="159">
        <v>1E-3</v>
      </c>
      <c r="K27" s="159"/>
      <c r="L27" s="46"/>
      <c r="M27" s="46"/>
      <c r="N27" s="46"/>
      <c r="O27" s="46"/>
      <c r="P27" s="46"/>
      <c r="Q27" s="46"/>
      <c r="R27" s="46"/>
      <c r="S27" s="46"/>
      <c r="T27" s="46"/>
      <c r="U27" s="46"/>
      <c r="V27" s="46"/>
      <c r="W27" s="46"/>
      <c r="X27" s="46"/>
      <c r="Y27" s="46"/>
      <c r="Z27" s="46"/>
      <c r="AA27" s="46"/>
      <c r="AB27" s="46"/>
      <c r="AC27" s="46"/>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row>
    <row r="28" spans="1:247" s="1" customFormat="1" ht="30" customHeight="1" x14ac:dyDescent="0.25">
      <c r="A28" s="114" t="s">
        <v>96</v>
      </c>
      <c r="B28" s="170"/>
      <c r="C28" s="170"/>
      <c r="D28" s="170"/>
      <c r="E28" s="170"/>
      <c r="F28" s="170"/>
      <c r="G28" s="170"/>
      <c r="H28" s="170"/>
      <c r="I28" s="171"/>
      <c r="J28" s="159">
        <v>3.0000000000000001E-3</v>
      </c>
      <c r="K28" s="159"/>
      <c r="L28" s="46"/>
      <c r="M28" s="46"/>
      <c r="N28" s="46"/>
      <c r="O28" s="46"/>
      <c r="P28" s="46"/>
      <c r="Q28" s="46"/>
      <c r="R28" s="46"/>
      <c r="S28" s="46"/>
      <c r="T28" s="46"/>
      <c r="U28" s="46"/>
      <c r="V28" s="46"/>
      <c r="W28" s="46"/>
      <c r="X28" s="46"/>
      <c r="Y28" s="46"/>
      <c r="Z28" s="46"/>
      <c r="AA28" s="46"/>
      <c r="AB28" s="46"/>
      <c r="AC28" s="46"/>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row>
    <row r="29" spans="1:247" s="1" customFormat="1" ht="15" x14ac:dyDescent="0.25">
      <c r="A29" s="169" t="s">
        <v>97</v>
      </c>
      <c r="B29" s="170"/>
      <c r="C29" s="170"/>
      <c r="D29" s="170"/>
      <c r="E29" s="170"/>
      <c r="F29" s="170"/>
      <c r="G29" s="170"/>
      <c r="H29" s="170"/>
      <c r="I29" s="171"/>
      <c r="J29" s="159">
        <v>8.0000000000000002E-3</v>
      </c>
      <c r="K29" s="159"/>
      <c r="L29" s="46"/>
      <c r="M29" s="46"/>
      <c r="N29" s="46"/>
      <c r="O29" s="46"/>
      <c r="P29" s="46"/>
      <c r="Q29" s="46"/>
      <c r="R29" s="46"/>
      <c r="S29" s="46"/>
      <c r="T29" s="46"/>
      <c r="U29" s="46"/>
      <c r="V29" s="46"/>
      <c r="W29" s="46"/>
      <c r="X29" s="46"/>
      <c r="Y29" s="46"/>
      <c r="Z29" s="46"/>
      <c r="AA29" s="46"/>
      <c r="AB29" s="46"/>
      <c r="AC29" s="46"/>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row>
    <row r="30" spans="1:247" s="1" customFormat="1" ht="15" x14ac:dyDescent="0.25">
      <c r="A30" s="169" t="s">
        <v>98</v>
      </c>
      <c r="B30" s="170"/>
      <c r="C30" s="170"/>
      <c r="D30" s="170"/>
      <c r="E30" s="170"/>
      <c r="F30" s="170"/>
      <c r="G30" s="170"/>
      <c r="H30" s="170"/>
      <c r="I30" s="171"/>
      <c r="J30" s="144">
        <v>2800</v>
      </c>
      <c r="K30" s="144"/>
      <c r="L30" s="46" t="s">
        <v>104</v>
      </c>
      <c r="M30" s="46"/>
      <c r="N30" s="46"/>
      <c r="O30" s="46"/>
      <c r="P30" s="46"/>
      <c r="Q30" s="46"/>
      <c r="R30" s="46"/>
      <c r="S30" s="46"/>
      <c r="T30" s="46"/>
      <c r="U30" s="46"/>
      <c r="V30" s="46"/>
      <c r="W30" s="46"/>
      <c r="X30" s="46"/>
      <c r="Y30" s="46"/>
      <c r="Z30" s="46"/>
      <c r="AA30" s="46"/>
      <c r="AB30" s="46"/>
      <c r="AC30" s="46"/>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row>
    <row r="31" spans="1:247" s="1" customFormat="1" ht="15" x14ac:dyDescent="0.25">
      <c r="A31" s="169" t="s">
        <v>95</v>
      </c>
      <c r="B31" s="170"/>
      <c r="C31" s="170"/>
      <c r="D31" s="170"/>
      <c r="E31" s="170"/>
      <c r="F31" s="170"/>
      <c r="G31" s="170"/>
      <c r="H31" s="170"/>
      <c r="I31" s="171"/>
      <c r="J31" s="144">
        <v>3430</v>
      </c>
      <c r="K31" s="144"/>
      <c r="L31" s="46"/>
      <c r="M31" s="46"/>
      <c r="N31" s="46"/>
      <c r="O31" s="46"/>
      <c r="P31" s="46"/>
      <c r="Q31" s="46"/>
      <c r="R31" s="46"/>
      <c r="S31" s="46"/>
      <c r="T31" s="46"/>
      <c r="U31" s="46"/>
      <c r="V31" s="46"/>
      <c r="W31" s="46"/>
      <c r="X31" s="46"/>
      <c r="Y31" s="46"/>
      <c r="Z31" s="46"/>
      <c r="AA31" s="46"/>
      <c r="AB31" s="46"/>
      <c r="AC31" s="46"/>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row>
    <row r="32" spans="1:247" s="1" customFormat="1" ht="15" x14ac:dyDescent="0.25">
      <c r="A32" s="169" t="s">
        <v>93</v>
      </c>
      <c r="B32" s="170"/>
      <c r="C32" s="170"/>
      <c r="D32" s="170"/>
      <c r="E32" s="170"/>
      <c r="F32" s="170"/>
      <c r="G32" s="170"/>
      <c r="H32" s="170"/>
      <c r="I32" s="171"/>
      <c r="J32" s="160">
        <f>J6*0.01</f>
        <v>1000</v>
      </c>
      <c r="K32" s="161"/>
      <c r="L32" s="46"/>
      <c r="M32" s="46"/>
      <c r="N32" s="46"/>
      <c r="O32" s="46"/>
      <c r="P32" s="46"/>
      <c r="Q32" s="46"/>
      <c r="R32" s="46"/>
      <c r="S32" s="46"/>
      <c r="T32" s="46"/>
      <c r="U32" s="46"/>
      <c r="V32" s="46"/>
      <c r="W32" s="46"/>
      <c r="X32" s="46"/>
      <c r="Y32" s="46"/>
      <c r="Z32" s="46"/>
      <c r="AA32" s="46"/>
      <c r="AB32" s="46"/>
      <c r="AC32" s="46"/>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row>
    <row r="33" spans="1:247" s="2" customFormat="1" ht="15" hidden="1" customHeight="1" x14ac:dyDescent="0.25">
      <c r="A33" s="169"/>
      <c r="B33" s="170"/>
      <c r="C33" s="170"/>
      <c r="D33" s="170"/>
      <c r="E33" s="170"/>
      <c r="F33" s="170"/>
      <c r="G33" s="170"/>
      <c r="H33" s="170"/>
      <c r="I33" s="171"/>
      <c r="J33" s="63"/>
      <c r="K33" s="64"/>
      <c r="L33" s="46"/>
      <c r="M33" s="46"/>
      <c r="N33" s="46"/>
      <c r="O33" s="46"/>
      <c r="P33" s="46"/>
      <c r="Q33" s="46"/>
      <c r="R33" s="46"/>
      <c r="S33" s="46"/>
      <c r="T33" s="46"/>
      <c r="U33" s="46"/>
      <c r="V33" s="46"/>
      <c r="W33" s="46"/>
      <c r="X33" s="46"/>
      <c r="Y33" s="46"/>
      <c r="Z33" s="46"/>
      <c r="AA33" s="46"/>
      <c r="AB33" s="46"/>
      <c r="AC33" s="46"/>
      <c r="AD33" s="1"/>
      <c r="AE33" s="1"/>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1:247" s="2" customFormat="1" ht="15" hidden="1" customHeight="1" x14ac:dyDescent="0.25">
      <c r="A34" s="179" t="s">
        <v>100</v>
      </c>
      <c r="B34" s="180"/>
      <c r="C34" s="180"/>
      <c r="D34" s="180"/>
      <c r="E34" s="180"/>
      <c r="F34" s="180"/>
      <c r="G34" s="180"/>
      <c r="H34" s="180"/>
      <c r="I34" s="181"/>
      <c r="J34" s="182">
        <v>0</v>
      </c>
      <c r="K34" s="182"/>
      <c r="L34" s="46"/>
      <c r="M34" s="46"/>
      <c r="N34" s="46"/>
      <c r="O34" s="46"/>
      <c r="P34" s="46"/>
      <c r="Q34" s="46"/>
      <c r="R34" s="46"/>
      <c r="S34" s="46"/>
      <c r="T34" s="46"/>
      <c r="U34" s="46"/>
      <c r="V34" s="46"/>
      <c r="W34" s="46"/>
      <c r="X34" s="46"/>
      <c r="Y34" s="46"/>
      <c r="Z34" s="46"/>
      <c r="AA34" s="46"/>
      <c r="AB34" s="46"/>
      <c r="AC34" s="46"/>
      <c r="AD34" s="1"/>
      <c r="AE34" s="1"/>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1:247" s="2" customFormat="1" ht="15" hidden="1" customHeight="1" x14ac:dyDescent="0.25">
      <c r="A35" s="183" t="s">
        <v>77</v>
      </c>
      <c r="B35" s="177"/>
      <c r="C35" s="177"/>
      <c r="D35" s="177"/>
      <c r="E35" s="177"/>
      <c r="F35" s="177"/>
      <c r="G35" s="177"/>
      <c r="H35" s="177"/>
      <c r="I35" s="178"/>
      <c r="J35" s="184">
        <v>0</v>
      </c>
      <c r="K35" s="185"/>
      <c r="L35" s="46"/>
      <c r="M35" s="46"/>
      <c r="N35" s="46"/>
      <c r="O35" s="46"/>
      <c r="P35" s="46"/>
      <c r="Q35" s="46"/>
      <c r="R35" s="46"/>
      <c r="S35" s="46"/>
      <c r="T35" s="46"/>
      <c r="U35" s="46"/>
      <c r="V35" s="46"/>
      <c r="W35" s="46"/>
      <c r="X35" s="46"/>
      <c r="Y35" s="46"/>
      <c r="Z35" s="46"/>
      <c r="AA35" s="46"/>
      <c r="AB35" s="46"/>
      <c r="AC35" s="46"/>
      <c r="AD35" s="1"/>
      <c r="AE35" s="1"/>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1:247" s="2" customFormat="1" ht="19.5" hidden="1" customHeight="1" x14ac:dyDescent="0.25">
      <c r="A36" s="186"/>
      <c r="B36" s="187"/>
      <c r="C36" s="187"/>
      <c r="D36" s="187"/>
      <c r="E36" s="187"/>
      <c r="F36" s="187"/>
      <c r="G36" s="187"/>
      <c r="H36" s="187"/>
      <c r="I36" s="188"/>
      <c r="J36" s="189"/>
      <c r="K36" s="190"/>
      <c r="L36" s="46"/>
      <c r="M36" s="46"/>
      <c r="N36" s="46"/>
      <c r="O36" s="46"/>
      <c r="P36" s="46"/>
      <c r="Q36" s="46"/>
      <c r="R36" s="46"/>
      <c r="S36" s="46"/>
      <c r="T36" s="46"/>
      <c r="U36" s="46"/>
      <c r="V36" s="46"/>
      <c r="W36" s="46"/>
      <c r="X36" s="46"/>
      <c r="Y36" s="46"/>
      <c r="Z36" s="46"/>
      <c r="AA36" s="46"/>
      <c r="AB36" s="46"/>
      <c r="AC36" s="46"/>
      <c r="AD36" s="1"/>
      <c r="AE36" s="1"/>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1:247" s="2" customFormat="1" ht="15.75" thickBot="1" x14ac:dyDescent="0.3">
      <c r="A37" s="46">
        <v>2</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t="s">
        <v>16</v>
      </c>
      <c r="AC37" s="46"/>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1:247" s="2" customFormat="1" ht="12.75" customHeight="1" thickBot="1" x14ac:dyDescent="0.3">
      <c r="A38" s="102" t="s">
        <v>22</v>
      </c>
      <c r="B38" s="68" t="s">
        <v>24</v>
      </c>
      <c r="C38" s="69"/>
      <c r="D38" s="69"/>
      <c r="E38" s="70"/>
      <c r="F38" s="68" t="s">
        <v>25</v>
      </c>
      <c r="G38" s="69"/>
      <c r="H38" s="69"/>
      <c r="I38" s="70"/>
      <c r="J38" s="68" t="s">
        <v>26</v>
      </c>
      <c r="K38" s="69"/>
      <c r="L38" s="69"/>
      <c r="M38" s="70"/>
      <c r="N38" s="68" t="s">
        <v>27</v>
      </c>
      <c r="O38" s="69"/>
      <c r="P38" s="69"/>
      <c r="Q38" s="70"/>
      <c r="R38" s="68" t="s">
        <v>28</v>
      </c>
      <c r="S38" s="69"/>
      <c r="T38" s="69"/>
      <c r="U38" s="70"/>
      <c r="V38" s="68" t="s">
        <v>29</v>
      </c>
      <c r="W38" s="69"/>
      <c r="X38" s="69"/>
      <c r="Y38" s="70"/>
      <c r="Z38" s="68" t="s">
        <v>30</v>
      </c>
      <c r="AA38" s="69"/>
      <c r="AB38" s="69"/>
      <c r="AC38" s="70"/>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1:247" s="2" customFormat="1" ht="75.75" thickBot="1" x14ac:dyDescent="0.3">
      <c r="A39" s="103"/>
      <c r="B39" s="6" t="s">
        <v>45</v>
      </c>
      <c r="C39" s="6" t="s">
        <v>46</v>
      </c>
      <c r="D39" s="6" t="s">
        <v>78</v>
      </c>
      <c r="E39" s="6" t="s">
        <v>47</v>
      </c>
      <c r="F39" s="6" t="s">
        <v>45</v>
      </c>
      <c r="G39" s="6" t="s">
        <v>46</v>
      </c>
      <c r="H39" s="6" t="s">
        <v>78</v>
      </c>
      <c r="I39" s="6" t="s">
        <v>47</v>
      </c>
      <c r="J39" s="6" t="s">
        <v>45</v>
      </c>
      <c r="K39" s="6" t="s">
        <v>46</v>
      </c>
      <c r="L39" s="6" t="s">
        <v>78</v>
      </c>
      <c r="M39" s="6" t="s">
        <v>47</v>
      </c>
      <c r="N39" s="6" t="s">
        <v>45</v>
      </c>
      <c r="O39" s="6" t="s">
        <v>46</v>
      </c>
      <c r="P39" s="6" t="s">
        <v>78</v>
      </c>
      <c r="Q39" s="6" t="s">
        <v>47</v>
      </c>
      <c r="R39" s="6" t="s">
        <v>45</v>
      </c>
      <c r="S39" s="6" t="s">
        <v>46</v>
      </c>
      <c r="T39" s="6" t="s">
        <v>78</v>
      </c>
      <c r="U39" s="6" t="s">
        <v>47</v>
      </c>
      <c r="V39" s="6" t="s">
        <v>45</v>
      </c>
      <c r="W39" s="6" t="s">
        <v>46</v>
      </c>
      <c r="X39" s="6" t="s">
        <v>78</v>
      </c>
      <c r="Y39" s="6" t="s">
        <v>47</v>
      </c>
      <c r="Z39" s="6" t="s">
        <v>45</v>
      </c>
      <c r="AA39" s="6" t="s">
        <v>46</v>
      </c>
      <c r="AB39" s="6" t="s">
        <v>78</v>
      </c>
      <c r="AC39" s="6" t="s">
        <v>47</v>
      </c>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1:247" s="2" customFormat="1" ht="15.75" thickTop="1" x14ac:dyDescent="0.25">
      <c r="A40" s="7" t="s">
        <v>19</v>
      </c>
      <c r="B40" s="8">
        <f>sumkred2</f>
        <v>70000</v>
      </c>
      <c r="C40" s="8">
        <f t="shared" ref="C40:C51" si="0">IF(LEFT($A40,1)*1+LEFT(B$38,1)*12-12&lt;=$J$15,B40*($J$14/12),B40*($J$16/12))</f>
        <v>577.5</v>
      </c>
      <c r="D40" s="29">
        <f>IF($A40="1 міс.",$J$28*$J$6+$J$29*B40,0)+$J$21*sumkred2+$J$22+$J$24*sumkred2+$J$26+$J$30+J27*J6+J32</f>
        <v>15543</v>
      </c>
      <c r="E40" s="29">
        <f>IF(data2=2,C40+D40,IF(data2=1,IF(C40&gt;0,C40+D40+sumproplat2,0),IF(B40&gt;sumproplat2*2,sumproplat2,B40+C40+D40)))</f>
        <v>16412.166666666668</v>
      </c>
      <c r="F40" s="9">
        <f>IF(data2=1,IF((B51-sumproplat2)&gt;1,B51-sumproplat2,0),IF(B51-(sumproplat2-C51-D51)&gt;0,B51-(E51-C51-D51),0))</f>
        <v>66499.999999999942</v>
      </c>
      <c r="G40" s="8">
        <f t="shared" ref="G40:G51" si="1">IF(LEFT($A40,1)*1+LEFT(F$38,1)*12-12&lt;=$J$15,F40*($J$14/12),F40*($J$16/12))</f>
        <v>548.62499999999955</v>
      </c>
      <c r="H40" s="29">
        <f t="shared" ref="H40:H51" si="2">IF(AND($A40="1 міс.",F40&gt;0),$J$28*$J$6+$J$29*F40,0)+IF(F40-IF(data2=1,IF(G40&gt;0.001,G40+sumproplat2,0),IF(F40&gt;sumproplat2*2,sumproplat2,F40+G40))&lt;0,$J$31,0)</f>
        <v>831.99999999999955</v>
      </c>
      <c r="I40" s="29">
        <f t="shared" ref="I40:I51" si="3">IF(data2=1,IF(G40&gt;0.001,G40+H40+sumproplat2,0),IF(F40&gt;sumproplat2*2,sumproplat2+H40,F40+G40+H40))</f>
        <v>1672.2916666666658</v>
      </c>
      <c r="J40" s="9">
        <f>IF(data2=1,IF((F51-sumproplat2)&gt;1,F51-sumproplat2,0),IF(F51-(sumproplat2-G51-H51)&gt;0,F51-(I51-G51-H51),0))</f>
        <v>62999.999999999949</v>
      </c>
      <c r="K40" s="8">
        <f t="shared" ref="K40:K51" si="4">IF(LEFT($A40,1)*1+LEFT(J$38,1)*12-12&lt;=$J$15,J40*($J$14/12),J40*($J$16/12))</f>
        <v>681.97499999999945</v>
      </c>
      <c r="L40" s="29">
        <f t="shared" ref="L40:L51" si="5">IF(AND($A40="1 міс.",J40&gt;0),$J$28*$J$6+$J$29*J40,0)+IF(J40-IF(data2=1,IF(K40&gt;0.001,K40+sumproplat2,0),IF(J40&gt;sumproplat2*2,sumproplat2,J40+K40))&lt;0,$J$31,0)</f>
        <v>803.99999999999955</v>
      </c>
      <c r="M40" s="29">
        <f t="shared" ref="M40:M51" si="6">IF(data2=1,IF(K40&gt;0.001,K40+L40+sumproplat2,0),IF(J40&gt;sumproplat2*2,sumproplat2+L40,J40+K40+L40))</f>
        <v>1777.6416666666657</v>
      </c>
      <c r="N40" s="9">
        <f>IF(data2=1,IF((J51-sumproplat2)&gt;1,J51-sumproplat2,0),IF(J51-(sumproplat2-K51-L51)&gt;0,J51-(M51-K51-L51),0))</f>
        <v>59499.999999999978</v>
      </c>
      <c r="O40" s="8">
        <f t="shared" ref="O40:O51" si="7">IF(LEFT($A40,1)*1+LEFT(N$38,1)*12-12&lt;=$J$15,N40*($J$14/12),N40*($J$16/12))</f>
        <v>644.08749999999975</v>
      </c>
      <c r="P40" s="29">
        <f t="shared" ref="P40:P51" si="8">IF(AND($A40="1 міс.",N40&gt;0),$J$28*$J$6+$J$29*N40,0)+IF(N40-IF(data2=1,IF(O40&gt;0.001,O40+sumproplat2,0),IF(N40&gt;sumproplat2*2,sumproplat2,N40+O40))&lt;0,$J$31,0)</f>
        <v>775.99999999999977</v>
      </c>
      <c r="Q40" s="29">
        <f t="shared" ref="Q40:Q51" si="9">IF(data2=1,IF(O40&gt;0.001,O40+P40+sumproplat2,0),IF(N40&gt;sumproplat2*2,sumproplat2+P40,N40+O40+P40))</f>
        <v>1711.7541666666664</v>
      </c>
      <c r="R40" s="9">
        <f>IF(data2=1,IF((N51-sumproplat2)&gt;1,N51-sumproplat2,0),IF(N51-(sumproplat2-O51-P51)&gt;0,N51-(Q51-O51-P51),0))</f>
        <v>56000.000000000007</v>
      </c>
      <c r="S40" s="8">
        <f t="shared" ref="S40:S51" si="10">IF(LEFT($A40,1)*1+LEFT(R$38,1)*12-12&lt;=$J$15,R40*($J$14/12),R40*($J$16/12))</f>
        <v>606.20000000000005</v>
      </c>
      <c r="T40" s="29">
        <f t="shared" ref="T40:T51" si="11">IF(AND($A40="1 міс.",R40&gt;0),$J$28*$J$6+$J$29*R40,0)+IF(R40-IF(data2=1,IF(S40&gt;0.001,S40+sumproplat2,0),IF(R40&gt;sumproplat2*2,sumproplat2,R40+S40))&lt;0,$J$31,0)</f>
        <v>748</v>
      </c>
      <c r="U40" s="29">
        <f t="shared" ref="U40:U51" si="12">IF(data2=1,IF(S40&gt;0.001,S40+T40+sumproplat2,0),IF(R40&gt;sumproplat2*2,sumproplat2+T40,R40+S40+T40))</f>
        <v>1645.8666666666668</v>
      </c>
      <c r="V40" s="9">
        <f>IF(data2=1,IF((R51-sumproplat2)&gt;1,R51-sumproplat2,0),IF(R51-(sumproplat2-S51-T51)&gt;0,R51-(U51-S51-T51),0))</f>
        <v>52500.000000000036</v>
      </c>
      <c r="W40" s="8">
        <f t="shared" ref="W40:W51" si="13">IF(LEFT($A40,1)*1+LEFT(V$38,1)*12-12&lt;=$J$15,V40*($J$14/12),V40*($J$16/12))</f>
        <v>568.31250000000034</v>
      </c>
      <c r="X40" s="29">
        <f t="shared" ref="X40:X51" si="14">IF(AND($A40="1 міс.",V40&gt;0),$J$28*$J$6+$J$29*V40,0)+IF(V40-IF(data2=1,IF(W40&gt;0.001,W40+sumproplat2,0),IF(V40&gt;sumproplat2*2,sumproplat2,V40+W40))&lt;0,$J$31,0)</f>
        <v>720.00000000000023</v>
      </c>
      <c r="Y40" s="29">
        <f t="shared" ref="Y40:Y51" si="15">IF(data2=1,IF(W40&gt;0.001,W40+X40+sumproplat2,0),IF(V40&gt;sumproplat2*2,sumproplat2+X40,V40+W40+X40))</f>
        <v>1579.9791666666672</v>
      </c>
      <c r="Z40" s="9">
        <f>IF(data2=1,IF((V51-sumproplat2)&gt;1,V51-sumproplat2,0),IF(V51-(sumproplat2-W51-X51)&gt;0,V51-(Y51-W51-X51),0))</f>
        <v>49000.000000000065</v>
      </c>
      <c r="AA40" s="8">
        <f t="shared" ref="AA40:AA51" si="16">IF(LEFT($A40,1)*1+LEFT(Z$38,1)*12-12&lt;=$J$15,Z40*($J$14/12),Z40*($J$16/12))</f>
        <v>530.42500000000064</v>
      </c>
      <c r="AB40" s="29">
        <f t="shared" ref="AB40:AB51" si="17">IF(AND($A40="1 міс.",Z40&gt;0),$J$28*$J$6+$J$29*Z40,0)+IF(Z40-IF(data2=1,IF(AA40&gt;0.001,AA40+sumproplat2,0),IF(Z40&gt;sumproplat2*2,sumproplat2,Z40+AA40))&lt;0,$J$31,0)</f>
        <v>692.00000000000045</v>
      </c>
      <c r="AC40" s="29">
        <f t="shared" ref="AC40:AC51" si="18">IF(data2=1,IF(AA40&gt;0.001,AA40+AB40+sumproplat2,0),IF(Z40&gt;sumproplat2*2,sumproplat2+AB40,Z40+AA40+AB40))</f>
        <v>1514.0916666666678</v>
      </c>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1:247" s="2" customFormat="1" ht="15" x14ac:dyDescent="0.25">
      <c r="A41" s="7" t="s">
        <v>20</v>
      </c>
      <c r="B41" s="9">
        <f t="shared" ref="B41:B51" si="19">IF(data2=1,IF((B40-sumproplat2)&gt;1,B40-sumproplat2,0),IF(B40-(sumproplat2-C40-D40)&gt;0,B40-(E40-C40-D40),0))</f>
        <v>69708.333333333328</v>
      </c>
      <c r="C41" s="8">
        <f t="shared" si="0"/>
        <v>575.09375</v>
      </c>
      <c r="D41" s="29">
        <f t="shared" ref="D41:D51" si="20">IF($A41="1 міс.",$J$28*$J$6+$J$29*B41,0)+IF(B41-IF(data2=1,IF(C41&gt;0.001,C41+sumproplat2,0),IF(B41&gt;sumproplat2*2,sumproplat2,B41+C41))&lt;0,$J$31,0)</f>
        <v>0</v>
      </c>
      <c r="E41" s="29">
        <f t="shared" ref="E41:E51" si="21">IF(data2=1,IF(C41&gt;0.001,C41+D41+sumproplat2,0),IF(B41&gt;sumproplat2*2,sumproplat2+D41,B41+C41+D41))</f>
        <v>866.76041666666674</v>
      </c>
      <c r="F41" s="9">
        <f t="shared" ref="F41:F51" si="22">IF(data2=1,IF((F40-sumproplat2)&gt;1,F40-sumproplat2,0),IF(F40-(sumproplat2-G40-H40)&gt;0,F40-(I40-G40-H40),0))</f>
        <v>66208.33333333327</v>
      </c>
      <c r="G41" s="8">
        <f t="shared" si="1"/>
        <v>546.21874999999955</v>
      </c>
      <c r="H41" s="29">
        <f t="shared" si="2"/>
        <v>0</v>
      </c>
      <c r="I41" s="29">
        <f t="shared" si="3"/>
        <v>837.88541666666629</v>
      </c>
      <c r="J41" s="9">
        <f t="shared" ref="J41:J51" si="23">IF(data2=1,IF((J40-sumproplat2)&gt;1,J40-sumproplat2,0),IF(J40-(sumproplat2-K40-L40)&gt;0,J40-(M40-K40-L40),0))</f>
        <v>62708.333333333285</v>
      </c>
      <c r="K41" s="8">
        <f t="shared" si="4"/>
        <v>678.8177083333328</v>
      </c>
      <c r="L41" s="29">
        <f t="shared" si="5"/>
        <v>0</v>
      </c>
      <c r="M41" s="29">
        <f t="shared" si="6"/>
        <v>970.48437499999955</v>
      </c>
      <c r="N41" s="9">
        <f t="shared" ref="N41:N51" si="24">IF(data2=1,IF((N40-sumproplat2)&gt;1,N40-sumproplat2,0),IF(N40-(sumproplat2-O40-P40)&gt;0,N40-(Q40-O40-P40),0))</f>
        <v>59208.333333333314</v>
      </c>
      <c r="O41" s="8">
        <f t="shared" si="7"/>
        <v>640.9302083333331</v>
      </c>
      <c r="P41" s="29">
        <f t="shared" si="8"/>
        <v>0</v>
      </c>
      <c r="Q41" s="29">
        <f t="shared" si="9"/>
        <v>932.59687499999973</v>
      </c>
      <c r="R41" s="9">
        <f t="shared" ref="R41:R51" si="25">IF(data2=1,IF((R40-sumproplat2)&gt;1,R40-sumproplat2,0),IF(R40-(sumproplat2-S40-T40)&gt;0,R40-(U40-S40-T40),0))</f>
        <v>55708.333333333343</v>
      </c>
      <c r="S41" s="8">
        <f t="shared" si="10"/>
        <v>603.04270833333339</v>
      </c>
      <c r="T41" s="29">
        <f t="shared" si="11"/>
        <v>0</v>
      </c>
      <c r="U41" s="29">
        <f t="shared" si="12"/>
        <v>894.70937500000014</v>
      </c>
      <c r="V41" s="9">
        <f t="shared" ref="V41:V51" si="26">IF(data2=1,IF((V40-sumproplat2)&gt;1,V40-sumproplat2,0),IF(V40-(sumproplat2-W40-X40)&gt;0,V40-(Y40-W40-X40),0))</f>
        <v>52208.333333333372</v>
      </c>
      <c r="W41" s="8">
        <f t="shared" si="13"/>
        <v>565.15520833333369</v>
      </c>
      <c r="X41" s="29">
        <f t="shared" si="14"/>
        <v>0</v>
      </c>
      <c r="Y41" s="29">
        <f t="shared" si="15"/>
        <v>856.82187500000032</v>
      </c>
      <c r="Z41" s="9">
        <f t="shared" ref="Z41:Z51" si="27">IF(data2=1,IF((Z40-sumproplat2)&gt;1,Z40-sumproplat2,0),IF(Z40-(sumproplat2-AA40-AB40)&gt;0,Z40-(AC40-AA40-AB40),0))</f>
        <v>48708.333333333401</v>
      </c>
      <c r="AA41" s="8">
        <f t="shared" si="16"/>
        <v>527.2677083333341</v>
      </c>
      <c r="AB41" s="29">
        <f t="shared" si="17"/>
        <v>0</v>
      </c>
      <c r="AC41" s="29">
        <f t="shared" si="18"/>
        <v>818.93437500000073</v>
      </c>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1:247" s="2" customFormat="1" ht="15" x14ac:dyDescent="0.25">
      <c r="A42" s="7" t="s">
        <v>21</v>
      </c>
      <c r="B42" s="9">
        <f t="shared" si="19"/>
        <v>69416.666666666657</v>
      </c>
      <c r="C42" s="8">
        <f t="shared" si="0"/>
        <v>572.6875</v>
      </c>
      <c r="D42" s="29">
        <f t="shared" si="20"/>
        <v>0</v>
      </c>
      <c r="E42" s="29">
        <f t="shared" si="21"/>
        <v>864.35416666666674</v>
      </c>
      <c r="F42" s="9">
        <f t="shared" si="22"/>
        <v>65916.666666666599</v>
      </c>
      <c r="G42" s="8">
        <f t="shared" si="1"/>
        <v>543.81249999999943</v>
      </c>
      <c r="H42" s="29">
        <f t="shared" si="2"/>
        <v>0</v>
      </c>
      <c r="I42" s="29">
        <f t="shared" si="3"/>
        <v>835.47916666666606</v>
      </c>
      <c r="J42" s="9">
        <f t="shared" si="23"/>
        <v>62416.666666666621</v>
      </c>
      <c r="K42" s="8">
        <f t="shared" si="4"/>
        <v>675.66041666666615</v>
      </c>
      <c r="L42" s="29">
        <f t="shared" si="5"/>
        <v>0</v>
      </c>
      <c r="M42" s="29">
        <f t="shared" si="6"/>
        <v>967.32708333333289</v>
      </c>
      <c r="N42" s="9">
        <f t="shared" si="24"/>
        <v>58916.66666666665</v>
      </c>
      <c r="O42" s="8">
        <f t="shared" si="7"/>
        <v>637.77291666666645</v>
      </c>
      <c r="P42" s="29">
        <f t="shared" si="8"/>
        <v>0</v>
      </c>
      <c r="Q42" s="29">
        <f t="shared" si="9"/>
        <v>929.43958333333308</v>
      </c>
      <c r="R42" s="9">
        <f t="shared" si="25"/>
        <v>55416.666666666679</v>
      </c>
      <c r="S42" s="8">
        <f t="shared" si="10"/>
        <v>599.88541666666674</v>
      </c>
      <c r="T42" s="29">
        <f t="shared" si="11"/>
        <v>0</v>
      </c>
      <c r="U42" s="29">
        <f t="shared" si="12"/>
        <v>891.55208333333348</v>
      </c>
      <c r="V42" s="9">
        <f t="shared" si="26"/>
        <v>51916.666666666708</v>
      </c>
      <c r="W42" s="8">
        <f t="shared" si="13"/>
        <v>561.99791666666704</v>
      </c>
      <c r="X42" s="29">
        <f t="shared" si="14"/>
        <v>0</v>
      </c>
      <c r="Y42" s="29">
        <f t="shared" si="15"/>
        <v>853.66458333333367</v>
      </c>
      <c r="Z42" s="9">
        <f t="shared" si="27"/>
        <v>48416.666666666737</v>
      </c>
      <c r="AA42" s="8">
        <f t="shared" si="16"/>
        <v>524.11041666666745</v>
      </c>
      <c r="AB42" s="29">
        <f t="shared" si="17"/>
        <v>0</v>
      </c>
      <c r="AC42" s="29">
        <f t="shared" si="18"/>
        <v>815.77708333333408</v>
      </c>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1:247" s="2" customFormat="1" ht="15" x14ac:dyDescent="0.25">
      <c r="A43" s="7" t="s">
        <v>53</v>
      </c>
      <c r="B43" s="9">
        <f t="shared" si="19"/>
        <v>69124.999999999985</v>
      </c>
      <c r="C43" s="8">
        <f t="shared" si="0"/>
        <v>570.28124999999989</v>
      </c>
      <c r="D43" s="29">
        <f t="shared" si="20"/>
        <v>0</v>
      </c>
      <c r="E43" s="29">
        <f t="shared" si="21"/>
        <v>861.94791666666652</v>
      </c>
      <c r="F43" s="9">
        <f t="shared" si="22"/>
        <v>65624.999999999927</v>
      </c>
      <c r="G43" s="8">
        <f t="shared" si="1"/>
        <v>541.40624999999943</v>
      </c>
      <c r="H43" s="29">
        <f t="shared" si="2"/>
        <v>0</v>
      </c>
      <c r="I43" s="29">
        <f t="shared" si="3"/>
        <v>833.07291666666606</v>
      </c>
      <c r="J43" s="9">
        <f t="shared" si="23"/>
        <v>62124.999999999956</v>
      </c>
      <c r="K43" s="8">
        <f t="shared" si="4"/>
        <v>672.5031249999995</v>
      </c>
      <c r="L43" s="29">
        <f t="shared" si="5"/>
        <v>0</v>
      </c>
      <c r="M43" s="29">
        <f t="shared" si="6"/>
        <v>964.16979166666624</v>
      </c>
      <c r="N43" s="9">
        <f t="shared" si="24"/>
        <v>58624.999999999985</v>
      </c>
      <c r="O43" s="8">
        <f t="shared" si="7"/>
        <v>634.6156249999998</v>
      </c>
      <c r="P43" s="29">
        <f t="shared" si="8"/>
        <v>0</v>
      </c>
      <c r="Q43" s="29">
        <f t="shared" si="9"/>
        <v>926.28229166666642</v>
      </c>
      <c r="R43" s="9">
        <f t="shared" si="25"/>
        <v>55125.000000000015</v>
      </c>
      <c r="S43" s="8">
        <f t="shared" si="10"/>
        <v>596.72812500000009</v>
      </c>
      <c r="T43" s="29">
        <f t="shared" si="11"/>
        <v>0</v>
      </c>
      <c r="U43" s="29">
        <f t="shared" si="12"/>
        <v>888.39479166666683</v>
      </c>
      <c r="V43" s="9">
        <f t="shared" si="26"/>
        <v>51625.000000000044</v>
      </c>
      <c r="W43" s="8">
        <f t="shared" si="13"/>
        <v>558.8406250000005</v>
      </c>
      <c r="X43" s="29">
        <f t="shared" si="14"/>
        <v>0</v>
      </c>
      <c r="Y43" s="29">
        <f t="shared" si="15"/>
        <v>850.50729166666724</v>
      </c>
      <c r="Z43" s="9">
        <f t="shared" si="27"/>
        <v>48125.000000000073</v>
      </c>
      <c r="AA43" s="8">
        <f t="shared" si="16"/>
        <v>520.9531250000008</v>
      </c>
      <c r="AB43" s="29">
        <f t="shared" si="17"/>
        <v>0</v>
      </c>
      <c r="AC43" s="29">
        <f t="shared" si="18"/>
        <v>812.61979166666742</v>
      </c>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1:247" s="2" customFormat="1" ht="15" x14ac:dyDescent="0.25">
      <c r="A44" s="7" t="s">
        <v>54</v>
      </c>
      <c r="B44" s="9">
        <f t="shared" si="19"/>
        <v>68833.333333333314</v>
      </c>
      <c r="C44" s="8">
        <f t="shared" si="0"/>
        <v>567.87499999999989</v>
      </c>
      <c r="D44" s="29">
        <f t="shared" si="20"/>
        <v>0</v>
      </c>
      <c r="E44" s="29">
        <f t="shared" si="21"/>
        <v>859.54166666666652</v>
      </c>
      <c r="F44" s="9">
        <f t="shared" si="22"/>
        <v>65333.333333333263</v>
      </c>
      <c r="G44" s="8">
        <f t="shared" si="1"/>
        <v>538.99999999999943</v>
      </c>
      <c r="H44" s="29">
        <f t="shared" si="2"/>
        <v>0</v>
      </c>
      <c r="I44" s="29">
        <f t="shared" si="3"/>
        <v>830.66666666666606</v>
      </c>
      <c r="J44" s="9">
        <f t="shared" si="23"/>
        <v>61833.333333333292</v>
      </c>
      <c r="K44" s="8">
        <f t="shared" si="4"/>
        <v>669.34583333333285</v>
      </c>
      <c r="L44" s="29">
        <f t="shared" si="5"/>
        <v>0</v>
      </c>
      <c r="M44" s="29">
        <f t="shared" si="6"/>
        <v>961.01249999999959</v>
      </c>
      <c r="N44" s="9">
        <f t="shared" si="24"/>
        <v>58333.333333333321</v>
      </c>
      <c r="O44" s="8">
        <f t="shared" si="7"/>
        <v>631.45833333333314</v>
      </c>
      <c r="P44" s="29">
        <f t="shared" si="8"/>
        <v>0</v>
      </c>
      <c r="Q44" s="29">
        <f t="shared" si="9"/>
        <v>923.12499999999977</v>
      </c>
      <c r="R44" s="9">
        <f t="shared" si="25"/>
        <v>54833.33333333335</v>
      </c>
      <c r="S44" s="8">
        <f t="shared" si="10"/>
        <v>593.57083333333344</v>
      </c>
      <c r="T44" s="29">
        <f t="shared" si="11"/>
        <v>0</v>
      </c>
      <c r="U44" s="29">
        <f t="shared" si="12"/>
        <v>885.23750000000018</v>
      </c>
      <c r="V44" s="9">
        <f t="shared" si="26"/>
        <v>51333.333333333379</v>
      </c>
      <c r="W44" s="8">
        <f t="shared" si="13"/>
        <v>555.68333333333385</v>
      </c>
      <c r="X44" s="29">
        <f t="shared" si="14"/>
        <v>0</v>
      </c>
      <c r="Y44" s="29">
        <f t="shared" si="15"/>
        <v>847.35000000000059</v>
      </c>
      <c r="Z44" s="9">
        <f t="shared" si="27"/>
        <v>47833.333333333409</v>
      </c>
      <c r="AA44" s="8">
        <f t="shared" si="16"/>
        <v>517.79583333333414</v>
      </c>
      <c r="AB44" s="29">
        <f t="shared" si="17"/>
        <v>0</v>
      </c>
      <c r="AC44" s="29">
        <f t="shared" si="18"/>
        <v>809.46250000000077</v>
      </c>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1:247" s="2" customFormat="1" ht="15" x14ac:dyDescent="0.25">
      <c r="A45" s="7" t="s">
        <v>55</v>
      </c>
      <c r="B45" s="9">
        <f t="shared" si="19"/>
        <v>68541.666666666642</v>
      </c>
      <c r="C45" s="8">
        <f t="shared" si="0"/>
        <v>565.46874999999977</v>
      </c>
      <c r="D45" s="29">
        <f t="shared" si="20"/>
        <v>0</v>
      </c>
      <c r="E45" s="29">
        <f t="shared" si="21"/>
        <v>857.13541666666652</v>
      </c>
      <c r="F45" s="9">
        <f t="shared" si="22"/>
        <v>65041.666666666599</v>
      </c>
      <c r="G45" s="8">
        <f t="shared" si="1"/>
        <v>536.59374999999943</v>
      </c>
      <c r="H45" s="29">
        <f t="shared" si="2"/>
        <v>0</v>
      </c>
      <c r="I45" s="29">
        <f t="shared" si="3"/>
        <v>828.26041666666606</v>
      </c>
      <c r="J45" s="9">
        <f t="shared" si="23"/>
        <v>61541.666666666628</v>
      </c>
      <c r="K45" s="8">
        <f t="shared" si="4"/>
        <v>666.1885416666662</v>
      </c>
      <c r="L45" s="29">
        <f t="shared" si="5"/>
        <v>0</v>
      </c>
      <c r="M45" s="29">
        <f t="shared" si="6"/>
        <v>957.85520833333294</v>
      </c>
      <c r="N45" s="9">
        <f t="shared" si="24"/>
        <v>58041.666666666657</v>
      </c>
      <c r="O45" s="8">
        <f t="shared" si="7"/>
        <v>628.30104166666649</v>
      </c>
      <c r="P45" s="29">
        <f t="shared" si="8"/>
        <v>0</v>
      </c>
      <c r="Q45" s="29">
        <f t="shared" si="9"/>
        <v>919.96770833333312</v>
      </c>
      <c r="R45" s="9">
        <f t="shared" si="25"/>
        <v>54541.666666666686</v>
      </c>
      <c r="S45" s="8">
        <f t="shared" si="10"/>
        <v>590.4135416666669</v>
      </c>
      <c r="T45" s="29">
        <f t="shared" si="11"/>
        <v>0</v>
      </c>
      <c r="U45" s="29">
        <f t="shared" si="12"/>
        <v>882.08020833333353</v>
      </c>
      <c r="V45" s="9">
        <f t="shared" si="26"/>
        <v>51041.666666666715</v>
      </c>
      <c r="W45" s="8">
        <f t="shared" si="13"/>
        <v>552.5260416666672</v>
      </c>
      <c r="X45" s="29">
        <f t="shared" si="14"/>
        <v>0</v>
      </c>
      <c r="Y45" s="29">
        <f t="shared" si="15"/>
        <v>844.19270833333394</v>
      </c>
      <c r="Z45" s="9">
        <f t="shared" si="27"/>
        <v>47541.666666666744</v>
      </c>
      <c r="AA45" s="8">
        <f t="shared" si="16"/>
        <v>514.63854166666749</v>
      </c>
      <c r="AB45" s="29">
        <f t="shared" si="17"/>
        <v>0</v>
      </c>
      <c r="AC45" s="29">
        <f t="shared" si="18"/>
        <v>806.30520833333412</v>
      </c>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1:247" s="2" customFormat="1" ht="14.25" customHeight="1" x14ac:dyDescent="0.25">
      <c r="A46" s="7" t="s">
        <v>56</v>
      </c>
      <c r="B46" s="9">
        <f t="shared" si="19"/>
        <v>68249.999999999971</v>
      </c>
      <c r="C46" s="8">
        <f t="shared" si="0"/>
        <v>563.06249999999977</v>
      </c>
      <c r="D46" s="29">
        <f t="shared" si="20"/>
        <v>0</v>
      </c>
      <c r="E46" s="29">
        <f t="shared" si="21"/>
        <v>854.72916666666652</v>
      </c>
      <c r="F46" s="9">
        <f t="shared" si="22"/>
        <v>64749.999999999935</v>
      </c>
      <c r="G46" s="8">
        <f t="shared" si="1"/>
        <v>534.18749999999943</v>
      </c>
      <c r="H46" s="29">
        <f t="shared" si="2"/>
        <v>0</v>
      </c>
      <c r="I46" s="29">
        <f t="shared" si="3"/>
        <v>825.85416666666606</v>
      </c>
      <c r="J46" s="9">
        <f t="shared" si="23"/>
        <v>61249.999999999964</v>
      </c>
      <c r="K46" s="8">
        <f t="shared" si="4"/>
        <v>663.03124999999955</v>
      </c>
      <c r="L46" s="29">
        <f t="shared" si="5"/>
        <v>0</v>
      </c>
      <c r="M46" s="29">
        <f t="shared" si="6"/>
        <v>954.69791666666629</v>
      </c>
      <c r="N46" s="9">
        <f t="shared" si="24"/>
        <v>57749.999999999993</v>
      </c>
      <c r="O46" s="8">
        <f t="shared" si="7"/>
        <v>625.14374999999984</v>
      </c>
      <c r="P46" s="29">
        <f t="shared" si="8"/>
        <v>0</v>
      </c>
      <c r="Q46" s="29">
        <f t="shared" si="9"/>
        <v>916.81041666666647</v>
      </c>
      <c r="R46" s="9">
        <f t="shared" si="25"/>
        <v>54250.000000000022</v>
      </c>
      <c r="S46" s="8">
        <f t="shared" si="10"/>
        <v>587.25625000000025</v>
      </c>
      <c r="T46" s="29">
        <f t="shared" si="11"/>
        <v>0</v>
      </c>
      <c r="U46" s="29">
        <f t="shared" si="12"/>
        <v>878.92291666666688</v>
      </c>
      <c r="V46" s="9">
        <f t="shared" si="26"/>
        <v>50750.000000000051</v>
      </c>
      <c r="W46" s="8">
        <f t="shared" si="13"/>
        <v>549.36875000000055</v>
      </c>
      <c r="X46" s="29">
        <f t="shared" si="14"/>
        <v>0</v>
      </c>
      <c r="Y46" s="29">
        <f t="shared" si="15"/>
        <v>841.03541666666729</v>
      </c>
      <c r="Z46" s="9">
        <f t="shared" si="27"/>
        <v>47250.00000000008</v>
      </c>
      <c r="AA46" s="8">
        <f t="shared" si="16"/>
        <v>511.48125000000084</v>
      </c>
      <c r="AB46" s="29">
        <f t="shared" si="17"/>
        <v>0</v>
      </c>
      <c r="AC46" s="29">
        <f t="shared" si="18"/>
        <v>803.14791666666747</v>
      </c>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1:247" s="2" customFormat="1" ht="15" x14ac:dyDescent="0.25">
      <c r="A47" s="7" t="s">
        <v>57</v>
      </c>
      <c r="B47" s="9">
        <f t="shared" si="19"/>
        <v>67958.333333333299</v>
      </c>
      <c r="C47" s="8">
        <f t="shared" si="0"/>
        <v>560.65624999999977</v>
      </c>
      <c r="D47" s="29">
        <f t="shared" si="20"/>
        <v>0</v>
      </c>
      <c r="E47" s="29">
        <f t="shared" si="21"/>
        <v>852.32291666666652</v>
      </c>
      <c r="F47" s="9">
        <f t="shared" si="22"/>
        <v>64458.33333333327</v>
      </c>
      <c r="G47" s="8">
        <f t="shared" si="1"/>
        <v>531.78124999999955</v>
      </c>
      <c r="H47" s="29">
        <f t="shared" si="2"/>
        <v>0</v>
      </c>
      <c r="I47" s="29">
        <f t="shared" si="3"/>
        <v>823.44791666666629</v>
      </c>
      <c r="J47" s="9">
        <f t="shared" si="23"/>
        <v>60958.333333333299</v>
      </c>
      <c r="K47" s="8">
        <f t="shared" si="4"/>
        <v>659.87395833333289</v>
      </c>
      <c r="L47" s="29">
        <f t="shared" si="5"/>
        <v>0</v>
      </c>
      <c r="M47" s="29">
        <f t="shared" si="6"/>
        <v>951.54062499999964</v>
      </c>
      <c r="N47" s="9">
        <f t="shared" si="24"/>
        <v>57458.333333333328</v>
      </c>
      <c r="O47" s="8">
        <f t="shared" si="7"/>
        <v>621.9864583333333</v>
      </c>
      <c r="P47" s="29">
        <f t="shared" si="8"/>
        <v>0</v>
      </c>
      <c r="Q47" s="29">
        <f t="shared" si="9"/>
        <v>913.65312500000005</v>
      </c>
      <c r="R47" s="9">
        <f t="shared" si="25"/>
        <v>53958.333333333358</v>
      </c>
      <c r="S47" s="8">
        <f t="shared" si="10"/>
        <v>584.0989583333336</v>
      </c>
      <c r="T47" s="29">
        <f t="shared" si="11"/>
        <v>0</v>
      </c>
      <c r="U47" s="29">
        <f t="shared" si="12"/>
        <v>875.76562500000023</v>
      </c>
      <c r="V47" s="9">
        <f t="shared" si="26"/>
        <v>50458.333333333387</v>
      </c>
      <c r="W47" s="8">
        <f t="shared" si="13"/>
        <v>546.21145833333389</v>
      </c>
      <c r="X47" s="29">
        <f t="shared" si="14"/>
        <v>0</v>
      </c>
      <c r="Y47" s="29">
        <f t="shared" si="15"/>
        <v>837.87812500000064</v>
      </c>
      <c r="Z47" s="9">
        <f t="shared" si="27"/>
        <v>46958.333333333416</v>
      </c>
      <c r="AA47" s="8">
        <f t="shared" si="16"/>
        <v>508.32395833333419</v>
      </c>
      <c r="AB47" s="29">
        <f t="shared" si="17"/>
        <v>0</v>
      </c>
      <c r="AC47" s="29">
        <f t="shared" si="18"/>
        <v>799.99062500000082</v>
      </c>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1:247" s="2" customFormat="1" ht="15" x14ac:dyDescent="0.25">
      <c r="A48" s="7" t="s">
        <v>58</v>
      </c>
      <c r="B48" s="9">
        <f t="shared" si="19"/>
        <v>67666.666666666628</v>
      </c>
      <c r="C48" s="8">
        <f t="shared" si="0"/>
        <v>558.24999999999966</v>
      </c>
      <c r="D48" s="29">
        <f t="shared" si="20"/>
        <v>0</v>
      </c>
      <c r="E48" s="29">
        <f t="shared" si="21"/>
        <v>849.91666666666629</v>
      </c>
      <c r="F48" s="9">
        <f t="shared" si="22"/>
        <v>64166.666666666606</v>
      </c>
      <c r="G48" s="8">
        <f t="shared" si="1"/>
        <v>529.37499999999955</v>
      </c>
      <c r="H48" s="29">
        <f t="shared" si="2"/>
        <v>0</v>
      </c>
      <c r="I48" s="29">
        <f t="shared" si="3"/>
        <v>821.04166666666629</v>
      </c>
      <c r="J48" s="9">
        <f t="shared" si="23"/>
        <v>60666.666666666635</v>
      </c>
      <c r="K48" s="8">
        <f t="shared" si="4"/>
        <v>656.71666666666624</v>
      </c>
      <c r="L48" s="29">
        <f t="shared" si="5"/>
        <v>0</v>
      </c>
      <c r="M48" s="29">
        <f t="shared" si="6"/>
        <v>948.38333333333298</v>
      </c>
      <c r="N48" s="9">
        <f t="shared" si="24"/>
        <v>57166.666666666664</v>
      </c>
      <c r="O48" s="8">
        <f t="shared" si="7"/>
        <v>618.82916666666665</v>
      </c>
      <c r="P48" s="29">
        <f t="shared" si="8"/>
        <v>0</v>
      </c>
      <c r="Q48" s="29">
        <f t="shared" si="9"/>
        <v>910.49583333333339</v>
      </c>
      <c r="R48" s="9">
        <f t="shared" si="25"/>
        <v>53666.666666666693</v>
      </c>
      <c r="S48" s="8">
        <f t="shared" si="10"/>
        <v>580.94166666666695</v>
      </c>
      <c r="T48" s="29">
        <f t="shared" si="11"/>
        <v>0</v>
      </c>
      <c r="U48" s="29">
        <f t="shared" si="12"/>
        <v>872.60833333333358</v>
      </c>
      <c r="V48" s="9">
        <f t="shared" si="26"/>
        <v>50166.666666666722</v>
      </c>
      <c r="W48" s="8">
        <f t="shared" si="13"/>
        <v>543.05416666666724</v>
      </c>
      <c r="X48" s="29">
        <f t="shared" si="14"/>
        <v>0</v>
      </c>
      <c r="Y48" s="29">
        <f t="shared" si="15"/>
        <v>834.72083333333399</v>
      </c>
      <c r="Z48" s="9">
        <f t="shared" si="27"/>
        <v>46666.666666666752</v>
      </c>
      <c r="AA48" s="8">
        <f t="shared" si="16"/>
        <v>505.16666666666754</v>
      </c>
      <c r="AB48" s="29">
        <f t="shared" si="17"/>
        <v>0</v>
      </c>
      <c r="AC48" s="29">
        <f t="shared" si="18"/>
        <v>796.83333333333417</v>
      </c>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1:247" s="2" customFormat="1" ht="15" x14ac:dyDescent="0.25">
      <c r="A49" s="7" t="s">
        <v>59</v>
      </c>
      <c r="B49" s="9">
        <f t="shared" si="19"/>
        <v>67374.999999999956</v>
      </c>
      <c r="C49" s="8">
        <f t="shared" si="0"/>
        <v>555.84374999999966</v>
      </c>
      <c r="D49" s="29">
        <f t="shared" si="20"/>
        <v>0</v>
      </c>
      <c r="E49" s="29">
        <f t="shared" si="21"/>
        <v>847.51041666666629</v>
      </c>
      <c r="F49" s="9">
        <f t="shared" si="22"/>
        <v>63874.999999999942</v>
      </c>
      <c r="G49" s="8">
        <f t="shared" si="1"/>
        <v>526.96874999999955</v>
      </c>
      <c r="H49" s="29">
        <f t="shared" si="2"/>
        <v>0</v>
      </c>
      <c r="I49" s="29">
        <f t="shared" si="3"/>
        <v>818.63541666666629</v>
      </c>
      <c r="J49" s="9">
        <f t="shared" si="23"/>
        <v>60374.999999999971</v>
      </c>
      <c r="K49" s="8">
        <f t="shared" si="4"/>
        <v>653.5593749999997</v>
      </c>
      <c r="L49" s="29">
        <f t="shared" si="5"/>
        <v>0</v>
      </c>
      <c r="M49" s="29">
        <f t="shared" si="6"/>
        <v>945.22604166666633</v>
      </c>
      <c r="N49" s="9">
        <f t="shared" si="24"/>
        <v>56875</v>
      </c>
      <c r="O49" s="8">
        <f t="shared" si="7"/>
        <v>615.671875</v>
      </c>
      <c r="P49" s="29">
        <f t="shared" si="8"/>
        <v>0</v>
      </c>
      <c r="Q49" s="29">
        <f t="shared" si="9"/>
        <v>907.33854166666674</v>
      </c>
      <c r="R49" s="9">
        <f t="shared" si="25"/>
        <v>53375.000000000029</v>
      </c>
      <c r="S49" s="8">
        <f t="shared" si="10"/>
        <v>577.7843750000003</v>
      </c>
      <c r="T49" s="29">
        <f t="shared" si="11"/>
        <v>0</v>
      </c>
      <c r="U49" s="29">
        <f t="shared" si="12"/>
        <v>869.45104166666692</v>
      </c>
      <c r="V49" s="9">
        <f t="shared" si="26"/>
        <v>49875.000000000058</v>
      </c>
      <c r="W49" s="8">
        <f t="shared" si="13"/>
        <v>539.89687500000059</v>
      </c>
      <c r="X49" s="29">
        <f t="shared" si="14"/>
        <v>0</v>
      </c>
      <c r="Y49" s="29">
        <f t="shared" si="15"/>
        <v>831.56354166666733</v>
      </c>
      <c r="Z49" s="9">
        <f t="shared" si="27"/>
        <v>46375.000000000087</v>
      </c>
      <c r="AA49" s="8">
        <f t="shared" si="16"/>
        <v>502.00937500000094</v>
      </c>
      <c r="AB49" s="29">
        <f t="shared" si="17"/>
        <v>0</v>
      </c>
      <c r="AC49" s="29">
        <f t="shared" si="18"/>
        <v>793.67604166666763</v>
      </c>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1:247" s="2" customFormat="1" ht="15" x14ac:dyDescent="0.25">
      <c r="A50" s="7" t="s">
        <v>60</v>
      </c>
      <c r="B50" s="9">
        <f t="shared" si="19"/>
        <v>67083.333333333285</v>
      </c>
      <c r="C50" s="8">
        <f t="shared" si="0"/>
        <v>553.43749999999966</v>
      </c>
      <c r="D50" s="29">
        <f t="shared" si="20"/>
        <v>0</v>
      </c>
      <c r="E50" s="29">
        <f t="shared" si="21"/>
        <v>845.10416666666629</v>
      </c>
      <c r="F50" s="9">
        <f t="shared" si="22"/>
        <v>63583.333333333278</v>
      </c>
      <c r="G50" s="8">
        <f t="shared" si="1"/>
        <v>524.56249999999955</v>
      </c>
      <c r="H50" s="29">
        <f t="shared" si="2"/>
        <v>0</v>
      </c>
      <c r="I50" s="29">
        <f t="shared" si="3"/>
        <v>816.22916666666629</v>
      </c>
      <c r="J50" s="9">
        <f t="shared" si="23"/>
        <v>60083.333333333307</v>
      </c>
      <c r="K50" s="8">
        <f t="shared" si="4"/>
        <v>650.40208333333305</v>
      </c>
      <c r="L50" s="29">
        <f t="shared" si="5"/>
        <v>0</v>
      </c>
      <c r="M50" s="29">
        <f t="shared" si="6"/>
        <v>942.06874999999968</v>
      </c>
      <c r="N50" s="9">
        <f t="shared" si="24"/>
        <v>56583.333333333336</v>
      </c>
      <c r="O50" s="8">
        <f t="shared" si="7"/>
        <v>612.51458333333335</v>
      </c>
      <c r="P50" s="29">
        <f t="shared" si="8"/>
        <v>0</v>
      </c>
      <c r="Q50" s="29">
        <f t="shared" si="9"/>
        <v>904.18125000000009</v>
      </c>
      <c r="R50" s="9">
        <f t="shared" si="25"/>
        <v>53083.333333333365</v>
      </c>
      <c r="S50" s="8">
        <f t="shared" si="10"/>
        <v>574.62708333333364</v>
      </c>
      <c r="T50" s="29">
        <f t="shared" si="11"/>
        <v>0</v>
      </c>
      <c r="U50" s="29">
        <f t="shared" si="12"/>
        <v>866.29375000000027</v>
      </c>
      <c r="V50" s="9">
        <f t="shared" si="26"/>
        <v>49583.333333333394</v>
      </c>
      <c r="W50" s="8">
        <f t="shared" si="13"/>
        <v>536.73958333333394</v>
      </c>
      <c r="X50" s="29">
        <f t="shared" si="14"/>
        <v>0</v>
      </c>
      <c r="Y50" s="29">
        <f t="shared" si="15"/>
        <v>828.40625000000068</v>
      </c>
      <c r="Z50" s="9">
        <f t="shared" si="27"/>
        <v>46083.333333333423</v>
      </c>
      <c r="AA50" s="8">
        <f t="shared" si="16"/>
        <v>498.85208333333429</v>
      </c>
      <c r="AB50" s="29">
        <f t="shared" si="17"/>
        <v>0</v>
      </c>
      <c r="AC50" s="29">
        <f t="shared" si="18"/>
        <v>790.51875000000098</v>
      </c>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1:247" s="2" customFormat="1" ht="15" x14ac:dyDescent="0.25">
      <c r="A51" s="7" t="s">
        <v>61</v>
      </c>
      <c r="B51" s="9">
        <f t="shared" si="19"/>
        <v>66791.666666666613</v>
      </c>
      <c r="C51" s="8">
        <f t="shared" si="0"/>
        <v>551.03124999999955</v>
      </c>
      <c r="D51" s="29">
        <f t="shared" si="20"/>
        <v>0</v>
      </c>
      <c r="E51" s="29">
        <f t="shared" si="21"/>
        <v>842.69791666666629</v>
      </c>
      <c r="F51" s="9">
        <f t="shared" si="22"/>
        <v>63291.666666666613</v>
      </c>
      <c r="G51" s="8">
        <f t="shared" si="1"/>
        <v>522.15624999999955</v>
      </c>
      <c r="H51" s="29">
        <f t="shared" si="2"/>
        <v>0</v>
      </c>
      <c r="I51" s="29">
        <f t="shared" si="3"/>
        <v>813.82291666666629</v>
      </c>
      <c r="J51" s="9">
        <f t="shared" si="23"/>
        <v>59791.666666666642</v>
      </c>
      <c r="K51" s="8">
        <f t="shared" si="4"/>
        <v>647.2447916666664</v>
      </c>
      <c r="L51" s="29">
        <f t="shared" si="5"/>
        <v>0</v>
      </c>
      <c r="M51" s="29">
        <f t="shared" si="6"/>
        <v>938.91145833333303</v>
      </c>
      <c r="N51" s="9">
        <f t="shared" si="24"/>
        <v>56291.666666666672</v>
      </c>
      <c r="O51" s="8">
        <f t="shared" si="7"/>
        <v>609.3572916666667</v>
      </c>
      <c r="P51" s="29">
        <f t="shared" si="8"/>
        <v>0</v>
      </c>
      <c r="Q51" s="29">
        <f t="shared" si="9"/>
        <v>901.02395833333344</v>
      </c>
      <c r="R51" s="9">
        <f t="shared" si="25"/>
        <v>52791.666666666701</v>
      </c>
      <c r="S51" s="8">
        <f t="shared" si="10"/>
        <v>571.46979166666699</v>
      </c>
      <c r="T51" s="29">
        <f t="shared" si="11"/>
        <v>0</v>
      </c>
      <c r="U51" s="29">
        <f t="shared" si="12"/>
        <v>863.13645833333362</v>
      </c>
      <c r="V51" s="9">
        <f t="shared" si="26"/>
        <v>49291.66666666673</v>
      </c>
      <c r="W51" s="8">
        <f t="shared" si="13"/>
        <v>533.58229166666729</v>
      </c>
      <c r="X51" s="29">
        <f t="shared" si="14"/>
        <v>0</v>
      </c>
      <c r="Y51" s="29">
        <f t="shared" si="15"/>
        <v>825.24895833333403</v>
      </c>
      <c r="Z51" s="9">
        <f t="shared" si="27"/>
        <v>45791.666666666759</v>
      </c>
      <c r="AA51" s="8">
        <f t="shared" si="16"/>
        <v>495.69479166666764</v>
      </c>
      <c r="AB51" s="29">
        <f t="shared" si="17"/>
        <v>0</v>
      </c>
      <c r="AC51" s="29">
        <f t="shared" si="18"/>
        <v>787.36145833333433</v>
      </c>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1:247" s="2" customFormat="1" ht="15.75" thickBot="1" x14ac:dyDescent="0.3">
      <c r="A52" s="30" t="s">
        <v>23</v>
      </c>
      <c r="B52" s="11"/>
      <c r="C52" s="12">
        <f>SUM(C40:C51)</f>
        <v>6771.1875</v>
      </c>
      <c r="D52" s="31">
        <f>SUM(D40:D51)</f>
        <v>15543</v>
      </c>
      <c r="E52" s="31">
        <f>SUM(E40:E51)</f>
        <v>25814.187500000015</v>
      </c>
      <c r="F52" s="11"/>
      <c r="G52" s="12">
        <f>SUM(G40:G51)</f>
        <v>6424.6874999999964</v>
      </c>
      <c r="H52" s="31">
        <f>SUM(H40:H51)</f>
        <v>831.99999999999955</v>
      </c>
      <c r="I52" s="31">
        <f>SUM(I40:I51)</f>
        <v>10756.687499999993</v>
      </c>
      <c r="J52" s="11"/>
      <c r="K52" s="12">
        <f>SUM(K40:K51)</f>
        <v>7975.3187499999949</v>
      </c>
      <c r="L52" s="31">
        <f>SUM(L40:L51)</f>
        <v>803.99999999999955</v>
      </c>
      <c r="M52" s="31">
        <f>SUM(M40:M51)</f>
        <v>12279.318749999995</v>
      </c>
      <c r="N52" s="11"/>
      <c r="O52" s="12">
        <f>SUM(O40:O51)</f>
        <v>7520.6687499999989</v>
      </c>
      <c r="P52" s="31">
        <f>SUM(P40:P51)</f>
        <v>775.99999999999977</v>
      </c>
      <c r="Q52" s="31">
        <f>SUM(Q40:Q51)</f>
        <v>11796.668749999995</v>
      </c>
      <c r="R52" s="11"/>
      <c r="S52" s="12">
        <f>SUM(S40:S51)</f>
        <v>7066.0187500000029</v>
      </c>
      <c r="T52" s="31">
        <f>SUM(T40:T51)</f>
        <v>748</v>
      </c>
      <c r="U52" s="31">
        <f>SUM(U40:U51)</f>
        <v>11314.018750000005</v>
      </c>
      <c r="V52" s="11"/>
      <c r="W52" s="12">
        <f>SUM(W40:W51)</f>
        <v>6611.3687500000069</v>
      </c>
      <c r="X52" s="31">
        <f>SUM(X40:X51)</f>
        <v>720.00000000000023</v>
      </c>
      <c r="Y52" s="31">
        <f>SUM(Y40:Y51)</f>
        <v>10831.368750000005</v>
      </c>
      <c r="Z52" s="11"/>
      <c r="AA52" s="12">
        <f>SUM(AA40:AA51)</f>
        <v>6156.71875000001</v>
      </c>
      <c r="AB52" s="31">
        <f>SUM(AB40:AB51)</f>
        <v>692.00000000000045</v>
      </c>
      <c r="AC52" s="31">
        <f>SUM(AC40:AC51)</f>
        <v>10348.718750000011</v>
      </c>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1:247" s="2" customFormat="1" ht="12.75" customHeight="1" thickBot="1" x14ac:dyDescent="0.3">
      <c r="A53" s="102" t="s">
        <v>22</v>
      </c>
      <c r="B53" s="68" t="s">
        <v>31</v>
      </c>
      <c r="C53" s="69"/>
      <c r="D53" s="70"/>
      <c r="E53" s="49"/>
      <c r="F53" s="68" t="s">
        <v>32</v>
      </c>
      <c r="G53" s="69"/>
      <c r="H53" s="69"/>
      <c r="I53" s="70"/>
      <c r="J53" s="68" t="s">
        <v>33</v>
      </c>
      <c r="K53" s="69"/>
      <c r="L53" s="69"/>
      <c r="M53" s="70"/>
      <c r="N53" s="68" t="s">
        <v>34</v>
      </c>
      <c r="O53" s="69"/>
      <c r="P53" s="69"/>
      <c r="Q53" s="70"/>
      <c r="R53" s="68" t="s">
        <v>35</v>
      </c>
      <c r="S53" s="69"/>
      <c r="T53" s="69"/>
      <c r="U53" s="70"/>
      <c r="V53" s="68" t="s">
        <v>36</v>
      </c>
      <c r="W53" s="69"/>
      <c r="X53" s="69"/>
      <c r="Y53" s="70"/>
      <c r="Z53" s="68" t="s">
        <v>37</v>
      </c>
      <c r="AA53" s="69"/>
      <c r="AB53" s="69"/>
      <c r="AC53" s="70"/>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1:247" s="2" customFormat="1" ht="75.75" thickBot="1" x14ac:dyDescent="0.3">
      <c r="A54" s="103"/>
      <c r="B54" s="6" t="s">
        <v>45</v>
      </c>
      <c r="C54" s="6" t="s">
        <v>46</v>
      </c>
      <c r="D54" s="6" t="s">
        <v>78</v>
      </c>
      <c r="E54" s="6" t="s">
        <v>47</v>
      </c>
      <c r="F54" s="6" t="s">
        <v>45</v>
      </c>
      <c r="G54" s="6" t="s">
        <v>46</v>
      </c>
      <c r="H54" s="6" t="s">
        <v>78</v>
      </c>
      <c r="I54" s="6" t="s">
        <v>47</v>
      </c>
      <c r="J54" s="6" t="s">
        <v>45</v>
      </c>
      <c r="K54" s="6" t="s">
        <v>46</v>
      </c>
      <c r="L54" s="6" t="s">
        <v>78</v>
      </c>
      <c r="M54" s="6" t="s">
        <v>47</v>
      </c>
      <c r="N54" s="6" t="s">
        <v>45</v>
      </c>
      <c r="O54" s="6" t="s">
        <v>46</v>
      </c>
      <c r="P54" s="6" t="s">
        <v>78</v>
      </c>
      <c r="Q54" s="6" t="s">
        <v>47</v>
      </c>
      <c r="R54" s="6" t="s">
        <v>45</v>
      </c>
      <c r="S54" s="6" t="s">
        <v>46</v>
      </c>
      <c r="T54" s="6" t="s">
        <v>78</v>
      </c>
      <c r="U54" s="6" t="s">
        <v>47</v>
      </c>
      <c r="V54" s="6" t="s">
        <v>45</v>
      </c>
      <c r="W54" s="6" t="s">
        <v>46</v>
      </c>
      <c r="X54" s="6" t="s">
        <v>78</v>
      </c>
      <c r="Y54" s="6" t="s">
        <v>47</v>
      </c>
      <c r="Z54" s="6" t="s">
        <v>45</v>
      </c>
      <c r="AA54" s="6" t="s">
        <v>46</v>
      </c>
      <c r="AB54" s="6" t="s">
        <v>78</v>
      </c>
      <c r="AC54" s="6" t="s">
        <v>47</v>
      </c>
      <c r="AD54" s="62"/>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1:247" s="2" customFormat="1" ht="15.75" thickTop="1" x14ac:dyDescent="0.25">
      <c r="A55" s="7" t="s">
        <v>19</v>
      </c>
      <c r="B55" s="9">
        <f>IF(data2=1,IF((Z51-sumproplat2)&gt;1,Z51-sumproplat2,0),IF(Z51-(sumproplat2-AA51-AB51)&gt;0,Z51-(AC51-AA51-AB51),0))</f>
        <v>45500.000000000095</v>
      </c>
      <c r="C55" s="8">
        <f t="shared" ref="C55:C66" si="28">IF(LEFT($A55,1)*1+LEFT(B$53,1)*12-12&lt;=$J$15,B55*($J$14/12),B55*($J$16/12))</f>
        <v>492.53750000000099</v>
      </c>
      <c r="D55" s="29">
        <f t="shared" ref="D55:D66" si="29">IF(AND($A55="1 міс.",B55&gt;0),$J$28*$J$6+$J$29*B55,0)+IF(B55-IF(data2=1,IF(C55&gt;0.001,C55+sumproplat2,0),IF(B55&gt;sumproplat2*2,sumproplat2,B55+C55))&lt;0,$J$31,0)</f>
        <v>664.00000000000068</v>
      </c>
      <c r="E55" s="29">
        <f t="shared" ref="E55:E66" si="30">IF(data2=1,IF(C55&gt;0.001,C55+D55+sumproplat2,0),IF(B55&gt;sumproplat2*2,sumproplat2+D55,B55+C55+D55))</f>
        <v>1448.2041666666685</v>
      </c>
      <c r="F55" s="9">
        <f>IF(data2=1,IF((B66-sumproplat2)&gt;1,B66-sumproplat2,0),IF(B66-(sumproplat2-C66-D66)&gt;0,B66-(E66-C66-D66),0))</f>
        <v>42000.000000000124</v>
      </c>
      <c r="G55" s="8">
        <f t="shared" ref="G55:G66" si="31">IF(LEFT($A55,1)*1+LEFT(F$53,1)*12-12&lt;=$J$15,F55*($J$14/12),F55*($J$16/12))</f>
        <v>454.65000000000134</v>
      </c>
      <c r="H55" s="29">
        <f t="shared" ref="H55:H66" si="32">IF(AND($A55="1 міс.",F55&gt;0),$J$28*$J$6+$J$29*F55,0)+IF(F55-IF(data2=1,IF(G55&gt;0.001,G55+sumproplat2,0),IF(F55&gt;sumproplat2*2,sumproplat2,F55+G55))&lt;0,$J$31,0)</f>
        <v>636.00000000000102</v>
      </c>
      <c r="I55" s="29">
        <f t="shared" ref="I55:I66" si="33">IF(data2=1,IF(G55&gt;0.001,G55+H55+sumproplat2,0),IF(F55&gt;sumproplat2*2,sumproplat2+H55,F55+G55+H55))</f>
        <v>1382.3166666666691</v>
      </c>
      <c r="J55" s="9">
        <f>IF(data2=1,IF((F66-sumproplat2)&gt;1,F66-sumproplat2,0),IF(F66-(sumproplat2-G66-H66)&gt;0,F66-(I66-G66-H66),0))</f>
        <v>38500.000000000153</v>
      </c>
      <c r="K55" s="8">
        <f t="shared" ref="K55:K66" si="34">IF(LEFT($A55,1)*1+LEFT(J$53,2)*12-12&lt;=$J$15,J55*($J$14/12),J55*($J$16/12))</f>
        <v>416.76250000000164</v>
      </c>
      <c r="L55" s="29">
        <f t="shared" ref="L55:L66" si="35">IF(AND($A55="1 міс.",J55&gt;0),$J$28*$J$6+$J$29*J55,0)+IF(J55-IF(data2=1,IF(K55&gt;0.001,K55+sumproplat2,0),IF(J55&gt;sumproplat2*2,sumproplat2,J55+K55))&lt;0,$J$31,0)</f>
        <v>608.00000000000125</v>
      </c>
      <c r="M55" s="29">
        <f t="shared" ref="M55:M66" si="36">IF(data2=1,IF(K55&gt;0.001,K55+L55+sumproplat2,0),IF(J55&gt;sumproplat2*2,sumproplat2+L55,J55+K55+L55))</f>
        <v>1316.4291666666697</v>
      </c>
      <c r="N55" s="9">
        <f>IF(data2=1,IF((J66-sumproplat2)&gt;1,J66-sumproplat2,0),IF(J66-(sumproplat2-K66-L66)&gt;0,J66-(M66-K66-L66),0))</f>
        <v>35000.000000000182</v>
      </c>
      <c r="O55" s="8">
        <f t="shared" ref="O55:O66" si="37">IF(LEFT($A55,1)*1+LEFT(N$53,2)*12-12&lt;=$J$15,N55*($J$14/12),N55*($J$16/12))</f>
        <v>378.87500000000193</v>
      </c>
      <c r="P55" s="29">
        <f t="shared" ref="P55:P66" si="38">IF(AND($A55="1 міс.",N55&gt;0),$J$28*$J$6+$J$29*N55,0)+IF(N55-IF(data2=1,IF(O55&gt;0.001,O55+sumproplat2,0),IF(N55&gt;sumproplat2*2,sumproplat2,N55+O55))&lt;0,$J$31,0)</f>
        <v>580.00000000000148</v>
      </c>
      <c r="Q55" s="29">
        <f t="shared" ref="Q55:Q66" si="39">IF(data2=1,IF(O55&gt;0.001,O55+P55+sumproplat2,0),IF(N55&gt;sumproplat2*2,sumproplat2+P55,N55+O55+P55))</f>
        <v>1250.5416666666702</v>
      </c>
      <c r="R55" s="9">
        <f>IF(data2=1,IF((N66-sumproplat2)&gt;1,N66-sumproplat2,0),IF(N66-(sumproplat2-O66-P66)&gt;0,N66-(Q66-O66-P66),0))</f>
        <v>31500.000000000193</v>
      </c>
      <c r="S55" s="8">
        <f t="shared" ref="S55:S66" si="40">IF(LEFT($A55,1)*1+LEFT(R$53,2)*12-12&lt;=$J$15,R55*($J$14/12),R55*($J$16/12))</f>
        <v>340.98750000000206</v>
      </c>
      <c r="T55" s="29">
        <f t="shared" ref="T55:T66" si="41">IF(AND($A55="1 міс.",R55&gt;0),$J$28*$J$6+$J$29*R55,0)+IF(R55-IF(data2=1,IF(S55&gt;0.001,S55+sumproplat2,0),IF(R55&gt;sumproplat2*2,sumproplat2,R55+S55))&lt;0,$J$31,0)</f>
        <v>552.00000000000159</v>
      </c>
      <c r="U55" s="29">
        <f t="shared" ref="U55:U66" si="42">IF(data2=1,IF(S55&gt;0.001,S55+T55+sumproplat2,0),IF(R55&gt;sumproplat2*2,sumproplat2+T55,R55+S55+T55))</f>
        <v>1184.6541666666703</v>
      </c>
      <c r="V55" s="9">
        <f>IF(data2=1,IF((R66-sumproplat2)&gt;1,R66-sumproplat2,0),IF(R66-(sumproplat2-S66-T66)&gt;0,R66-(U66-S66-T66),0))</f>
        <v>28000.000000000178</v>
      </c>
      <c r="W55" s="8">
        <f t="shared" ref="W55:W66" si="43">IF(LEFT($A55,1)*1+LEFT(V$53,2)*12-12&lt;=$J$15,V55*($J$14/12),V55*($J$16/12))</f>
        <v>303.1000000000019</v>
      </c>
      <c r="X55" s="29">
        <f t="shared" ref="X55:X66" si="44">IF(AND($A55="1 міс.",V55&gt;0),$J$28*$J$6+$J$29*V55,0)+IF(V55-IF(data2=1,IF(W55&gt;0.001,W55+sumproplat2,0),IF(V55&gt;sumproplat2*2,sumproplat2,V55+W55))&lt;0,$J$31,0)</f>
        <v>524.00000000000136</v>
      </c>
      <c r="Y55" s="29">
        <f t="shared" ref="Y55:Y66" si="45">IF(data2=1,IF(W55&gt;0.001,W55+X55+sumproplat2,0),IF(V55&gt;sumproplat2*2,sumproplat2+X55,V55+W55+X55))</f>
        <v>1118.7666666666701</v>
      </c>
      <c r="Z55" s="9">
        <f>IF(data2=1,IF((V66-sumproplat2)&gt;1,V66-sumproplat2,0),IF(V66-(sumproplat2-W66-X66)&gt;0,V66-(Y66-W66-X66),0))</f>
        <v>24500.000000000164</v>
      </c>
      <c r="AA55" s="8">
        <f t="shared" ref="AA55:AA66" si="46">IF(LEFT($A55,1)*1+LEFT(Z$53,2)*12-12&lt;=$J$15,Z55*($J$14/12),Z55*($J$16/12))</f>
        <v>265.21250000000174</v>
      </c>
      <c r="AB55" s="29">
        <f t="shared" ref="AB55:AB66" si="47">IF(AND($A55="1 міс.",Z55&gt;0),$J$28*$J$6+$J$29*Z55,0)+IF(Z55-IF(data2=1,IF(AA55&gt;0.001,AA55+sumproplat2,0),IF(Z55&gt;sumproplat2*2,sumproplat2,Z55+AA55))&lt;0,$J$31,0)</f>
        <v>496.00000000000131</v>
      </c>
      <c r="AC55" s="29">
        <f t="shared" ref="AC55:AC66" si="48">IF(data2=1,IF(AA55&gt;0.001,AA55+AB55+sumproplat2,0),IF(Z55&gt;sumproplat2*2,sumproplat2+AB55,Z55+AA55+AB55))</f>
        <v>1052.8791666666698</v>
      </c>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row>
    <row r="56" spans="1:247" s="2" customFormat="1" ht="15" x14ac:dyDescent="0.25">
      <c r="A56" s="7" t="s">
        <v>20</v>
      </c>
      <c r="B56" s="9">
        <f t="shared" ref="B56:B66" si="49">IF(data2=1,IF((B55-sumproplat2)&gt;1,B55-sumproplat2,0),IF(B55-(sumproplat2-C55-D55)&gt;0,B55-(E55-C55-D55),0))</f>
        <v>45208.33333333343</v>
      </c>
      <c r="C56" s="8">
        <f t="shared" si="28"/>
        <v>489.38020833333434</v>
      </c>
      <c r="D56" s="29">
        <f t="shared" si="29"/>
        <v>0</v>
      </c>
      <c r="E56" s="29">
        <f t="shared" si="30"/>
        <v>781.04687500000102</v>
      </c>
      <c r="F56" s="9">
        <f t="shared" ref="F56:F66" si="50">IF(data2=1,IF((F55-sumproplat2)&gt;1,F55-sumproplat2,0),IF(F55-(sumproplat2-G55-H55)&gt;0,F55-(I55-G55-H55),0))</f>
        <v>41708.333333333459</v>
      </c>
      <c r="G56" s="8">
        <f t="shared" si="31"/>
        <v>451.49270833333469</v>
      </c>
      <c r="H56" s="29">
        <f t="shared" si="32"/>
        <v>0</v>
      </c>
      <c r="I56" s="29">
        <f t="shared" si="33"/>
        <v>743.15937500000132</v>
      </c>
      <c r="J56" s="9">
        <f t="shared" ref="J56:J66" si="51">IF(data2=1,IF((J55-sumproplat2)&gt;1,J55-sumproplat2,0),IF(J55-(sumproplat2-K55-L55)&gt;0,J55-(M55-K55-L55),0))</f>
        <v>38208.333333333489</v>
      </c>
      <c r="K56" s="8">
        <f t="shared" si="34"/>
        <v>413.60520833333499</v>
      </c>
      <c r="L56" s="29">
        <f t="shared" si="35"/>
        <v>0</v>
      </c>
      <c r="M56" s="29">
        <f t="shared" si="36"/>
        <v>705.27187500000173</v>
      </c>
      <c r="N56" s="9">
        <f t="shared" ref="N56:N66" si="52">IF(data2=1,IF((N55-sumproplat2)&gt;1,N55-sumproplat2,0),IF(N55-(sumproplat2-O55-P55)&gt;0,N55-(Q55-O55-P55),0))</f>
        <v>34708.333333333518</v>
      </c>
      <c r="O56" s="8">
        <f t="shared" si="37"/>
        <v>375.71770833333534</v>
      </c>
      <c r="P56" s="29">
        <f t="shared" si="38"/>
        <v>0</v>
      </c>
      <c r="Q56" s="29">
        <f t="shared" si="39"/>
        <v>667.38437500000202</v>
      </c>
      <c r="R56" s="9">
        <f t="shared" ref="R56:R66" si="53">IF(data2=1,IF((R55-sumproplat2)&gt;1,R55-sumproplat2,0),IF(R55-(sumproplat2-S55-T55)&gt;0,R55-(U55-S55-T55),0))</f>
        <v>31208.333333333525</v>
      </c>
      <c r="S56" s="8">
        <f t="shared" si="40"/>
        <v>337.83020833333541</v>
      </c>
      <c r="T56" s="29">
        <f t="shared" si="41"/>
        <v>0</v>
      </c>
      <c r="U56" s="29">
        <f t="shared" si="42"/>
        <v>629.49687500000209</v>
      </c>
      <c r="V56" s="9">
        <f t="shared" ref="V56:V66" si="54">IF(data2=1,IF((V55-sumproplat2)&gt;1,V55-sumproplat2,0),IF(V55-(sumproplat2-W55-X55)&gt;0,V55-(Y55-W55-X55),0))</f>
        <v>27708.33333333351</v>
      </c>
      <c r="W56" s="8">
        <f t="shared" si="43"/>
        <v>299.94270833333525</v>
      </c>
      <c r="X56" s="29">
        <f t="shared" si="44"/>
        <v>0</v>
      </c>
      <c r="Y56" s="29">
        <f t="shared" si="45"/>
        <v>591.60937500000193</v>
      </c>
      <c r="Z56" s="9">
        <f t="shared" ref="Z56:Z66" si="55">IF(data2=1,IF((Z55-sumproplat2)&gt;1,Z55-sumproplat2,0),IF(Z55-(sumproplat2-AA55-AB55)&gt;0,Z55-(AC55-AA55-AB55),0))</f>
        <v>24208.333333333496</v>
      </c>
      <c r="AA56" s="8">
        <f t="shared" si="46"/>
        <v>262.05520833333509</v>
      </c>
      <c r="AB56" s="29">
        <f t="shared" si="47"/>
        <v>0</v>
      </c>
      <c r="AC56" s="29">
        <f t="shared" si="48"/>
        <v>553.72187500000177</v>
      </c>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row>
    <row r="57" spans="1:247" s="2" customFormat="1" ht="15" x14ac:dyDescent="0.25">
      <c r="A57" s="7" t="s">
        <v>21</v>
      </c>
      <c r="B57" s="9">
        <f t="shared" si="49"/>
        <v>44916.666666666766</v>
      </c>
      <c r="C57" s="8">
        <f t="shared" si="28"/>
        <v>486.22291666666774</v>
      </c>
      <c r="D57" s="29">
        <f t="shared" si="29"/>
        <v>0</v>
      </c>
      <c r="E57" s="29">
        <f t="shared" si="30"/>
        <v>777.88958333333449</v>
      </c>
      <c r="F57" s="9">
        <f t="shared" si="50"/>
        <v>41416.666666666795</v>
      </c>
      <c r="G57" s="8">
        <f t="shared" si="31"/>
        <v>448.33541666666804</v>
      </c>
      <c r="H57" s="29">
        <f t="shared" si="32"/>
        <v>0</v>
      </c>
      <c r="I57" s="29">
        <f t="shared" si="33"/>
        <v>740.00208333333467</v>
      </c>
      <c r="J57" s="9">
        <f t="shared" si="51"/>
        <v>37916.666666666824</v>
      </c>
      <c r="K57" s="8">
        <f t="shared" si="34"/>
        <v>410.44791666666833</v>
      </c>
      <c r="L57" s="29">
        <f t="shared" si="35"/>
        <v>0</v>
      </c>
      <c r="M57" s="29">
        <f t="shared" si="36"/>
        <v>702.11458333333508</v>
      </c>
      <c r="N57" s="9">
        <f t="shared" si="52"/>
        <v>34416.666666666853</v>
      </c>
      <c r="O57" s="8">
        <f t="shared" si="37"/>
        <v>372.56041666666869</v>
      </c>
      <c r="P57" s="29">
        <f t="shared" si="38"/>
        <v>0</v>
      </c>
      <c r="Q57" s="29">
        <f t="shared" si="39"/>
        <v>664.22708333333537</v>
      </c>
      <c r="R57" s="9">
        <f t="shared" si="53"/>
        <v>30916.666666666857</v>
      </c>
      <c r="S57" s="8">
        <f t="shared" si="40"/>
        <v>334.6729166666687</v>
      </c>
      <c r="T57" s="29">
        <f t="shared" si="41"/>
        <v>0</v>
      </c>
      <c r="U57" s="29">
        <f t="shared" si="42"/>
        <v>626.33958333333544</v>
      </c>
      <c r="V57" s="9">
        <f t="shared" si="54"/>
        <v>27416.666666666843</v>
      </c>
      <c r="W57" s="8">
        <f t="shared" si="43"/>
        <v>296.78541666666854</v>
      </c>
      <c r="X57" s="29">
        <f t="shared" si="44"/>
        <v>0</v>
      </c>
      <c r="Y57" s="29">
        <f t="shared" si="45"/>
        <v>588.45208333333517</v>
      </c>
      <c r="Z57" s="9">
        <f t="shared" si="55"/>
        <v>23916.666666666828</v>
      </c>
      <c r="AA57" s="8">
        <f t="shared" si="46"/>
        <v>258.89791666666838</v>
      </c>
      <c r="AB57" s="29">
        <f t="shared" si="47"/>
        <v>0</v>
      </c>
      <c r="AC57" s="29">
        <f t="shared" si="48"/>
        <v>550.56458333333512</v>
      </c>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row>
    <row r="58" spans="1:247" s="2" customFormat="1" ht="15" x14ac:dyDescent="0.25">
      <c r="A58" s="7" t="s">
        <v>53</v>
      </c>
      <c r="B58" s="9">
        <f t="shared" si="49"/>
        <v>44625.000000000102</v>
      </c>
      <c r="C58" s="8">
        <f t="shared" si="28"/>
        <v>483.06562500000109</v>
      </c>
      <c r="D58" s="29">
        <f t="shared" si="29"/>
        <v>0</v>
      </c>
      <c r="E58" s="29">
        <f t="shared" si="30"/>
        <v>774.73229166666783</v>
      </c>
      <c r="F58" s="9">
        <f t="shared" si="50"/>
        <v>41125.000000000131</v>
      </c>
      <c r="G58" s="8">
        <f t="shared" si="31"/>
        <v>445.17812500000139</v>
      </c>
      <c r="H58" s="29">
        <f t="shared" si="32"/>
        <v>0</v>
      </c>
      <c r="I58" s="29">
        <f t="shared" si="33"/>
        <v>736.84479166666802</v>
      </c>
      <c r="J58" s="9">
        <f t="shared" si="51"/>
        <v>37625.00000000016</v>
      </c>
      <c r="K58" s="8">
        <f t="shared" si="34"/>
        <v>407.29062500000174</v>
      </c>
      <c r="L58" s="29">
        <f t="shared" si="35"/>
        <v>0</v>
      </c>
      <c r="M58" s="29">
        <f t="shared" si="36"/>
        <v>698.95729166666843</v>
      </c>
      <c r="N58" s="9">
        <f t="shared" si="52"/>
        <v>34125.000000000189</v>
      </c>
      <c r="O58" s="8">
        <f t="shared" si="37"/>
        <v>369.40312500000203</v>
      </c>
      <c r="P58" s="29">
        <f t="shared" si="38"/>
        <v>0</v>
      </c>
      <c r="Q58" s="29">
        <f t="shared" si="39"/>
        <v>661.06979166666872</v>
      </c>
      <c r="R58" s="9">
        <f t="shared" si="53"/>
        <v>30625.000000000189</v>
      </c>
      <c r="S58" s="8">
        <f t="shared" si="40"/>
        <v>331.51562500000205</v>
      </c>
      <c r="T58" s="29">
        <f t="shared" si="41"/>
        <v>0</v>
      </c>
      <c r="U58" s="29">
        <f t="shared" si="42"/>
        <v>623.18229166666879</v>
      </c>
      <c r="V58" s="9">
        <f t="shared" si="54"/>
        <v>27125.000000000175</v>
      </c>
      <c r="W58" s="8">
        <f t="shared" si="43"/>
        <v>293.62812500000189</v>
      </c>
      <c r="X58" s="29">
        <f t="shared" si="44"/>
        <v>0</v>
      </c>
      <c r="Y58" s="29">
        <f t="shared" si="45"/>
        <v>585.29479166666852</v>
      </c>
      <c r="Z58" s="9">
        <f t="shared" si="55"/>
        <v>23625.00000000016</v>
      </c>
      <c r="AA58" s="8">
        <f t="shared" si="46"/>
        <v>255.74062500000173</v>
      </c>
      <c r="AB58" s="29">
        <f t="shared" si="47"/>
        <v>0</v>
      </c>
      <c r="AC58" s="29">
        <f t="shared" si="48"/>
        <v>547.40729166666847</v>
      </c>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row>
    <row r="59" spans="1:247" s="2" customFormat="1" ht="15" x14ac:dyDescent="0.25">
      <c r="A59" s="7" t="s">
        <v>54</v>
      </c>
      <c r="B59" s="9">
        <f t="shared" si="49"/>
        <v>44333.333333333438</v>
      </c>
      <c r="C59" s="8">
        <f t="shared" si="28"/>
        <v>479.90833333333444</v>
      </c>
      <c r="D59" s="29">
        <f t="shared" si="29"/>
        <v>0</v>
      </c>
      <c r="E59" s="29">
        <f t="shared" si="30"/>
        <v>771.57500000000118</v>
      </c>
      <c r="F59" s="9">
        <f t="shared" si="50"/>
        <v>40833.333333333467</v>
      </c>
      <c r="G59" s="8">
        <f t="shared" si="31"/>
        <v>442.02083333333474</v>
      </c>
      <c r="H59" s="29">
        <f t="shared" si="32"/>
        <v>0</v>
      </c>
      <c r="I59" s="29">
        <f t="shared" si="33"/>
        <v>733.68750000000136</v>
      </c>
      <c r="J59" s="9">
        <f t="shared" si="51"/>
        <v>37333.333333333496</v>
      </c>
      <c r="K59" s="8">
        <f t="shared" si="34"/>
        <v>404.13333333333509</v>
      </c>
      <c r="L59" s="29">
        <f t="shared" si="35"/>
        <v>0</v>
      </c>
      <c r="M59" s="29">
        <f t="shared" si="36"/>
        <v>695.80000000000177</v>
      </c>
      <c r="N59" s="9">
        <f t="shared" si="52"/>
        <v>33833.333333333525</v>
      </c>
      <c r="O59" s="8">
        <f t="shared" si="37"/>
        <v>366.24583333333538</v>
      </c>
      <c r="P59" s="29">
        <f t="shared" si="38"/>
        <v>0</v>
      </c>
      <c r="Q59" s="29">
        <f t="shared" si="39"/>
        <v>657.91250000000207</v>
      </c>
      <c r="R59" s="9">
        <f t="shared" si="53"/>
        <v>30333.333333333521</v>
      </c>
      <c r="S59" s="8">
        <f t="shared" si="40"/>
        <v>328.35833333333534</v>
      </c>
      <c r="T59" s="29">
        <f t="shared" si="41"/>
        <v>0</v>
      </c>
      <c r="U59" s="29">
        <f t="shared" si="42"/>
        <v>620.02500000000202</v>
      </c>
      <c r="V59" s="9">
        <f t="shared" si="54"/>
        <v>26833.333333333507</v>
      </c>
      <c r="W59" s="8">
        <f t="shared" si="43"/>
        <v>290.47083333333518</v>
      </c>
      <c r="X59" s="29">
        <f t="shared" si="44"/>
        <v>0</v>
      </c>
      <c r="Y59" s="29">
        <f t="shared" si="45"/>
        <v>582.13750000000186</v>
      </c>
      <c r="Z59" s="9">
        <f t="shared" si="55"/>
        <v>23333.333333333492</v>
      </c>
      <c r="AA59" s="8">
        <f t="shared" si="46"/>
        <v>252.58333333333505</v>
      </c>
      <c r="AB59" s="29">
        <f t="shared" si="47"/>
        <v>0</v>
      </c>
      <c r="AC59" s="29">
        <f t="shared" si="48"/>
        <v>544.25000000000171</v>
      </c>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row>
    <row r="60" spans="1:247" s="2" customFormat="1" ht="15" x14ac:dyDescent="0.25">
      <c r="A60" s="7" t="s">
        <v>55</v>
      </c>
      <c r="B60" s="9">
        <f t="shared" si="49"/>
        <v>44041.666666666773</v>
      </c>
      <c r="C60" s="8">
        <f t="shared" si="28"/>
        <v>476.75104166666779</v>
      </c>
      <c r="D60" s="29">
        <f t="shared" si="29"/>
        <v>0</v>
      </c>
      <c r="E60" s="29">
        <f t="shared" si="30"/>
        <v>768.41770833333453</v>
      </c>
      <c r="F60" s="9">
        <f t="shared" si="50"/>
        <v>40541.666666666802</v>
      </c>
      <c r="G60" s="8">
        <f t="shared" si="31"/>
        <v>438.86354166666814</v>
      </c>
      <c r="H60" s="29">
        <f t="shared" si="32"/>
        <v>0</v>
      </c>
      <c r="I60" s="29">
        <f t="shared" si="33"/>
        <v>730.53020833333483</v>
      </c>
      <c r="J60" s="9">
        <f t="shared" si="51"/>
        <v>37041.666666666832</v>
      </c>
      <c r="K60" s="8">
        <f t="shared" si="34"/>
        <v>400.97604166666844</v>
      </c>
      <c r="L60" s="29">
        <f t="shared" si="35"/>
        <v>0</v>
      </c>
      <c r="M60" s="29">
        <f t="shared" si="36"/>
        <v>692.64270833333512</v>
      </c>
      <c r="N60" s="9">
        <f t="shared" si="52"/>
        <v>33541.666666666861</v>
      </c>
      <c r="O60" s="8">
        <f t="shared" si="37"/>
        <v>363.08854166666873</v>
      </c>
      <c r="P60" s="29">
        <f t="shared" si="38"/>
        <v>0</v>
      </c>
      <c r="Q60" s="29">
        <f t="shared" si="39"/>
        <v>654.75520833333542</v>
      </c>
      <c r="R60" s="9">
        <f t="shared" si="53"/>
        <v>30041.666666666853</v>
      </c>
      <c r="S60" s="8">
        <f t="shared" si="40"/>
        <v>325.20104166666869</v>
      </c>
      <c r="T60" s="29">
        <f t="shared" si="41"/>
        <v>0</v>
      </c>
      <c r="U60" s="29">
        <f t="shared" si="42"/>
        <v>616.86770833333537</v>
      </c>
      <c r="V60" s="9">
        <f t="shared" si="54"/>
        <v>26541.666666666839</v>
      </c>
      <c r="W60" s="8">
        <f t="shared" si="43"/>
        <v>287.31354166666853</v>
      </c>
      <c r="X60" s="29">
        <f t="shared" si="44"/>
        <v>0</v>
      </c>
      <c r="Y60" s="29">
        <f t="shared" si="45"/>
        <v>578.98020833333521</v>
      </c>
      <c r="Z60" s="9">
        <f t="shared" si="55"/>
        <v>23041.666666666824</v>
      </c>
      <c r="AA60" s="8">
        <f t="shared" si="46"/>
        <v>249.42604166666837</v>
      </c>
      <c r="AB60" s="29">
        <f t="shared" si="47"/>
        <v>0</v>
      </c>
      <c r="AC60" s="29">
        <f t="shared" si="48"/>
        <v>541.09270833333505</v>
      </c>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row>
    <row r="61" spans="1:247" s="2" customFormat="1" ht="15" x14ac:dyDescent="0.25">
      <c r="A61" s="7" t="s">
        <v>56</v>
      </c>
      <c r="B61" s="9">
        <f t="shared" si="49"/>
        <v>43750.000000000109</v>
      </c>
      <c r="C61" s="8">
        <f t="shared" si="28"/>
        <v>473.59375000000114</v>
      </c>
      <c r="D61" s="29">
        <f t="shared" si="29"/>
        <v>0</v>
      </c>
      <c r="E61" s="29">
        <f t="shared" si="30"/>
        <v>765.26041666666788</v>
      </c>
      <c r="F61" s="9">
        <f t="shared" si="50"/>
        <v>40250.000000000138</v>
      </c>
      <c r="G61" s="8">
        <f t="shared" si="31"/>
        <v>435.70625000000149</v>
      </c>
      <c r="H61" s="29">
        <f t="shared" si="32"/>
        <v>0</v>
      </c>
      <c r="I61" s="29">
        <f t="shared" si="33"/>
        <v>727.37291666666817</v>
      </c>
      <c r="J61" s="9">
        <f t="shared" si="51"/>
        <v>36750.000000000167</v>
      </c>
      <c r="K61" s="8">
        <f t="shared" si="34"/>
        <v>397.81875000000178</v>
      </c>
      <c r="L61" s="29">
        <f t="shared" si="35"/>
        <v>0</v>
      </c>
      <c r="M61" s="29">
        <f t="shared" si="36"/>
        <v>689.48541666666847</v>
      </c>
      <c r="N61" s="9">
        <f t="shared" si="52"/>
        <v>33250.000000000196</v>
      </c>
      <c r="O61" s="8">
        <f t="shared" si="37"/>
        <v>359.93125000000214</v>
      </c>
      <c r="P61" s="29">
        <f t="shared" si="38"/>
        <v>0</v>
      </c>
      <c r="Q61" s="29">
        <f t="shared" si="39"/>
        <v>651.59791666666888</v>
      </c>
      <c r="R61" s="9">
        <f t="shared" si="53"/>
        <v>29750.000000000186</v>
      </c>
      <c r="S61" s="8">
        <f t="shared" si="40"/>
        <v>322.04375000000198</v>
      </c>
      <c r="T61" s="29">
        <f t="shared" si="41"/>
        <v>0</v>
      </c>
      <c r="U61" s="29">
        <f t="shared" si="42"/>
        <v>613.71041666666861</v>
      </c>
      <c r="V61" s="9">
        <f t="shared" si="54"/>
        <v>26250.000000000171</v>
      </c>
      <c r="W61" s="8">
        <f t="shared" si="43"/>
        <v>284.15625000000182</v>
      </c>
      <c r="X61" s="29">
        <f t="shared" si="44"/>
        <v>0</v>
      </c>
      <c r="Y61" s="29">
        <f t="shared" si="45"/>
        <v>575.82291666666856</v>
      </c>
      <c r="Z61" s="9">
        <f t="shared" si="55"/>
        <v>22750.000000000156</v>
      </c>
      <c r="AA61" s="8">
        <f t="shared" si="46"/>
        <v>246.26875000000169</v>
      </c>
      <c r="AB61" s="29">
        <f t="shared" si="47"/>
        <v>0</v>
      </c>
      <c r="AC61" s="29">
        <f t="shared" si="48"/>
        <v>537.9354166666684</v>
      </c>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row>
    <row r="62" spans="1:247" s="2" customFormat="1" ht="15" x14ac:dyDescent="0.25">
      <c r="A62" s="7" t="s">
        <v>57</v>
      </c>
      <c r="B62" s="9">
        <f t="shared" si="49"/>
        <v>43458.333333333445</v>
      </c>
      <c r="C62" s="8">
        <f t="shared" si="28"/>
        <v>470.43645833333454</v>
      </c>
      <c r="D62" s="29">
        <f t="shared" si="29"/>
        <v>0</v>
      </c>
      <c r="E62" s="29">
        <f t="shared" si="30"/>
        <v>762.10312500000123</v>
      </c>
      <c r="F62" s="9">
        <f t="shared" si="50"/>
        <v>39958.333333333474</v>
      </c>
      <c r="G62" s="8">
        <f t="shared" si="31"/>
        <v>432.54895833333484</v>
      </c>
      <c r="H62" s="29">
        <f t="shared" si="32"/>
        <v>0</v>
      </c>
      <c r="I62" s="29">
        <f t="shared" si="33"/>
        <v>724.21562500000152</v>
      </c>
      <c r="J62" s="9">
        <f t="shared" si="51"/>
        <v>36458.333333333503</v>
      </c>
      <c r="K62" s="8">
        <f t="shared" si="34"/>
        <v>394.66145833333513</v>
      </c>
      <c r="L62" s="29">
        <f t="shared" si="35"/>
        <v>0</v>
      </c>
      <c r="M62" s="29">
        <f t="shared" si="36"/>
        <v>686.32812500000182</v>
      </c>
      <c r="N62" s="9">
        <f t="shared" si="52"/>
        <v>32958.333333333532</v>
      </c>
      <c r="O62" s="8">
        <f t="shared" si="37"/>
        <v>356.77395833333549</v>
      </c>
      <c r="P62" s="29">
        <f t="shared" si="38"/>
        <v>0</v>
      </c>
      <c r="Q62" s="29">
        <f t="shared" si="39"/>
        <v>648.44062500000223</v>
      </c>
      <c r="R62" s="9">
        <f t="shared" si="53"/>
        <v>29458.333333333518</v>
      </c>
      <c r="S62" s="8">
        <f t="shared" si="40"/>
        <v>318.88645833333533</v>
      </c>
      <c r="T62" s="29">
        <f t="shared" si="41"/>
        <v>0</v>
      </c>
      <c r="U62" s="29">
        <f t="shared" si="42"/>
        <v>610.55312500000196</v>
      </c>
      <c r="V62" s="9">
        <f t="shared" si="54"/>
        <v>25958.333333333503</v>
      </c>
      <c r="W62" s="8">
        <f t="shared" si="43"/>
        <v>280.99895833333517</v>
      </c>
      <c r="X62" s="29">
        <f t="shared" si="44"/>
        <v>0</v>
      </c>
      <c r="Y62" s="29">
        <f t="shared" si="45"/>
        <v>572.66562500000191</v>
      </c>
      <c r="Z62" s="9">
        <f t="shared" si="55"/>
        <v>22458.333333333489</v>
      </c>
      <c r="AA62" s="8">
        <f t="shared" si="46"/>
        <v>243.11145833333501</v>
      </c>
      <c r="AB62" s="29">
        <f t="shared" si="47"/>
        <v>0</v>
      </c>
      <c r="AC62" s="29">
        <f t="shared" si="48"/>
        <v>534.77812500000164</v>
      </c>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row>
    <row r="63" spans="1:247" s="2" customFormat="1" ht="15" x14ac:dyDescent="0.25">
      <c r="A63" s="7" t="s">
        <v>58</v>
      </c>
      <c r="B63" s="9">
        <f t="shared" si="49"/>
        <v>43166.666666666781</v>
      </c>
      <c r="C63" s="8">
        <f t="shared" si="28"/>
        <v>467.27916666666789</v>
      </c>
      <c r="D63" s="29">
        <f t="shared" si="29"/>
        <v>0</v>
      </c>
      <c r="E63" s="29">
        <f t="shared" si="30"/>
        <v>758.94583333333458</v>
      </c>
      <c r="F63" s="9">
        <f t="shared" si="50"/>
        <v>39666.66666666681</v>
      </c>
      <c r="G63" s="8">
        <f t="shared" si="31"/>
        <v>429.39166666666819</v>
      </c>
      <c r="H63" s="29">
        <f t="shared" si="32"/>
        <v>0</v>
      </c>
      <c r="I63" s="29">
        <f t="shared" si="33"/>
        <v>721.05833333333487</v>
      </c>
      <c r="J63" s="9">
        <f t="shared" si="51"/>
        <v>36166.666666666839</v>
      </c>
      <c r="K63" s="8">
        <f t="shared" si="34"/>
        <v>391.50416666666854</v>
      </c>
      <c r="L63" s="29">
        <f t="shared" si="35"/>
        <v>0</v>
      </c>
      <c r="M63" s="29">
        <f t="shared" si="36"/>
        <v>683.17083333333517</v>
      </c>
      <c r="N63" s="9">
        <f t="shared" si="52"/>
        <v>32666.666666666864</v>
      </c>
      <c r="O63" s="8">
        <f t="shared" si="37"/>
        <v>353.61666666666878</v>
      </c>
      <c r="P63" s="29">
        <f t="shared" si="38"/>
        <v>0</v>
      </c>
      <c r="Q63" s="29">
        <f t="shared" si="39"/>
        <v>645.28333333333546</v>
      </c>
      <c r="R63" s="9">
        <f t="shared" si="53"/>
        <v>29166.66666666685</v>
      </c>
      <c r="S63" s="8">
        <f t="shared" si="40"/>
        <v>315.72916666666862</v>
      </c>
      <c r="T63" s="29">
        <f t="shared" si="41"/>
        <v>0</v>
      </c>
      <c r="U63" s="29">
        <f t="shared" si="42"/>
        <v>607.3958333333353</v>
      </c>
      <c r="V63" s="9">
        <f t="shared" si="54"/>
        <v>25666.666666666835</v>
      </c>
      <c r="W63" s="8">
        <f t="shared" si="43"/>
        <v>277.84166666666846</v>
      </c>
      <c r="X63" s="29">
        <f t="shared" si="44"/>
        <v>0</v>
      </c>
      <c r="Y63" s="29">
        <f t="shared" si="45"/>
        <v>569.50833333333514</v>
      </c>
      <c r="Z63" s="9">
        <f t="shared" si="55"/>
        <v>22166.666666666821</v>
      </c>
      <c r="AA63" s="8">
        <f t="shared" si="46"/>
        <v>239.95416666666833</v>
      </c>
      <c r="AB63" s="29">
        <f t="shared" si="47"/>
        <v>0</v>
      </c>
      <c r="AC63" s="29">
        <f t="shared" si="48"/>
        <v>531.62083333333499</v>
      </c>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row>
    <row r="64" spans="1:247" s="2" customFormat="1" ht="15" x14ac:dyDescent="0.25">
      <c r="A64" s="7" t="s">
        <v>59</v>
      </c>
      <c r="B64" s="9">
        <f t="shared" si="49"/>
        <v>42875.000000000116</v>
      </c>
      <c r="C64" s="8">
        <f t="shared" si="28"/>
        <v>464.12187500000124</v>
      </c>
      <c r="D64" s="29">
        <f t="shared" si="29"/>
        <v>0</v>
      </c>
      <c r="E64" s="29">
        <f t="shared" si="30"/>
        <v>755.78854166666792</v>
      </c>
      <c r="F64" s="9">
        <f t="shared" si="50"/>
        <v>39375.000000000146</v>
      </c>
      <c r="G64" s="8">
        <f t="shared" si="31"/>
        <v>426.23437500000153</v>
      </c>
      <c r="H64" s="29">
        <f t="shared" si="32"/>
        <v>0</v>
      </c>
      <c r="I64" s="29">
        <f t="shared" si="33"/>
        <v>717.90104166666822</v>
      </c>
      <c r="J64" s="9">
        <f t="shared" si="51"/>
        <v>35875.000000000175</v>
      </c>
      <c r="K64" s="8">
        <f t="shared" si="34"/>
        <v>388.34687500000189</v>
      </c>
      <c r="L64" s="29">
        <f t="shared" si="35"/>
        <v>0</v>
      </c>
      <c r="M64" s="29">
        <f t="shared" si="36"/>
        <v>680.01354166666852</v>
      </c>
      <c r="N64" s="9">
        <f t="shared" si="52"/>
        <v>32375.000000000196</v>
      </c>
      <c r="O64" s="8">
        <f t="shared" si="37"/>
        <v>350.45937500000213</v>
      </c>
      <c r="P64" s="29">
        <f t="shared" si="38"/>
        <v>0</v>
      </c>
      <c r="Q64" s="29">
        <f t="shared" si="39"/>
        <v>642.12604166666881</v>
      </c>
      <c r="R64" s="9">
        <f t="shared" si="53"/>
        <v>28875.000000000182</v>
      </c>
      <c r="S64" s="8">
        <f t="shared" si="40"/>
        <v>312.57187500000197</v>
      </c>
      <c r="T64" s="29">
        <f t="shared" si="41"/>
        <v>0</v>
      </c>
      <c r="U64" s="29">
        <f t="shared" si="42"/>
        <v>604.23854166666865</v>
      </c>
      <c r="V64" s="9">
        <f t="shared" si="54"/>
        <v>25375.000000000167</v>
      </c>
      <c r="W64" s="8">
        <f t="shared" si="43"/>
        <v>274.68437500000181</v>
      </c>
      <c r="X64" s="29">
        <f t="shared" si="44"/>
        <v>0</v>
      </c>
      <c r="Y64" s="29">
        <f t="shared" si="45"/>
        <v>566.35104166666849</v>
      </c>
      <c r="Z64" s="9">
        <f t="shared" si="55"/>
        <v>21875.000000000153</v>
      </c>
      <c r="AA64" s="8">
        <f t="shared" si="46"/>
        <v>236.79687500000165</v>
      </c>
      <c r="AB64" s="29">
        <f t="shared" si="47"/>
        <v>0</v>
      </c>
      <c r="AC64" s="29">
        <f t="shared" si="48"/>
        <v>528.46354166666833</v>
      </c>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row>
    <row r="65" spans="1:247" s="2" customFormat="1" ht="15" x14ac:dyDescent="0.25">
      <c r="A65" s="7" t="s">
        <v>60</v>
      </c>
      <c r="B65" s="9">
        <f t="shared" si="49"/>
        <v>42583.333333333452</v>
      </c>
      <c r="C65" s="8">
        <f t="shared" si="28"/>
        <v>460.96458333333459</v>
      </c>
      <c r="D65" s="29">
        <f t="shared" si="29"/>
        <v>0</v>
      </c>
      <c r="E65" s="29">
        <f t="shared" si="30"/>
        <v>752.63125000000127</v>
      </c>
      <c r="F65" s="9">
        <f t="shared" si="50"/>
        <v>39083.333333333481</v>
      </c>
      <c r="G65" s="8">
        <f t="shared" si="31"/>
        <v>423.07708333333494</v>
      </c>
      <c r="H65" s="29">
        <f t="shared" si="32"/>
        <v>0</v>
      </c>
      <c r="I65" s="29">
        <f t="shared" si="33"/>
        <v>714.74375000000168</v>
      </c>
      <c r="J65" s="9">
        <f t="shared" si="51"/>
        <v>35583.33333333351</v>
      </c>
      <c r="K65" s="8">
        <f t="shared" si="34"/>
        <v>385.18958333333524</v>
      </c>
      <c r="L65" s="29">
        <f t="shared" si="35"/>
        <v>0</v>
      </c>
      <c r="M65" s="29">
        <f t="shared" si="36"/>
        <v>676.85625000000186</v>
      </c>
      <c r="N65" s="9">
        <f t="shared" si="52"/>
        <v>32083.333333333529</v>
      </c>
      <c r="O65" s="8">
        <f t="shared" si="37"/>
        <v>347.30208333333542</v>
      </c>
      <c r="P65" s="29">
        <f t="shared" si="38"/>
        <v>0</v>
      </c>
      <c r="Q65" s="29">
        <f t="shared" si="39"/>
        <v>638.96875000000205</v>
      </c>
      <c r="R65" s="9">
        <f t="shared" si="53"/>
        <v>28583.333333333514</v>
      </c>
      <c r="S65" s="8">
        <f t="shared" si="40"/>
        <v>309.41458333333526</v>
      </c>
      <c r="T65" s="29">
        <f t="shared" si="41"/>
        <v>0</v>
      </c>
      <c r="U65" s="29">
        <f t="shared" si="42"/>
        <v>601.081250000002</v>
      </c>
      <c r="V65" s="9">
        <f t="shared" si="54"/>
        <v>25083.333333333499</v>
      </c>
      <c r="W65" s="8">
        <f t="shared" si="43"/>
        <v>271.5270833333351</v>
      </c>
      <c r="X65" s="29">
        <f t="shared" si="44"/>
        <v>0</v>
      </c>
      <c r="Y65" s="29">
        <f t="shared" si="45"/>
        <v>563.19375000000173</v>
      </c>
      <c r="Z65" s="9">
        <f t="shared" si="55"/>
        <v>21583.333333333485</v>
      </c>
      <c r="AA65" s="8">
        <f t="shared" si="46"/>
        <v>233.63958333333497</v>
      </c>
      <c r="AB65" s="29">
        <f t="shared" si="47"/>
        <v>0</v>
      </c>
      <c r="AC65" s="29">
        <f t="shared" si="48"/>
        <v>525.30625000000168</v>
      </c>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row>
    <row r="66" spans="1:247" s="2" customFormat="1" ht="15" x14ac:dyDescent="0.25">
      <c r="A66" s="7" t="s">
        <v>61</v>
      </c>
      <c r="B66" s="9">
        <f t="shared" si="49"/>
        <v>42291.666666666788</v>
      </c>
      <c r="C66" s="8">
        <f t="shared" si="28"/>
        <v>457.80729166666794</v>
      </c>
      <c r="D66" s="29">
        <f t="shared" si="29"/>
        <v>0</v>
      </c>
      <c r="E66" s="29">
        <f t="shared" si="30"/>
        <v>749.47395833333462</v>
      </c>
      <c r="F66" s="9">
        <f t="shared" si="50"/>
        <v>38791.666666666817</v>
      </c>
      <c r="G66" s="8">
        <f t="shared" si="31"/>
        <v>419.91979166666829</v>
      </c>
      <c r="H66" s="29">
        <f t="shared" si="32"/>
        <v>0</v>
      </c>
      <c r="I66" s="29">
        <f t="shared" si="33"/>
        <v>711.58645833333503</v>
      </c>
      <c r="J66" s="9">
        <f t="shared" si="51"/>
        <v>35291.666666666846</v>
      </c>
      <c r="K66" s="8">
        <f t="shared" si="34"/>
        <v>382.03229166666858</v>
      </c>
      <c r="L66" s="29">
        <f t="shared" si="35"/>
        <v>0</v>
      </c>
      <c r="M66" s="29">
        <f t="shared" si="36"/>
        <v>673.69895833333521</v>
      </c>
      <c r="N66" s="9">
        <f t="shared" si="52"/>
        <v>31791.666666666861</v>
      </c>
      <c r="O66" s="8">
        <f t="shared" si="37"/>
        <v>344.14479166666877</v>
      </c>
      <c r="P66" s="29">
        <f t="shared" si="38"/>
        <v>0</v>
      </c>
      <c r="Q66" s="29">
        <f t="shared" si="39"/>
        <v>635.81145833333539</v>
      </c>
      <c r="R66" s="9">
        <f t="shared" si="53"/>
        <v>28291.666666666846</v>
      </c>
      <c r="S66" s="8">
        <f t="shared" si="40"/>
        <v>306.25729166666861</v>
      </c>
      <c r="T66" s="29">
        <f t="shared" si="41"/>
        <v>0</v>
      </c>
      <c r="U66" s="29">
        <f t="shared" si="42"/>
        <v>597.92395833333535</v>
      </c>
      <c r="V66" s="9">
        <f t="shared" si="54"/>
        <v>24791.666666666832</v>
      </c>
      <c r="W66" s="8">
        <f t="shared" si="43"/>
        <v>268.36979166666845</v>
      </c>
      <c r="X66" s="29">
        <f t="shared" si="44"/>
        <v>0</v>
      </c>
      <c r="Y66" s="29">
        <f t="shared" si="45"/>
        <v>560.03645833333508</v>
      </c>
      <c r="Z66" s="9">
        <f t="shared" si="55"/>
        <v>21291.666666666817</v>
      </c>
      <c r="AA66" s="8">
        <f t="shared" si="46"/>
        <v>230.48229166666829</v>
      </c>
      <c r="AB66" s="29">
        <f t="shared" si="47"/>
        <v>0</v>
      </c>
      <c r="AC66" s="29">
        <f t="shared" si="48"/>
        <v>522.14895833333503</v>
      </c>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row>
    <row r="67" spans="1:247" s="2" customFormat="1" ht="15.75" thickBot="1" x14ac:dyDescent="0.3">
      <c r="A67" s="30" t="s">
        <v>23</v>
      </c>
      <c r="B67" s="11"/>
      <c r="C67" s="12">
        <f>SUM(C55:C66)</f>
        <v>5702.068750000014</v>
      </c>
      <c r="D67" s="31">
        <f>SUM(D55:D66)</f>
        <v>664.00000000000068</v>
      </c>
      <c r="E67" s="31">
        <f>SUM(E55:E66)</f>
        <v>9866.0687500000149</v>
      </c>
      <c r="F67" s="11"/>
      <c r="G67" s="12">
        <f>SUM(G55:G66)</f>
        <v>5247.418750000018</v>
      </c>
      <c r="H67" s="31">
        <f>SUM(H55:H66)</f>
        <v>636.00000000000102</v>
      </c>
      <c r="I67" s="31">
        <f>SUM(I55:I66)</f>
        <v>9383.4187500000189</v>
      </c>
      <c r="J67" s="11"/>
      <c r="K67" s="12">
        <f>SUM(K55:K66)</f>
        <v>4792.7687500000211</v>
      </c>
      <c r="L67" s="31">
        <f>SUM(L55:L66)</f>
        <v>608.00000000000125</v>
      </c>
      <c r="M67" s="31">
        <f>SUM(M55:M66)</f>
        <v>8900.7687500000247</v>
      </c>
      <c r="N67" s="11"/>
      <c r="O67" s="12">
        <f>SUM(O55:O66)</f>
        <v>4338.1187500000242</v>
      </c>
      <c r="P67" s="31">
        <f>SUM(P55:P66)</f>
        <v>580.00000000000148</v>
      </c>
      <c r="Q67" s="31">
        <f>SUM(Q55:Q66)</f>
        <v>8418.1187500000269</v>
      </c>
      <c r="R67" s="11"/>
      <c r="S67" s="12">
        <f>SUM(S55:S66)</f>
        <v>3883.4687500000236</v>
      </c>
      <c r="T67" s="31">
        <f>SUM(T55:T66)</f>
        <v>552.00000000000159</v>
      </c>
      <c r="U67" s="31">
        <f>SUM(U55:U66)</f>
        <v>7935.4687500000264</v>
      </c>
      <c r="V67" s="11"/>
      <c r="W67" s="12">
        <f>SUM(W55:W66)</f>
        <v>3428.8187500000222</v>
      </c>
      <c r="X67" s="31">
        <f>SUM(X55:X66)</f>
        <v>524.00000000000136</v>
      </c>
      <c r="Y67" s="31">
        <f>SUM(Y55:Y66)</f>
        <v>7452.8187500000249</v>
      </c>
      <c r="Z67" s="11"/>
      <c r="AA67" s="12">
        <f>SUM(AA55:AA66)</f>
        <v>2974.1687500000207</v>
      </c>
      <c r="AB67" s="31">
        <f>SUM(AB55:AB66)</f>
        <v>496.00000000000131</v>
      </c>
      <c r="AC67" s="31">
        <f>SUM(AC55:AC66)</f>
        <v>6970.1687500000226</v>
      </c>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row>
    <row r="68" spans="1:247" s="2" customFormat="1" ht="12.75" customHeight="1" thickBot="1" x14ac:dyDescent="0.3">
      <c r="A68" s="102" t="s">
        <v>22</v>
      </c>
      <c r="B68" s="68" t="s">
        <v>38</v>
      </c>
      <c r="C68" s="69"/>
      <c r="D68" s="69"/>
      <c r="E68" s="70"/>
      <c r="F68" s="68" t="s">
        <v>39</v>
      </c>
      <c r="G68" s="69"/>
      <c r="H68" s="70"/>
      <c r="I68" s="49"/>
      <c r="J68" s="68" t="s">
        <v>40</v>
      </c>
      <c r="K68" s="69"/>
      <c r="L68" s="69"/>
      <c r="M68" s="70"/>
      <c r="N68" s="68" t="s">
        <v>41</v>
      </c>
      <c r="O68" s="69"/>
      <c r="P68" s="69"/>
      <c r="Q68" s="70"/>
      <c r="R68" s="68" t="s">
        <v>42</v>
      </c>
      <c r="S68" s="69"/>
      <c r="T68" s="69"/>
      <c r="U68" s="70"/>
      <c r="V68" s="68" t="s">
        <v>43</v>
      </c>
      <c r="W68" s="69"/>
      <c r="X68" s="69"/>
      <c r="Y68" s="70"/>
      <c r="Z68" s="68" t="s">
        <v>44</v>
      </c>
      <c r="AA68" s="69"/>
      <c r="AB68" s="69"/>
      <c r="AC68" s="70"/>
      <c r="AD68" s="13"/>
      <c r="AE68" s="13"/>
      <c r="AF68" s="13"/>
      <c r="AG68" s="13"/>
      <c r="AH68" s="13"/>
      <c r="AI68" s="13"/>
      <c r="AJ68" s="13"/>
      <c r="AK68" s="13"/>
      <c r="AL68" s="13"/>
      <c r="AM68" s="13"/>
      <c r="AN68" s="13"/>
      <c r="AO68" s="13"/>
      <c r="AP68" s="13"/>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row>
    <row r="69" spans="1:247" s="2" customFormat="1" ht="75.75" thickBot="1" x14ac:dyDescent="0.3">
      <c r="A69" s="103"/>
      <c r="B69" s="6" t="s">
        <v>45</v>
      </c>
      <c r="C69" s="6" t="s">
        <v>46</v>
      </c>
      <c r="D69" s="6" t="s">
        <v>78</v>
      </c>
      <c r="E69" s="6" t="s">
        <v>47</v>
      </c>
      <c r="F69" s="6" t="s">
        <v>45</v>
      </c>
      <c r="G69" s="6" t="s">
        <v>46</v>
      </c>
      <c r="H69" s="6" t="s">
        <v>78</v>
      </c>
      <c r="I69" s="6" t="s">
        <v>47</v>
      </c>
      <c r="J69" s="6" t="s">
        <v>45</v>
      </c>
      <c r="K69" s="6" t="s">
        <v>46</v>
      </c>
      <c r="L69" s="6" t="s">
        <v>78</v>
      </c>
      <c r="M69" s="6" t="s">
        <v>47</v>
      </c>
      <c r="N69" s="6" t="s">
        <v>45</v>
      </c>
      <c r="O69" s="6" t="s">
        <v>46</v>
      </c>
      <c r="P69" s="6" t="s">
        <v>78</v>
      </c>
      <c r="Q69" s="6" t="s">
        <v>47</v>
      </c>
      <c r="R69" s="6" t="s">
        <v>45</v>
      </c>
      <c r="S69" s="6" t="s">
        <v>46</v>
      </c>
      <c r="T69" s="6" t="s">
        <v>78</v>
      </c>
      <c r="U69" s="6" t="s">
        <v>47</v>
      </c>
      <c r="V69" s="6" t="s">
        <v>45</v>
      </c>
      <c r="W69" s="6" t="s">
        <v>46</v>
      </c>
      <c r="X69" s="6" t="s">
        <v>78</v>
      </c>
      <c r="Y69" s="6" t="s">
        <v>47</v>
      </c>
      <c r="Z69" s="6" t="s">
        <v>45</v>
      </c>
      <c r="AA69" s="6" t="s">
        <v>46</v>
      </c>
      <c r="AB69" s="6" t="s">
        <v>78</v>
      </c>
      <c r="AC69" s="6" t="s">
        <v>47</v>
      </c>
      <c r="AD69" s="13"/>
      <c r="AE69" s="13"/>
      <c r="AF69" s="13"/>
      <c r="AG69" s="13"/>
      <c r="AH69" s="13"/>
      <c r="AI69" s="13"/>
      <c r="AJ69" s="13"/>
      <c r="AK69" s="13"/>
      <c r="AL69" s="13"/>
      <c r="AM69" s="13"/>
      <c r="AN69" s="13"/>
      <c r="AO69" s="13"/>
      <c r="AP69" s="13"/>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row>
    <row r="70" spans="1:247" s="2" customFormat="1" ht="15.75" thickTop="1" x14ac:dyDescent="0.25">
      <c r="A70" s="7" t="s">
        <v>19</v>
      </c>
      <c r="B70" s="9">
        <f>IF(data2=1,IF((Z66-sumproplat2)&gt;1,Z66-sumproplat2,0),IF(Z66-(sumproplat2-AA66-AB66)&gt;0,Z66-(AC66-AA66-AB66),0))</f>
        <v>21000.000000000149</v>
      </c>
      <c r="C70" s="8">
        <f t="shared" ref="C70:C81" si="56">IF(LEFT($A70,1)*1+LEFT(B$53,2)*12-12&lt;=$J$15,B70*($J$14/12),B70*($J$16/12))</f>
        <v>227.32500000000161</v>
      </c>
      <c r="D70" s="29">
        <f t="shared" ref="D70:D81" si="57">IF(AND($A70="1 міс.",B70&gt;0),$J$28*$J$6+$J$29*B70,0)+IF(B70-IF(data2=1,IF(C70&gt;0.001,C70+sumproplat2,0),IF(B70&gt;sumproplat2*2,sumproplat2,B70+C70))&lt;0,$J$31,0)</f>
        <v>468.00000000000119</v>
      </c>
      <c r="E70" s="29">
        <f t="shared" ref="E70:E81" si="58">IF(data2=1,IF(C70&gt;0.001,C70+D70+sumproplat2,0),IF(B70&gt;sumproplat2*2,sumproplat2+D70,B70+C70+D70))</f>
        <v>986.99166666666952</v>
      </c>
      <c r="F70" s="9">
        <f>IF(data2=1,IF((B81-sumproplat2)&gt;1,B81-sumproplat2,0),IF(B81-(sumproplat2-C81-D81)&gt;0,B81-(E81-C81-D81),0))</f>
        <v>17500.000000000135</v>
      </c>
      <c r="G70" s="8">
        <f t="shared" ref="G70:G81" si="59">IF(LEFT($A70,1)*1+LEFT(F$53,2)*12-12&lt;=$J$15,F70*($J$14/12),F70*($J$16/12))</f>
        <v>189.43750000000145</v>
      </c>
      <c r="H70" s="29">
        <f t="shared" ref="H70:H81" si="60">IF(AND($A70="1 міс.",F70&gt;0),$J$28*$J$6+$J$29*F70,0)+IF(F70-IF(data2=1,IF(G70&gt;0.001,G70+sumproplat2,0),IF(F70&gt;sumproplat2*2,sumproplat2,F70+G70))&lt;0,$J$31,0)</f>
        <v>440.00000000000108</v>
      </c>
      <c r="I70" s="29">
        <f t="shared" ref="I70:I81" si="61">IF(data2=1,IF(G70&gt;0.001,G70+H70+sumproplat2,0),IF(F70&gt;sumproplat2*2,sumproplat2+H70,F70+G70+H70))</f>
        <v>921.10416666666924</v>
      </c>
      <c r="J70" s="9">
        <f>IF(data2=1,IF((F81-sumproplat2)&gt;1,F81-sumproplat2,0),IF(F81-(sumproplat2-G81-H81)&gt;0,F81-(I81-G81-H81),0))</f>
        <v>14000.000000000136</v>
      </c>
      <c r="K70" s="8">
        <f t="shared" ref="K70:K81" si="62">IF(LEFT($A70,1)*1+LEFT(J$53,2)*12-12&lt;=$J$15,J70*($J$14/12),J70*($J$16/12))</f>
        <v>151.55000000000146</v>
      </c>
      <c r="L70" s="29">
        <f t="shared" ref="L70:L81" si="63">IF(AND($A70="1 міс.",J70&gt;0),$J$28*$J$6+$J$29*J70,0)+IF(J70-IF(data2=1,IF(K70&gt;0.001,K70+sumproplat2,0),IF(J70&gt;sumproplat2*2,sumproplat2,J70+K70))&lt;0,$J$31,0)</f>
        <v>412.00000000000108</v>
      </c>
      <c r="M70" s="29">
        <f t="shared" ref="M70:M81" si="64">IF(data2=1,IF(K70&gt;0.001,K70+L70+sumproplat2,0),IF(J70&gt;sumproplat2*2,sumproplat2+L70,J70+K70+L70))</f>
        <v>855.2166666666692</v>
      </c>
      <c r="N70" s="9">
        <f>IF(data2=1,IF((J81-sumproplat2)&gt;1,J81-sumproplat2,0),IF(J81-(sumproplat2-K81-L81)&gt;0,J81-(M81-K81-L81),0))</f>
        <v>10500.000000000144</v>
      </c>
      <c r="O70" s="8">
        <f t="shared" ref="O70:O81" si="65">IF(LEFT($A70,1)*1+LEFT(N$53,2)*12-12&lt;=$J$15,N70*($J$14/12),N70*($J$16/12))</f>
        <v>113.66250000000156</v>
      </c>
      <c r="P70" s="29">
        <f t="shared" ref="P70:P81" si="66">IF(AND($A70="1 міс.",N70&gt;0),$J$28*$J$6+$J$29*N70,0)+IF(N70-IF(data2=1,IF(O70&gt;0.001,O70+sumproplat2,0),IF(N70&gt;sumproplat2*2,sumproplat2,N70+O70))&lt;0,$J$31,0)</f>
        <v>384.00000000000114</v>
      </c>
      <c r="Q70" s="29">
        <f t="shared" ref="Q70:Q81" si="67">IF(data2=1,IF(O70&gt;0.001,O70+P70+sumproplat2,0),IF(N70&gt;sumproplat2*2,sumproplat2+P70,N70+O70+P70))</f>
        <v>789.32916666666938</v>
      </c>
      <c r="R70" s="9">
        <f>IF(data2=1,IF((N81-sumproplat2)&gt;1,N81-sumproplat2,0),IF(N81-(sumproplat2-O81-P81)&gt;0,N81-(Q81-O81-P81),0))</f>
        <v>7000.0000000001464</v>
      </c>
      <c r="S70" s="8">
        <f t="shared" ref="S70:S81" si="68">IF(LEFT($A70,1)*1+LEFT(R$53,2)*12-12&lt;=$J$15,R70*($J$14/12),R70*($J$16/12))</f>
        <v>75.775000000001583</v>
      </c>
      <c r="T70" s="29">
        <f t="shared" ref="T70:T81" si="69">IF(AND($A70="1 міс.",R70&gt;0),$J$28*$J$6+$J$29*R70,0)+IF(R70-IF(data2=1,IF(S70&gt;0.001,S70+sumproplat2,0),IF(R70&gt;sumproplat2*2,sumproplat2,R70+S70))&lt;0,$J$31,0)</f>
        <v>356.00000000000119</v>
      </c>
      <c r="U70" s="29">
        <f t="shared" ref="U70:U81" si="70">IF(data2=1,IF(S70&gt;0.001,S70+T70+sumproplat2,0),IF(R70&gt;sumproplat2*2,sumproplat2+T70,R70+S70+T70))</f>
        <v>723.44166666666945</v>
      </c>
      <c r="V70" s="9">
        <f>IF(data2=1,IF((R81-sumproplat2)&gt;1,R81-sumproplat2,0),IF(R81-(sumproplat2-S81-T81)&gt;0,R81-(U81-S81-T81),0))</f>
        <v>3500.0000000001442</v>
      </c>
      <c r="W70" s="8">
        <f t="shared" ref="W70:W81" si="71">IF(LEFT($A70,1)*1+LEFT(V$53,2)*12-12&lt;=$J$15,V70*($J$14/12),V70*($J$16/12))</f>
        <v>37.887500000001559</v>
      </c>
      <c r="X70" s="29">
        <f t="shared" ref="X70:X81" si="72">IF(AND($A70="1 міс.",V70&gt;0),$J$28*$J$6+$J$29*V70,0)+IF(V70-IF(data2=1,IF(W70&gt;0.001,W70+sumproplat2,0),IF(V70&gt;sumproplat2*2,sumproplat2,V70+W70))&lt;0,$J$31,0)</f>
        <v>328.00000000000114</v>
      </c>
      <c r="Y70" s="29">
        <f t="shared" ref="Y70:Y81" si="73">IF(data2=1,IF(W70&gt;0.001,W70+X70+sumproplat2,0),IF(V70&gt;sumproplat2*2,sumproplat2+X70,V70+W70+X70))</f>
        <v>657.5541666666694</v>
      </c>
      <c r="Z70" s="9">
        <f>IF(data2=1,IF((V81-sumproplat2)&gt;1,V81-sumproplat2,0),IF(V81-(sumproplat2-W81-X81)&gt;0,V81-(Y81-W81-X81),0))</f>
        <v>0</v>
      </c>
      <c r="AA70" s="8">
        <f t="shared" ref="AA70:AA81" si="74">IF(LEFT($A70,1)*1+LEFT(Z$53,2)*12-12&lt;=$J$15,Z70*($J$14/12),Z70*($J$16/12))</f>
        <v>0</v>
      </c>
      <c r="AB70" s="29">
        <f t="shared" ref="AB70:AB81" si="75">IF(AND($A70="1 міс.",Z70&gt;0),$J$28*$J$6+$J$29*Z70,0)+IF(Z70-IF(data2=1,IF(AA70&gt;0.001,AA70+sumproplat2,0),IF(Z70&gt;sumproplat2*2,sumproplat2,Z70+AA70))&lt;0,$J$31,0)</f>
        <v>0</v>
      </c>
      <c r="AC70" s="29">
        <f t="shared" ref="AC70:AC81" si="76">IF(data2=1,IF(AA70&gt;0.001,AA70+AB70+sumproplat2,0),IF(Z70&gt;sumproplat2*2,sumproplat2+AB70,Z70+AA70+AB70))</f>
        <v>0</v>
      </c>
      <c r="AD70" s="13"/>
      <c r="AE70" s="13"/>
      <c r="AF70" s="13"/>
      <c r="AG70" s="13"/>
      <c r="AH70" s="13"/>
      <c r="AI70" s="13"/>
      <c r="AJ70" s="13"/>
      <c r="AK70" s="13"/>
      <c r="AL70" s="13"/>
      <c r="AM70" s="13"/>
      <c r="AN70" s="13"/>
      <c r="AO70" s="13"/>
      <c r="AP70" s="13"/>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row>
    <row r="71" spans="1:247" s="2" customFormat="1" ht="15" x14ac:dyDescent="0.25">
      <c r="A71" s="7" t="s">
        <v>20</v>
      </c>
      <c r="B71" s="9">
        <f t="shared" ref="B71:B81" si="77">IF(data2=1,IF((B70-sumproplat2)&gt;1,B70-sumproplat2,0),IF(B70-(sumproplat2-C70-D70)&gt;0,B70-(E70-C70-D70),0))</f>
        <v>20708.333333333481</v>
      </c>
      <c r="C71" s="8">
        <f t="shared" si="56"/>
        <v>224.16770833333493</v>
      </c>
      <c r="D71" s="29">
        <f t="shared" si="57"/>
        <v>0</v>
      </c>
      <c r="E71" s="29">
        <f t="shared" si="58"/>
        <v>515.83437500000161</v>
      </c>
      <c r="F71" s="9">
        <f t="shared" ref="F71:F81" si="78">IF(data2=1,IF((F70-sumproplat2)&gt;1,F70-sumproplat2,0),IF(F70-(sumproplat2-G70-H70)&gt;0,F70-(I70-G70-H70),0))</f>
        <v>17208.333333333467</v>
      </c>
      <c r="G71" s="8">
        <f t="shared" si="59"/>
        <v>186.28020833333477</v>
      </c>
      <c r="H71" s="29">
        <f t="shared" si="60"/>
        <v>0</v>
      </c>
      <c r="I71" s="29">
        <f t="shared" si="61"/>
        <v>477.94687500000146</v>
      </c>
      <c r="J71" s="9">
        <f t="shared" ref="J71:J81" si="79">IF(data2=1,IF((J70-sumproplat2)&gt;1,J70-sumproplat2,0),IF(J70-(sumproplat2-K70-L70)&gt;0,J70-(M70-K70-L70),0))</f>
        <v>13708.33333333347</v>
      </c>
      <c r="K71" s="8">
        <f t="shared" si="62"/>
        <v>148.39270833333481</v>
      </c>
      <c r="L71" s="29">
        <f t="shared" si="63"/>
        <v>0</v>
      </c>
      <c r="M71" s="29">
        <f t="shared" si="64"/>
        <v>440.05937500000152</v>
      </c>
      <c r="N71" s="9">
        <f t="shared" ref="N71:N81" si="80">IF(data2=1,IF((N70-sumproplat2)&gt;1,N70-sumproplat2,0),IF(N70-(sumproplat2-O70-P70)&gt;0,N70-(Q70-O70-P70),0))</f>
        <v>10208.333333333478</v>
      </c>
      <c r="O71" s="8">
        <f t="shared" si="65"/>
        <v>110.50520833333489</v>
      </c>
      <c r="P71" s="29">
        <f t="shared" si="66"/>
        <v>0</v>
      </c>
      <c r="Q71" s="29">
        <f t="shared" si="67"/>
        <v>402.17187500000159</v>
      </c>
      <c r="R71" s="9">
        <f t="shared" ref="R71:R81" si="81">IF(data2=1,IF((R70-sumproplat2)&gt;1,R70-sumproplat2,0),IF(R70-(sumproplat2-S70-T70)&gt;0,R70-(U70-S70-T70),0))</f>
        <v>6708.3333333334795</v>
      </c>
      <c r="S71" s="8">
        <f t="shared" si="68"/>
        <v>72.617708333334917</v>
      </c>
      <c r="T71" s="29">
        <f t="shared" si="69"/>
        <v>0</v>
      </c>
      <c r="U71" s="29">
        <f t="shared" si="70"/>
        <v>364.2843750000016</v>
      </c>
      <c r="V71" s="9">
        <f t="shared" ref="V71:V81" si="82">IF(data2=1,IF((V70-sumproplat2)&gt;1,V70-sumproplat2,0),IF(V70-(sumproplat2-W70-X70)&gt;0,V70-(Y70-W70-X70),0))</f>
        <v>3208.3333333334776</v>
      </c>
      <c r="W71" s="8">
        <f t="shared" si="71"/>
        <v>34.730208333334893</v>
      </c>
      <c r="X71" s="29">
        <f t="shared" si="72"/>
        <v>0</v>
      </c>
      <c r="Y71" s="29">
        <f t="shared" si="73"/>
        <v>326.39687500000156</v>
      </c>
      <c r="Z71" s="9">
        <f t="shared" ref="Z71:Z81" si="83">IF(data2=1,IF((Z70-sumproplat2)&gt;1,Z70-sumproplat2,0),IF(Z70-(sumproplat2-AA70-AB70)&gt;0,Z70-(AC70-AA70-AB70),0))</f>
        <v>0</v>
      </c>
      <c r="AA71" s="8">
        <f t="shared" si="74"/>
        <v>0</v>
      </c>
      <c r="AB71" s="29">
        <f t="shared" si="75"/>
        <v>0</v>
      </c>
      <c r="AC71" s="29">
        <f t="shared" si="76"/>
        <v>0</v>
      </c>
      <c r="AD71" s="13"/>
      <c r="AE71" s="13"/>
      <c r="AF71" s="13"/>
      <c r="AG71" s="13"/>
      <c r="AH71" s="13"/>
      <c r="AI71" s="13"/>
      <c r="AJ71" s="13"/>
      <c r="AK71" s="13"/>
      <c r="AL71" s="13"/>
      <c r="AM71" s="13"/>
      <c r="AN71" s="13"/>
      <c r="AO71" s="13"/>
      <c r="AP71" s="13"/>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row>
    <row r="72" spans="1:247" s="2" customFormat="1" ht="15" x14ac:dyDescent="0.25">
      <c r="A72" s="7" t="s">
        <v>21</v>
      </c>
      <c r="B72" s="9">
        <f t="shared" si="77"/>
        <v>20416.666666666813</v>
      </c>
      <c r="C72" s="8">
        <f t="shared" si="56"/>
        <v>221.01041666666825</v>
      </c>
      <c r="D72" s="29">
        <f t="shared" si="57"/>
        <v>0</v>
      </c>
      <c r="E72" s="29">
        <f t="shared" si="58"/>
        <v>512.67708333333496</v>
      </c>
      <c r="F72" s="9">
        <f t="shared" si="78"/>
        <v>16916.666666666799</v>
      </c>
      <c r="G72" s="8">
        <f t="shared" si="59"/>
        <v>183.12291666666809</v>
      </c>
      <c r="H72" s="29">
        <f t="shared" si="60"/>
        <v>0</v>
      </c>
      <c r="I72" s="29">
        <f t="shared" si="61"/>
        <v>474.7895833333348</v>
      </c>
      <c r="J72" s="9">
        <f t="shared" si="79"/>
        <v>13416.666666666804</v>
      </c>
      <c r="K72" s="8">
        <f t="shared" si="62"/>
        <v>145.23541666666816</v>
      </c>
      <c r="L72" s="29">
        <f t="shared" si="63"/>
        <v>0</v>
      </c>
      <c r="M72" s="29">
        <f t="shared" si="64"/>
        <v>436.90208333333487</v>
      </c>
      <c r="N72" s="9">
        <f t="shared" si="80"/>
        <v>9916.6666666668116</v>
      </c>
      <c r="O72" s="8">
        <f t="shared" si="65"/>
        <v>107.34791666666823</v>
      </c>
      <c r="P72" s="29">
        <f t="shared" si="66"/>
        <v>0</v>
      </c>
      <c r="Q72" s="29">
        <f t="shared" si="67"/>
        <v>399.01458333333494</v>
      </c>
      <c r="R72" s="9">
        <f t="shared" si="81"/>
        <v>6416.6666666668125</v>
      </c>
      <c r="S72" s="8">
        <f t="shared" si="68"/>
        <v>69.460416666668237</v>
      </c>
      <c r="T72" s="29">
        <f t="shared" si="69"/>
        <v>0</v>
      </c>
      <c r="U72" s="29">
        <f t="shared" si="70"/>
        <v>361.12708333333489</v>
      </c>
      <c r="V72" s="9">
        <f t="shared" si="82"/>
        <v>2916.6666666668111</v>
      </c>
      <c r="W72" s="8">
        <f t="shared" si="71"/>
        <v>31.572916666668227</v>
      </c>
      <c r="X72" s="29">
        <f t="shared" si="72"/>
        <v>0</v>
      </c>
      <c r="Y72" s="29">
        <f t="shared" si="73"/>
        <v>323.23958333333491</v>
      </c>
      <c r="Z72" s="9">
        <f t="shared" si="83"/>
        <v>0</v>
      </c>
      <c r="AA72" s="8">
        <f t="shared" si="74"/>
        <v>0</v>
      </c>
      <c r="AB72" s="29">
        <f t="shared" si="75"/>
        <v>0</v>
      </c>
      <c r="AC72" s="29">
        <f t="shared" si="76"/>
        <v>0</v>
      </c>
      <c r="AD72" s="13"/>
      <c r="AE72" s="13"/>
      <c r="AF72" s="13"/>
      <c r="AG72" s="13"/>
      <c r="AH72" s="13"/>
      <c r="AI72" s="13"/>
      <c r="AJ72" s="13"/>
      <c r="AK72" s="13"/>
      <c r="AL72" s="13"/>
      <c r="AM72" s="13"/>
      <c r="AN72" s="13"/>
      <c r="AO72" s="13"/>
      <c r="AP72" s="13"/>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row>
    <row r="73" spans="1:247" s="2" customFormat="1" ht="15" x14ac:dyDescent="0.25">
      <c r="A73" s="7" t="s">
        <v>53</v>
      </c>
      <c r="B73" s="9">
        <f t="shared" si="77"/>
        <v>20125.000000000146</v>
      </c>
      <c r="C73" s="8">
        <f t="shared" si="56"/>
        <v>217.85312500000157</v>
      </c>
      <c r="D73" s="29">
        <f t="shared" si="57"/>
        <v>0</v>
      </c>
      <c r="E73" s="29">
        <f t="shared" si="58"/>
        <v>509.51979166666825</v>
      </c>
      <c r="F73" s="9">
        <f t="shared" si="78"/>
        <v>16625.000000000131</v>
      </c>
      <c r="G73" s="8">
        <f t="shared" si="59"/>
        <v>179.96562500000141</v>
      </c>
      <c r="H73" s="29">
        <f t="shared" si="60"/>
        <v>0</v>
      </c>
      <c r="I73" s="29">
        <f t="shared" si="61"/>
        <v>471.6322916666681</v>
      </c>
      <c r="J73" s="9">
        <f t="shared" si="79"/>
        <v>13125.000000000138</v>
      </c>
      <c r="K73" s="8">
        <f t="shared" si="62"/>
        <v>142.07812500000148</v>
      </c>
      <c r="L73" s="29">
        <f t="shared" si="63"/>
        <v>0</v>
      </c>
      <c r="M73" s="29">
        <f t="shared" si="64"/>
        <v>433.74479166666816</v>
      </c>
      <c r="N73" s="9">
        <f t="shared" si="80"/>
        <v>9625.0000000001455</v>
      </c>
      <c r="O73" s="8">
        <f t="shared" si="65"/>
        <v>104.19062500000157</v>
      </c>
      <c r="P73" s="29">
        <f t="shared" si="66"/>
        <v>0</v>
      </c>
      <c r="Q73" s="29">
        <f t="shared" si="67"/>
        <v>395.85729166666829</v>
      </c>
      <c r="R73" s="9">
        <f t="shared" si="81"/>
        <v>6125.0000000001455</v>
      </c>
      <c r="S73" s="8">
        <f t="shared" si="68"/>
        <v>66.303125000001572</v>
      </c>
      <c r="T73" s="29">
        <f t="shared" si="69"/>
        <v>0</v>
      </c>
      <c r="U73" s="29">
        <f t="shared" si="70"/>
        <v>357.96979166666824</v>
      </c>
      <c r="V73" s="9">
        <f t="shared" si="82"/>
        <v>2625.0000000001446</v>
      </c>
      <c r="W73" s="8">
        <f t="shared" si="71"/>
        <v>28.415625000001565</v>
      </c>
      <c r="X73" s="29">
        <f t="shared" si="72"/>
        <v>0</v>
      </c>
      <c r="Y73" s="29">
        <f t="shared" si="73"/>
        <v>320.08229166666825</v>
      </c>
      <c r="Z73" s="9">
        <f t="shared" si="83"/>
        <v>0</v>
      </c>
      <c r="AA73" s="8">
        <f t="shared" si="74"/>
        <v>0</v>
      </c>
      <c r="AB73" s="29">
        <f t="shared" si="75"/>
        <v>0</v>
      </c>
      <c r="AC73" s="29">
        <f t="shared" si="76"/>
        <v>0</v>
      </c>
      <c r="AD73" s="13"/>
      <c r="AE73" s="13"/>
      <c r="AF73" s="13"/>
      <c r="AG73" s="13"/>
      <c r="AH73" s="13"/>
      <c r="AI73" s="13"/>
      <c r="AJ73" s="13"/>
      <c r="AK73" s="13"/>
      <c r="AL73" s="13"/>
      <c r="AM73" s="13"/>
      <c r="AN73" s="13"/>
      <c r="AO73" s="13"/>
      <c r="AP73" s="1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s="2" customFormat="1" ht="15" x14ac:dyDescent="0.25">
      <c r="A74" s="7" t="s">
        <v>54</v>
      </c>
      <c r="B74" s="9">
        <f t="shared" si="77"/>
        <v>19833.333333333478</v>
      </c>
      <c r="C74" s="8">
        <f t="shared" si="56"/>
        <v>214.69583333333489</v>
      </c>
      <c r="D74" s="29">
        <f t="shared" si="57"/>
        <v>0</v>
      </c>
      <c r="E74" s="29">
        <f t="shared" si="58"/>
        <v>506.36250000000155</v>
      </c>
      <c r="F74" s="9">
        <f t="shared" si="78"/>
        <v>16333.333333333465</v>
      </c>
      <c r="G74" s="8">
        <f t="shared" si="59"/>
        <v>176.80833333333476</v>
      </c>
      <c r="H74" s="29">
        <f t="shared" si="60"/>
        <v>0</v>
      </c>
      <c r="I74" s="29">
        <f t="shared" si="61"/>
        <v>468.47500000000144</v>
      </c>
      <c r="J74" s="9">
        <f t="shared" si="79"/>
        <v>12833.333333333472</v>
      </c>
      <c r="K74" s="8">
        <f t="shared" si="62"/>
        <v>138.92083333333483</v>
      </c>
      <c r="L74" s="29">
        <f t="shared" si="63"/>
        <v>0</v>
      </c>
      <c r="M74" s="29">
        <f t="shared" si="64"/>
        <v>430.58750000000151</v>
      </c>
      <c r="N74" s="9">
        <f t="shared" si="80"/>
        <v>9333.3333333334795</v>
      </c>
      <c r="O74" s="8">
        <f t="shared" si="65"/>
        <v>101.03333333333491</v>
      </c>
      <c r="P74" s="29">
        <f t="shared" si="66"/>
        <v>0</v>
      </c>
      <c r="Q74" s="29">
        <f t="shared" si="67"/>
        <v>392.70000000000158</v>
      </c>
      <c r="R74" s="9">
        <f t="shared" si="81"/>
        <v>5833.3333333334785</v>
      </c>
      <c r="S74" s="8">
        <f t="shared" si="68"/>
        <v>63.145833333334906</v>
      </c>
      <c r="T74" s="29">
        <f t="shared" si="69"/>
        <v>0</v>
      </c>
      <c r="U74" s="29">
        <f t="shared" si="70"/>
        <v>354.81250000000159</v>
      </c>
      <c r="V74" s="9">
        <f t="shared" si="82"/>
        <v>2333.3333333334781</v>
      </c>
      <c r="W74" s="8">
        <f t="shared" si="71"/>
        <v>25.2583333333349</v>
      </c>
      <c r="X74" s="29">
        <f t="shared" si="72"/>
        <v>0</v>
      </c>
      <c r="Y74" s="29">
        <f t="shared" si="73"/>
        <v>316.9250000000016</v>
      </c>
      <c r="Z74" s="9">
        <f t="shared" si="83"/>
        <v>0</v>
      </c>
      <c r="AA74" s="8">
        <f t="shared" si="74"/>
        <v>0</v>
      </c>
      <c r="AB74" s="29">
        <f t="shared" si="75"/>
        <v>0</v>
      </c>
      <c r="AC74" s="29">
        <f t="shared" si="76"/>
        <v>0</v>
      </c>
      <c r="AD74" s="13"/>
      <c r="AE74" s="13"/>
      <c r="AF74" s="13"/>
      <c r="AG74" s="13"/>
      <c r="AH74" s="13"/>
      <c r="AI74" s="13"/>
      <c r="AJ74" s="13"/>
      <c r="AK74" s="13"/>
      <c r="AL74" s="13"/>
      <c r="AM74" s="13"/>
      <c r="AN74" s="13"/>
      <c r="AO74" s="13"/>
      <c r="AP74" s="13"/>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row>
    <row r="75" spans="1:247" s="2" customFormat="1" ht="15" x14ac:dyDescent="0.25">
      <c r="A75" s="7" t="s">
        <v>55</v>
      </c>
      <c r="B75" s="9">
        <f t="shared" si="77"/>
        <v>19541.66666666681</v>
      </c>
      <c r="C75" s="8">
        <f t="shared" si="56"/>
        <v>211.53854166666821</v>
      </c>
      <c r="D75" s="29">
        <f t="shared" si="57"/>
        <v>0</v>
      </c>
      <c r="E75" s="29">
        <f t="shared" si="58"/>
        <v>503.20520833333489</v>
      </c>
      <c r="F75" s="9">
        <f t="shared" si="78"/>
        <v>16041.666666666799</v>
      </c>
      <c r="G75" s="8">
        <f t="shared" si="59"/>
        <v>173.65104166666808</v>
      </c>
      <c r="H75" s="29">
        <f t="shared" si="60"/>
        <v>0</v>
      </c>
      <c r="I75" s="29">
        <f t="shared" si="61"/>
        <v>465.31770833333474</v>
      </c>
      <c r="J75" s="9">
        <f t="shared" si="79"/>
        <v>12541.666666666806</v>
      </c>
      <c r="K75" s="8">
        <f t="shared" si="62"/>
        <v>135.76354166666817</v>
      </c>
      <c r="L75" s="29">
        <f t="shared" si="63"/>
        <v>0</v>
      </c>
      <c r="M75" s="29">
        <f t="shared" si="64"/>
        <v>427.43020833333486</v>
      </c>
      <c r="N75" s="9">
        <f t="shared" si="80"/>
        <v>9041.6666666668134</v>
      </c>
      <c r="O75" s="8">
        <f t="shared" si="65"/>
        <v>97.876041666668257</v>
      </c>
      <c r="P75" s="29">
        <f t="shared" si="66"/>
        <v>0</v>
      </c>
      <c r="Q75" s="29">
        <f t="shared" si="67"/>
        <v>389.54270833333493</v>
      </c>
      <c r="R75" s="9">
        <f t="shared" si="81"/>
        <v>5541.6666666668116</v>
      </c>
      <c r="S75" s="8">
        <f t="shared" si="68"/>
        <v>59.988541666668233</v>
      </c>
      <c r="T75" s="29">
        <f t="shared" si="69"/>
        <v>0</v>
      </c>
      <c r="U75" s="29">
        <f t="shared" si="70"/>
        <v>351.65520833333494</v>
      </c>
      <c r="V75" s="9">
        <f t="shared" si="82"/>
        <v>2041.6666666668114</v>
      </c>
      <c r="W75" s="8">
        <f t="shared" si="71"/>
        <v>22.10104166666823</v>
      </c>
      <c r="X75" s="29">
        <f t="shared" si="72"/>
        <v>0</v>
      </c>
      <c r="Y75" s="29">
        <f t="shared" si="73"/>
        <v>313.76770833333489</v>
      </c>
      <c r="Z75" s="9">
        <f t="shared" si="83"/>
        <v>0</v>
      </c>
      <c r="AA75" s="8">
        <f t="shared" si="74"/>
        <v>0</v>
      </c>
      <c r="AB75" s="29">
        <f t="shared" si="75"/>
        <v>0</v>
      </c>
      <c r="AC75" s="29">
        <f t="shared" si="76"/>
        <v>0</v>
      </c>
      <c r="AD75" s="13"/>
      <c r="AE75" s="13"/>
      <c r="AF75" s="13"/>
      <c r="AG75" s="13"/>
      <c r="AH75" s="13"/>
      <c r="AI75" s="13"/>
      <c r="AJ75" s="13"/>
      <c r="AK75" s="13"/>
      <c r="AL75" s="13"/>
      <c r="AM75" s="13"/>
      <c r="AN75" s="13"/>
      <c r="AO75" s="13"/>
      <c r="AP75" s="13"/>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row>
    <row r="76" spans="1:247" s="2" customFormat="1" ht="15" x14ac:dyDescent="0.25">
      <c r="A76" s="7" t="s">
        <v>56</v>
      </c>
      <c r="B76" s="9">
        <f t="shared" si="77"/>
        <v>19250.000000000142</v>
      </c>
      <c r="C76" s="8">
        <f t="shared" si="56"/>
        <v>208.38125000000153</v>
      </c>
      <c r="D76" s="29">
        <f t="shared" si="57"/>
        <v>0</v>
      </c>
      <c r="E76" s="29">
        <f t="shared" si="58"/>
        <v>500.04791666666824</v>
      </c>
      <c r="F76" s="9">
        <f t="shared" si="78"/>
        <v>15750.000000000133</v>
      </c>
      <c r="G76" s="8">
        <f t="shared" si="59"/>
        <v>170.49375000000143</v>
      </c>
      <c r="H76" s="29">
        <f t="shared" si="60"/>
        <v>0</v>
      </c>
      <c r="I76" s="29">
        <f t="shared" si="61"/>
        <v>462.16041666666808</v>
      </c>
      <c r="J76" s="9">
        <f t="shared" si="79"/>
        <v>12250.00000000014</v>
      </c>
      <c r="K76" s="8">
        <f t="shared" si="62"/>
        <v>132.60625000000152</v>
      </c>
      <c r="L76" s="29">
        <f t="shared" si="63"/>
        <v>0</v>
      </c>
      <c r="M76" s="29">
        <f t="shared" si="64"/>
        <v>424.27291666666821</v>
      </c>
      <c r="N76" s="9">
        <f t="shared" si="80"/>
        <v>8750.0000000001473</v>
      </c>
      <c r="O76" s="8">
        <f t="shared" si="65"/>
        <v>94.718750000001592</v>
      </c>
      <c r="P76" s="29">
        <f t="shared" si="66"/>
        <v>0</v>
      </c>
      <c r="Q76" s="29">
        <f t="shared" si="67"/>
        <v>386.38541666666828</v>
      </c>
      <c r="R76" s="9">
        <f t="shared" si="81"/>
        <v>5250.0000000001446</v>
      </c>
      <c r="S76" s="8">
        <f t="shared" si="68"/>
        <v>56.83125000000156</v>
      </c>
      <c r="T76" s="29">
        <f t="shared" si="69"/>
        <v>0</v>
      </c>
      <c r="U76" s="29">
        <f t="shared" si="70"/>
        <v>348.49791666666823</v>
      </c>
      <c r="V76" s="9">
        <f t="shared" si="82"/>
        <v>1750.0000000001446</v>
      </c>
      <c r="W76" s="8">
        <f t="shared" si="71"/>
        <v>18.943750000001565</v>
      </c>
      <c r="X76" s="29">
        <f t="shared" si="72"/>
        <v>0</v>
      </c>
      <c r="Y76" s="29">
        <f t="shared" si="73"/>
        <v>310.61041666666824</v>
      </c>
      <c r="Z76" s="9">
        <f t="shared" si="83"/>
        <v>0</v>
      </c>
      <c r="AA76" s="8">
        <f t="shared" si="74"/>
        <v>0</v>
      </c>
      <c r="AB76" s="29">
        <f t="shared" si="75"/>
        <v>0</v>
      </c>
      <c r="AC76" s="29">
        <f t="shared" si="76"/>
        <v>0</v>
      </c>
      <c r="AD76" s="13"/>
      <c r="AE76" s="13"/>
      <c r="AF76" s="13"/>
      <c r="AG76" s="13"/>
      <c r="AH76" s="13"/>
      <c r="AI76" s="13"/>
      <c r="AJ76" s="13"/>
      <c r="AK76" s="13"/>
      <c r="AL76" s="13"/>
      <c r="AM76" s="13"/>
      <c r="AN76" s="13"/>
      <c r="AO76" s="13"/>
      <c r="AP76" s="13"/>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row>
    <row r="77" spans="1:247" s="2" customFormat="1" ht="15" x14ac:dyDescent="0.25">
      <c r="A77" s="7" t="s">
        <v>57</v>
      </c>
      <c r="B77" s="9">
        <f t="shared" si="77"/>
        <v>18958.333333333474</v>
      </c>
      <c r="C77" s="8">
        <f t="shared" si="56"/>
        <v>205.22395833333485</v>
      </c>
      <c r="D77" s="29">
        <f t="shared" si="57"/>
        <v>0</v>
      </c>
      <c r="E77" s="29">
        <f t="shared" si="58"/>
        <v>496.89062500000153</v>
      </c>
      <c r="F77" s="9">
        <f t="shared" si="78"/>
        <v>15458.333333333467</v>
      </c>
      <c r="G77" s="8">
        <f t="shared" si="59"/>
        <v>167.33645833333478</v>
      </c>
      <c r="H77" s="29">
        <f t="shared" si="60"/>
        <v>0</v>
      </c>
      <c r="I77" s="29">
        <f t="shared" si="61"/>
        <v>459.00312500000143</v>
      </c>
      <c r="J77" s="9">
        <f t="shared" si="79"/>
        <v>11958.333333333474</v>
      </c>
      <c r="K77" s="8">
        <f t="shared" si="62"/>
        <v>129.44895833333484</v>
      </c>
      <c r="L77" s="29">
        <f t="shared" si="63"/>
        <v>0</v>
      </c>
      <c r="M77" s="29">
        <f t="shared" si="64"/>
        <v>421.1156250000015</v>
      </c>
      <c r="N77" s="9">
        <f t="shared" si="80"/>
        <v>8458.3333333334813</v>
      </c>
      <c r="O77" s="8">
        <f t="shared" si="65"/>
        <v>91.561458333334926</v>
      </c>
      <c r="P77" s="29">
        <f t="shared" si="66"/>
        <v>0</v>
      </c>
      <c r="Q77" s="29">
        <f t="shared" si="67"/>
        <v>383.22812500000163</v>
      </c>
      <c r="R77" s="9">
        <f t="shared" si="81"/>
        <v>4958.3333333334776</v>
      </c>
      <c r="S77" s="8">
        <f t="shared" si="68"/>
        <v>53.673958333334895</v>
      </c>
      <c r="T77" s="29">
        <f t="shared" si="69"/>
        <v>0</v>
      </c>
      <c r="U77" s="29">
        <f t="shared" si="70"/>
        <v>345.34062500000158</v>
      </c>
      <c r="V77" s="9">
        <f t="shared" si="82"/>
        <v>1458.3333333334779</v>
      </c>
      <c r="W77" s="8">
        <f t="shared" si="71"/>
        <v>15.786458333334897</v>
      </c>
      <c r="X77" s="29">
        <f t="shared" si="72"/>
        <v>0</v>
      </c>
      <c r="Y77" s="29">
        <f t="shared" si="73"/>
        <v>307.45312500000159</v>
      </c>
      <c r="Z77" s="9">
        <f t="shared" si="83"/>
        <v>0</v>
      </c>
      <c r="AA77" s="8">
        <f t="shared" si="74"/>
        <v>0</v>
      </c>
      <c r="AB77" s="29">
        <f t="shared" si="75"/>
        <v>0</v>
      </c>
      <c r="AC77" s="29">
        <f t="shared" si="76"/>
        <v>0</v>
      </c>
      <c r="AD77" s="13"/>
      <c r="AE77" s="13"/>
      <c r="AF77" s="13"/>
      <c r="AG77" s="13"/>
      <c r="AH77" s="13"/>
      <c r="AI77" s="13"/>
      <c r="AJ77" s="13"/>
      <c r="AK77" s="13"/>
      <c r="AL77" s="13"/>
      <c r="AM77" s="13"/>
      <c r="AN77" s="13"/>
      <c r="AO77" s="13"/>
      <c r="AP77" s="13"/>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row>
    <row r="78" spans="1:247" s="2" customFormat="1" ht="15" x14ac:dyDescent="0.25">
      <c r="A78" s="7" t="s">
        <v>58</v>
      </c>
      <c r="B78" s="9">
        <f t="shared" si="77"/>
        <v>18666.666666666806</v>
      </c>
      <c r="C78" s="8">
        <f t="shared" si="56"/>
        <v>202.06666666666817</v>
      </c>
      <c r="D78" s="29">
        <f t="shared" si="57"/>
        <v>0</v>
      </c>
      <c r="E78" s="29">
        <f t="shared" si="58"/>
        <v>493.73333333333483</v>
      </c>
      <c r="F78" s="9">
        <f t="shared" si="78"/>
        <v>15166.666666666801</v>
      </c>
      <c r="G78" s="8">
        <f t="shared" si="59"/>
        <v>164.17916666666812</v>
      </c>
      <c r="H78" s="29">
        <f t="shared" si="60"/>
        <v>0</v>
      </c>
      <c r="I78" s="29">
        <f t="shared" si="61"/>
        <v>455.84583333333478</v>
      </c>
      <c r="J78" s="9">
        <f t="shared" si="79"/>
        <v>11666.666666666808</v>
      </c>
      <c r="K78" s="8">
        <f t="shared" si="62"/>
        <v>126.29166666666819</v>
      </c>
      <c r="L78" s="29">
        <f t="shared" si="63"/>
        <v>0</v>
      </c>
      <c r="M78" s="29">
        <f t="shared" si="64"/>
        <v>417.95833333333485</v>
      </c>
      <c r="N78" s="9">
        <f t="shared" si="80"/>
        <v>8166.6666666668143</v>
      </c>
      <c r="O78" s="8">
        <f t="shared" si="65"/>
        <v>88.40416666666826</v>
      </c>
      <c r="P78" s="29">
        <f t="shared" si="66"/>
        <v>0</v>
      </c>
      <c r="Q78" s="29">
        <f t="shared" si="67"/>
        <v>380.07083333333492</v>
      </c>
      <c r="R78" s="9">
        <f t="shared" si="81"/>
        <v>4666.6666666668107</v>
      </c>
      <c r="S78" s="8">
        <f t="shared" si="68"/>
        <v>50.516666666668222</v>
      </c>
      <c r="T78" s="29">
        <f t="shared" si="69"/>
        <v>0</v>
      </c>
      <c r="U78" s="29">
        <f t="shared" si="70"/>
        <v>342.18333333333493</v>
      </c>
      <c r="V78" s="9">
        <f t="shared" si="82"/>
        <v>1166.6666666668111</v>
      </c>
      <c r="W78" s="8">
        <f t="shared" si="71"/>
        <v>12.62916666666823</v>
      </c>
      <c r="X78" s="29">
        <f t="shared" si="72"/>
        <v>0</v>
      </c>
      <c r="Y78" s="29">
        <f t="shared" si="73"/>
        <v>304.29583333333494</v>
      </c>
      <c r="Z78" s="9">
        <f t="shared" si="83"/>
        <v>0</v>
      </c>
      <c r="AA78" s="8">
        <f t="shared" si="74"/>
        <v>0</v>
      </c>
      <c r="AB78" s="29">
        <f t="shared" si="75"/>
        <v>0</v>
      </c>
      <c r="AC78" s="29">
        <f t="shared" si="76"/>
        <v>0</v>
      </c>
      <c r="AD78" s="13"/>
      <c r="AE78" s="13"/>
      <c r="AF78" s="13"/>
      <c r="AG78" s="13"/>
      <c r="AH78" s="13"/>
      <c r="AI78" s="13"/>
      <c r="AJ78" s="13"/>
      <c r="AK78" s="13"/>
      <c r="AL78" s="13"/>
      <c r="AM78" s="13"/>
      <c r="AN78" s="13"/>
      <c r="AO78" s="13"/>
      <c r="AP78" s="13"/>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row>
    <row r="79" spans="1:247" s="2" customFormat="1" ht="15" x14ac:dyDescent="0.25">
      <c r="A79" s="7" t="s">
        <v>59</v>
      </c>
      <c r="B79" s="9">
        <f t="shared" si="77"/>
        <v>18375.000000000138</v>
      </c>
      <c r="C79" s="8">
        <f t="shared" si="56"/>
        <v>198.90937500000149</v>
      </c>
      <c r="D79" s="29">
        <f t="shared" si="57"/>
        <v>0</v>
      </c>
      <c r="E79" s="29">
        <f t="shared" si="58"/>
        <v>490.57604166666817</v>
      </c>
      <c r="F79" s="9">
        <f t="shared" si="78"/>
        <v>14875.000000000135</v>
      </c>
      <c r="G79" s="8">
        <f t="shared" si="59"/>
        <v>161.02187500000144</v>
      </c>
      <c r="H79" s="29">
        <f t="shared" si="60"/>
        <v>0</v>
      </c>
      <c r="I79" s="29">
        <f t="shared" si="61"/>
        <v>452.68854166666813</v>
      </c>
      <c r="J79" s="9">
        <f t="shared" si="79"/>
        <v>11375.000000000142</v>
      </c>
      <c r="K79" s="8">
        <f t="shared" si="62"/>
        <v>123.13437500000153</v>
      </c>
      <c r="L79" s="29">
        <f t="shared" si="63"/>
        <v>0</v>
      </c>
      <c r="M79" s="29">
        <f t="shared" si="64"/>
        <v>414.8010416666682</v>
      </c>
      <c r="N79" s="9">
        <f t="shared" si="80"/>
        <v>7875.0000000001473</v>
      </c>
      <c r="O79" s="8">
        <f t="shared" si="65"/>
        <v>85.246875000001594</v>
      </c>
      <c r="P79" s="29">
        <f t="shared" si="66"/>
        <v>0</v>
      </c>
      <c r="Q79" s="29">
        <f t="shared" si="67"/>
        <v>376.91354166666827</v>
      </c>
      <c r="R79" s="9">
        <f t="shared" si="81"/>
        <v>4375.0000000001437</v>
      </c>
      <c r="S79" s="8">
        <f t="shared" si="68"/>
        <v>47.359375000001556</v>
      </c>
      <c r="T79" s="29">
        <f t="shared" si="69"/>
        <v>0</v>
      </c>
      <c r="U79" s="29">
        <f t="shared" si="70"/>
        <v>339.02604166666822</v>
      </c>
      <c r="V79" s="9">
        <f t="shared" si="82"/>
        <v>875.00000000014438</v>
      </c>
      <c r="W79" s="8">
        <f t="shared" si="71"/>
        <v>9.4718750000015621</v>
      </c>
      <c r="X79" s="29">
        <f t="shared" si="72"/>
        <v>0</v>
      </c>
      <c r="Y79" s="29">
        <f t="shared" si="73"/>
        <v>301.13854166666823</v>
      </c>
      <c r="Z79" s="9">
        <f t="shared" si="83"/>
        <v>0</v>
      </c>
      <c r="AA79" s="8">
        <f t="shared" si="74"/>
        <v>0</v>
      </c>
      <c r="AB79" s="29">
        <f t="shared" si="75"/>
        <v>0</v>
      </c>
      <c r="AC79" s="29">
        <f t="shared" si="76"/>
        <v>0</v>
      </c>
      <c r="AD79" s="13"/>
      <c r="AE79" s="13"/>
      <c r="AF79" s="13"/>
      <c r="AG79" s="13"/>
      <c r="AH79" s="13"/>
      <c r="AI79" s="13"/>
      <c r="AJ79" s="13"/>
      <c r="AK79" s="13"/>
      <c r="AL79" s="13"/>
      <c r="AM79" s="13"/>
      <c r="AN79" s="13"/>
      <c r="AO79" s="13"/>
      <c r="AP79" s="13"/>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row>
    <row r="80" spans="1:247" s="2" customFormat="1" ht="15" x14ac:dyDescent="0.25">
      <c r="A80" s="7" t="s">
        <v>60</v>
      </c>
      <c r="B80" s="9">
        <f t="shared" si="77"/>
        <v>18083.33333333347</v>
      </c>
      <c r="C80" s="8">
        <f t="shared" si="56"/>
        <v>195.75208333333481</v>
      </c>
      <c r="D80" s="29">
        <f t="shared" si="57"/>
        <v>0</v>
      </c>
      <c r="E80" s="29">
        <f t="shared" si="58"/>
        <v>487.41875000000152</v>
      </c>
      <c r="F80" s="9">
        <f t="shared" si="78"/>
        <v>14583.333333333469</v>
      </c>
      <c r="G80" s="8">
        <f t="shared" si="59"/>
        <v>157.86458333333479</v>
      </c>
      <c r="H80" s="29">
        <f t="shared" si="60"/>
        <v>0</v>
      </c>
      <c r="I80" s="29">
        <f t="shared" si="61"/>
        <v>449.53125000000148</v>
      </c>
      <c r="J80" s="9">
        <f t="shared" si="79"/>
        <v>11083.333333333476</v>
      </c>
      <c r="K80" s="8">
        <f t="shared" si="62"/>
        <v>119.97708333333487</v>
      </c>
      <c r="L80" s="29">
        <f t="shared" si="63"/>
        <v>0</v>
      </c>
      <c r="M80" s="29">
        <f t="shared" si="64"/>
        <v>411.64375000000155</v>
      </c>
      <c r="N80" s="9">
        <f t="shared" si="80"/>
        <v>7583.3333333334804</v>
      </c>
      <c r="O80" s="8">
        <f t="shared" si="65"/>
        <v>82.089583333334915</v>
      </c>
      <c r="P80" s="29">
        <f t="shared" si="66"/>
        <v>0</v>
      </c>
      <c r="Q80" s="29">
        <f t="shared" si="67"/>
        <v>373.75625000000161</v>
      </c>
      <c r="R80" s="9">
        <f t="shared" si="81"/>
        <v>4083.3333333334772</v>
      </c>
      <c r="S80" s="8">
        <f t="shared" si="68"/>
        <v>44.20208333333489</v>
      </c>
      <c r="T80" s="29">
        <f t="shared" si="69"/>
        <v>0</v>
      </c>
      <c r="U80" s="29">
        <f t="shared" si="70"/>
        <v>335.86875000000157</v>
      </c>
      <c r="V80" s="9">
        <f t="shared" si="82"/>
        <v>583.33333333347764</v>
      </c>
      <c r="W80" s="8">
        <f t="shared" si="71"/>
        <v>6.3145833333348955</v>
      </c>
      <c r="X80" s="29">
        <f t="shared" si="72"/>
        <v>0</v>
      </c>
      <c r="Y80" s="29">
        <f t="shared" si="73"/>
        <v>297.98125000000158</v>
      </c>
      <c r="Z80" s="9">
        <f t="shared" si="83"/>
        <v>0</v>
      </c>
      <c r="AA80" s="8">
        <f t="shared" si="74"/>
        <v>0</v>
      </c>
      <c r="AB80" s="29">
        <f t="shared" si="75"/>
        <v>0</v>
      </c>
      <c r="AC80" s="29">
        <f t="shared" si="76"/>
        <v>0</v>
      </c>
      <c r="AD80" s="13"/>
      <c r="AE80" s="13"/>
      <c r="AF80" s="13"/>
      <c r="AG80" s="13"/>
      <c r="AH80" s="13"/>
      <c r="AI80" s="13"/>
      <c r="AJ80" s="13"/>
      <c r="AK80" s="13"/>
      <c r="AL80" s="13"/>
      <c r="AM80" s="13"/>
      <c r="AN80" s="13"/>
      <c r="AO80" s="13"/>
      <c r="AP80" s="13"/>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row>
    <row r="81" spans="1:247" s="2" customFormat="1" ht="15" x14ac:dyDescent="0.25">
      <c r="A81" s="7" t="s">
        <v>61</v>
      </c>
      <c r="B81" s="9">
        <f t="shared" si="77"/>
        <v>17791.666666666802</v>
      </c>
      <c r="C81" s="8">
        <f t="shared" si="56"/>
        <v>192.59479166666813</v>
      </c>
      <c r="D81" s="29">
        <f t="shared" si="57"/>
        <v>0</v>
      </c>
      <c r="E81" s="29">
        <f t="shared" si="58"/>
        <v>484.26145833333482</v>
      </c>
      <c r="F81" s="9">
        <f t="shared" si="78"/>
        <v>14291.666666666802</v>
      </c>
      <c r="G81" s="8">
        <f t="shared" si="59"/>
        <v>154.70729166666814</v>
      </c>
      <c r="H81" s="29">
        <f t="shared" si="60"/>
        <v>0</v>
      </c>
      <c r="I81" s="29">
        <f t="shared" si="61"/>
        <v>446.37395833333483</v>
      </c>
      <c r="J81" s="9">
        <f t="shared" si="79"/>
        <v>10791.66666666681</v>
      </c>
      <c r="K81" s="8">
        <f t="shared" si="62"/>
        <v>116.81979166666821</v>
      </c>
      <c r="L81" s="29">
        <f t="shared" si="63"/>
        <v>0</v>
      </c>
      <c r="M81" s="29">
        <f t="shared" si="64"/>
        <v>408.48645833333489</v>
      </c>
      <c r="N81" s="9">
        <f t="shared" si="80"/>
        <v>7291.6666666668134</v>
      </c>
      <c r="O81" s="8">
        <f t="shared" si="65"/>
        <v>78.932291666668249</v>
      </c>
      <c r="P81" s="29">
        <f t="shared" si="66"/>
        <v>0</v>
      </c>
      <c r="Q81" s="29">
        <f t="shared" si="67"/>
        <v>370.59895833333496</v>
      </c>
      <c r="R81" s="9">
        <f t="shared" si="81"/>
        <v>3791.6666666668107</v>
      </c>
      <c r="S81" s="8">
        <f t="shared" si="68"/>
        <v>41.044791666668225</v>
      </c>
      <c r="T81" s="29">
        <f t="shared" si="69"/>
        <v>0</v>
      </c>
      <c r="U81" s="29">
        <f t="shared" si="70"/>
        <v>332.71145833333492</v>
      </c>
      <c r="V81" s="9">
        <f t="shared" si="82"/>
        <v>291.66666666681095</v>
      </c>
      <c r="W81" s="8">
        <f t="shared" si="71"/>
        <v>3.1572916666682285</v>
      </c>
      <c r="X81" s="29">
        <f t="shared" si="72"/>
        <v>3430</v>
      </c>
      <c r="Y81" s="29">
        <f t="shared" si="73"/>
        <v>3724.8239583333348</v>
      </c>
      <c r="Z81" s="9">
        <f t="shared" si="83"/>
        <v>0</v>
      </c>
      <c r="AA81" s="8">
        <f t="shared" si="74"/>
        <v>0</v>
      </c>
      <c r="AB81" s="29">
        <f t="shared" si="75"/>
        <v>0</v>
      </c>
      <c r="AC81" s="29">
        <f t="shared" si="76"/>
        <v>0</v>
      </c>
      <c r="AD81" s="13"/>
      <c r="AE81" s="13"/>
      <c r="AF81" s="13"/>
      <c r="AG81" s="13"/>
      <c r="AH81" s="13"/>
      <c r="AI81" s="13"/>
      <c r="AJ81" s="13"/>
      <c r="AK81" s="13"/>
      <c r="AL81" s="13"/>
      <c r="AM81" s="13"/>
      <c r="AN81" s="13"/>
      <c r="AO81" s="13"/>
      <c r="AP81" s="13"/>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row>
    <row r="82" spans="1:247" s="2" customFormat="1" ht="15.75" thickBot="1" x14ac:dyDescent="0.3">
      <c r="A82" s="30" t="s">
        <v>23</v>
      </c>
      <c r="B82" s="11"/>
      <c r="C82" s="12">
        <f>SUM(C70:C81)</f>
        <v>2519.5187500000184</v>
      </c>
      <c r="D82" s="31">
        <f>SUM(D70:D81)</f>
        <v>468.00000000000119</v>
      </c>
      <c r="E82" s="31">
        <f>SUM(E70:E81)</f>
        <v>6487.5187500000202</v>
      </c>
      <c r="F82" s="11"/>
      <c r="G82" s="12">
        <f>SUM(G70:G81)</f>
        <v>2064.8687500000174</v>
      </c>
      <c r="H82" s="31">
        <f>SUM(H70:H81)</f>
        <v>440.00000000000108</v>
      </c>
      <c r="I82" s="31">
        <f>SUM(I70:I81)</f>
        <v>6004.8687500000178</v>
      </c>
      <c r="J82" s="11"/>
      <c r="K82" s="12">
        <f>SUM(K70:K81)</f>
        <v>1610.2187500000177</v>
      </c>
      <c r="L82" s="31">
        <f>SUM(L70:L81)</f>
        <v>412.00000000000108</v>
      </c>
      <c r="M82" s="31">
        <f>SUM(M70:M81)</f>
        <v>5522.21875000002</v>
      </c>
      <c r="N82" s="11"/>
      <c r="O82" s="12">
        <f>SUM(O70:O81)</f>
        <v>1155.568750000019</v>
      </c>
      <c r="P82" s="31">
        <f>SUM(P70:P81)</f>
        <v>384.00000000000114</v>
      </c>
      <c r="Q82" s="31">
        <f>SUM(Q70:Q81)</f>
        <v>5039.5687500000195</v>
      </c>
      <c r="R82" s="11"/>
      <c r="S82" s="12">
        <f>SUM(S70:S81)</f>
        <v>700.9187500000188</v>
      </c>
      <c r="T82" s="31">
        <f>SUM(T70:T81)</f>
        <v>356.00000000000119</v>
      </c>
      <c r="U82" s="31">
        <f>SUM(U70:U81)</f>
        <v>4556.9187500000207</v>
      </c>
      <c r="V82" s="11"/>
      <c r="W82" s="12">
        <f>SUM(W70:W81)</f>
        <v>246.26875000001874</v>
      </c>
      <c r="X82" s="31">
        <f>SUM(X70:X81)</f>
        <v>3758.0000000000009</v>
      </c>
      <c r="Y82" s="31">
        <f>SUM(Y70:Y81)</f>
        <v>7504.2687500000202</v>
      </c>
      <c r="Z82" s="11"/>
      <c r="AA82" s="12">
        <f>SUM(AA70:AA81)</f>
        <v>0</v>
      </c>
      <c r="AB82" s="31">
        <f>SUM(AB70:AB81)</f>
        <v>0</v>
      </c>
      <c r="AC82" s="31">
        <f>SUM(AC70:AC81)</f>
        <v>0</v>
      </c>
      <c r="AD82" s="13"/>
      <c r="AE82" s="13"/>
      <c r="AF82" s="13"/>
      <c r="AG82" s="13"/>
      <c r="AH82" s="13"/>
      <c r="AI82" s="13"/>
      <c r="AJ82" s="13"/>
      <c r="AK82" s="13"/>
      <c r="AL82" s="13"/>
      <c r="AM82" s="13"/>
      <c r="AN82" s="13"/>
      <c r="AO82" s="13"/>
      <c r="AP82" s="13"/>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row>
    <row r="83" spans="1:247" s="2" customFormat="1" ht="15" x14ac:dyDescent="0.2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1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row>
    <row r="84" spans="1:247" s="2" customFormat="1" ht="42.75" customHeight="1" x14ac:dyDescent="0.25">
      <c r="A84" s="98" t="s">
        <v>101</v>
      </c>
      <c r="B84" s="98"/>
      <c r="C84" s="98"/>
      <c r="D84" s="98"/>
      <c r="E84" s="98"/>
      <c r="F84" s="98"/>
      <c r="G84" s="98"/>
      <c r="H84" s="98"/>
      <c r="I84" s="98"/>
      <c r="J84" s="98"/>
      <c r="K84" s="45">
        <f>K85+K86</f>
        <v>117183.16250000027</v>
      </c>
      <c r="L84" s="46"/>
      <c r="M84" s="46"/>
      <c r="N84" s="46"/>
      <c r="O84" s="46"/>
      <c r="P84" s="46"/>
      <c r="Q84" s="46"/>
      <c r="R84" s="46"/>
      <c r="S84" s="46"/>
      <c r="T84" s="46"/>
      <c r="U84" s="46"/>
      <c r="V84" s="46"/>
      <c r="W84" s="46"/>
      <c r="X84" s="46"/>
      <c r="Y84" s="46"/>
      <c r="Z84" s="46"/>
      <c r="AA84" s="46"/>
      <c r="AB84" s="46"/>
      <c r="AC84" s="46"/>
      <c r="AD84" s="13"/>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row>
    <row r="85" spans="1:247" s="2" customFormat="1" ht="30.75" customHeight="1" x14ac:dyDescent="0.25">
      <c r="A85" s="98" t="s">
        <v>102</v>
      </c>
      <c r="B85" s="98"/>
      <c r="C85" s="98"/>
      <c r="D85" s="98"/>
      <c r="E85" s="98"/>
      <c r="F85" s="98"/>
      <c r="G85" s="98"/>
      <c r="H85" s="98"/>
      <c r="I85" s="98"/>
      <c r="J85" s="98"/>
      <c r="K85" s="45">
        <f>C52+G52+K52+O52+S52+W52+AA52+C67+G67+K67+O67+S67+W67+AA67+C82+G82+K82+O82+S82+W82+AA82+$J$21*sumkred2+$J$22+$J$24*sumkred2</f>
        <v>87883.162500000268</v>
      </c>
      <c r="L85" s="46"/>
      <c r="M85" s="46"/>
      <c r="N85" s="46"/>
      <c r="O85" s="46"/>
      <c r="P85" s="46"/>
      <c r="Q85" s="46"/>
      <c r="R85" s="46"/>
      <c r="S85" s="46"/>
      <c r="T85" s="46"/>
      <c r="U85" s="46"/>
      <c r="V85" s="46"/>
      <c r="W85" s="46"/>
      <c r="X85" s="46"/>
      <c r="Y85" s="46"/>
      <c r="Z85" s="46"/>
      <c r="AA85" s="46"/>
      <c r="AB85" s="46"/>
      <c r="AC85" s="46"/>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row>
    <row r="86" spans="1:247" s="2" customFormat="1" ht="30.75" customHeight="1" x14ac:dyDescent="0.25">
      <c r="A86" s="98" t="s">
        <v>103</v>
      </c>
      <c r="B86" s="98"/>
      <c r="C86" s="98"/>
      <c r="D86" s="98"/>
      <c r="E86" s="98"/>
      <c r="F86" s="98"/>
      <c r="G86" s="98"/>
      <c r="H86" s="98"/>
      <c r="I86" s="98"/>
      <c r="J86" s="98"/>
      <c r="K86" s="45">
        <f>D52+H52+L52+P52+T52+X52+AB52+D67+H67+L67+P67+T67+X67+AB67+D82+H82+L82+P82+T82+X82+AB82-($J$21*sumkred2+$J$22+$J$24*sumkred2)</f>
        <v>29300</v>
      </c>
      <c r="L86" s="46"/>
      <c r="M86" s="46"/>
      <c r="N86" s="46"/>
      <c r="O86" s="46"/>
      <c r="P86" s="46"/>
      <c r="Q86" s="46"/>
      <c r="R86" s="46"/>
      <c r="S86" s="46"/>
      <c r="T86" s="46"/>
      <c r="U86" s="46"/>
      <c r="V86" s="46"/>
      <c r="W86" s="46"/>
      <c r="X86" s="46"/>
      <c r="Y86" s="46"/>
      <c r="Z86" s="46"/>
      <c r="AA86" s="46"/>
      <c r="AB86" s="46"/>
      <c r="AC86" s="4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row>
    <row r="87" spans="1:247" s="2" customFormat="1" ht="29.25" customHeight="1" x14ac:dyDescent="0.25">
      <c r="A87" s="98" t="s">
        <v>5</v>
      </c>
      <c r="B87" s="98"/>
      <c r="C87" s="98"/>
      <c r="D87" s="98"/>
      <c r="E87" s="98"/>
      <c r="F87" s="98"/>
      <c r="G87" s="98"/>
      <c r="H87" s="98"/>
      <c r="I87" s="98"/>
      <c r="J87" s="98"/>
      <c r="K87" s="45">
        <f>E52+I52+M52+Q52+U52+Y52+AC52+E67+I67+M67+Q67+U67+Y67+AC67+E82+I82+M82+Q82+U82+Y82+AC82</f>
        <v>187183.1625000003</v>
      </c>
      <c r="L87" s="46"/>
      <c r="M87" s="46"/>
      <c r="N87" s="46"/>
      <c r="O87" s="46"/>
      <c r="P87" s="46"/>
      <c r="Q87" s="46"/>
      <c r="R87" s="46"/>
      <c r="S87" s="46"/>
      <c r="T87" s="46"/>
      <c r="U87" s="46"/>
      <c r="V87" s="46"/>
      <c r="W87" s="46"/>
      <c r="X87" s="46"/>
      <c r="Y87" s="46"/>
      <c r="Z87" s="46"/>
      <c r="AA87" s="46"/>
      <c r="AB87" s="46"/>
      <c r="AC87" s="46"/>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row>
    <row r="88" spans="1:247" s="2" customFormat="1" ht="25.5" customHeight="1" x14ac:dyDescent="0.25">
      <c r="A88" s="191" t="s">
        <v>79</v>
      </c>
      <c r="B88" s="191"/>
      <c r="C88" s="191"/>
      <c r="D88" s="191"/>
      <c r="E88" s="191"/>
      <c r="F88" s="191"/>
      <c r="G88" s="191"/>
      <c r="H88" s="191"/>
      <c r="I88" s="191"/>
      <c r="J88" s="191"/>
      <c r="K88" s="60">
        <f ca="1">XIRR(C98:C338,B98:B338)</f>
        <v>0.20260360836982727</v>
      </c>
      <c r="L88" s="46"/>
      <c r="M88" s="46"/>
      <c r="N88" s="46"/>
      <c r="O88" s="46"/>
      <c r="P88" s="46"/>
      <c r="Q88" s="46"/>
      <c r="R88" s="46"/>
      <c r="S88" s="46"/>
      <c r="T88" s="46"/>
      <c r="U88" s="46"/>
      <c r="V88" s="46"/>
      <c r="W88" s="46"/>
      <c r="X88" s="46"/>
      <c r="Y88" s="46"/>
      <c r="Z88" s="46"/>
      <c r="AA88" s="46"/>
      <c r="AB88" s="46"/>
      <c r="AC88" s="46"/>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row>
    <row r="89" spans="1:247" s="2" customFormat="1" ht="45.75" customHeight="1" x14ac:dyDescent="0.25">
      <c r="A89" s="98" t="s">
        <v>80</v>
      </c>
      <c r="B89" s="98"/>
      <c r="C89" s="98"/>
      <c r="D89" s="98"/>
      <c r="E89" s="98"/>
      <c r="F89" s="98"/>
      <c r="G89" s="98"/>
      <c r="H89" s="98"/>
      <c r="I89" s="98"/>
      <c r="J89" s="98"/>
      <c r="K89" s="98"/>
      <c r="L89" s="192"/>
      <c r="M89" s="192"/>
      <c r="N89" s="192"/>
      <c r="O89" s="46"/>
      <c r="P89" s="46"/>
      <c r="Q89" s="46"/>
      <c r="R89" s="46"/>
      <c r="S89" s="46"/>
      <c r="T89" s="46"/>
      <c r="U89" s="46"/>
      <c r="V89" s="46"/>
      <c r="W89" s="46"/>
      <c r="X89" s="46"/>
      <c r="Y89" s="46"/>
      <c r="Z89" s="46"/>
      <c r="AA89" s="46"/>
      <c r="AB89" s="46"/>
      <c r="AC89" s="46"/>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row>
    <row r="90" spans="1:247" s="2" customFormat="1" ht="54" customHeight="1" x14ac:dyDescent="0.25">
      <c r="A90" s="98" t="s">
        <v>81</v>
      </c>
      <c r="B90" s="98"/>
      <c r="C90" s="98"/>
      <c r="D90" s="98"/>
      <c r="E90" s="98"/>
      <c r="F90" s="98"/>
      <c r="G90" s="98"/>
      <c r="H90" s="98"/>
      <c r="I90" s="98"/>
      <c r="J90" s="98"/>
      <c r="K90" s="98"/>
      <c r="L90" s="98"/>
      <c r="M90" s="98"/>
      <c r="N90" s="98"/>
      <c r="O90" s="46"/>
      <c r="P90" s="46"/>
      <c r="Q90" s="46"/>
      <c r="R90" s="46"/>
      <c r="S90" s="46"/>
      <c r="T90" s="46"/>
      <c r="U90" s="46"/>
      <c r="V90" s="46"/>
      <c r="W90" s="46"/>
      <c r="X90" s="46"/>
      <c r="Y90" s="46"/>
      <c r="Z90" s="46"/>
      <c r="AA90" s="46"/>
      <c r="AB90" s="46"/>
      <c r="AC90" s="46"/>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row>
    <row r="91" spans="1:247" s="2" customFormat="1" ht="39.75" customHeight="1" x14ac:dyDescent="0.25">
      <c r="A91" s="98" t="s">
        <v>83</v>
      </c>
      <c r="B91" s="98"/>
      <c r="C91" s="98"/>
      <c r="D91" s="98"/>
      <c r="E91" s="98"/>
      <c r="F91" s="98"/>
      <c r="G91" s="98"/>
      <c r="H91" s="98"/>
      <c r="I91" s="98"/>
      <c r="J91" s="98"/>
      <c r="K91" s="98"/>
      <c r="L91" s="98"/>
      <c r="M91" s="98"/>
      <c r="N91" s="98"/>
      <c r="O91" s="46"/>
      <c r="P91" s="46"/>
      <c r="Q91" s="46"/>
      <c r="R91" s="46"/>
      <c r="S91" s="46"/>
      <c r="T91" s="46"/>
      <c r="U91" s="46"/>
      <c r="V91" s="46"/>
      <c r="W91" s="46"/>
      <c r="X91" s="46"/>
      <c r="Y91" s="46"/>
      <c r="Z91" s="46"/>
      <c r="AA91" s="46"/>
      <c r="AB91" s="46"/>
      <c r="AC91" s="46"/>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row>
    <row r="92" spans="1:247" s="2" customFormat="1" ht="15" customHeight="1" x14ac:dyDescent="0.25">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row>
    <row r="93" spans="1:247" s="2" customFormat="1" ht="33.75" customHeight="1" x14ac:dyDescent="0.25">
      <c r="A93" s="93" t="s">
        <v>9</v>
      </c>
      <c r="B93" s="93"/>
      <c r="C93" s="193">
        <f ca="1">TODAY()</f>
        <v>44468</v>
      </c>
      <c r="D93" s="193"/>
      <c r="E93" s="193"/>
      <c r="F93" s="193"/>
      <c r="G93" s="46"/>
      <c r="H93" s="46"/>
      <c r="I93" s="46"/>
      <c r="J93" s="46"/>
      <c r="K93" s="46"/>
      <c r="L93" s="46"/>
      <c r="M93" s="46"/>
      <c r="N93" s="46"/>
      <c r="O93" s="46"/>
      <c r="P93" s="46"/>
      <c r="Q93" s="46"/>
      <c r="R93" s="46"/>
      <c r="S93" s="46"/>
      <c r="T93" s="46"/>
      <c r="U93" s="46"/>
      <c r="V93" s="46"/>
      <c r="W93" s="46"/>
      <c r="X93" s="46"/>
      <c r="Y93" s="46"/>
      <c r="Z93" s="46"/>
      <c r="AA93" s="46"/>
      <c r="AB93" s="46"/>
      <c r="AC93" s="46"/>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row>
    <row r="94" spans="1:247" ht="15" x14ac:dyDescent="0.25">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row>
    <row r="95" spans="1:247" s="2" customFormat="1" ht="30" customHeight="1" x14ac:dyDescent="0.25">
      <c r="A95" s="95" t="s">
        <v>10</v>
      </c>
      <c r="B95" s="95"/>
      <c r="C95" s="94"/>
      <c r="D95" s="94"/>
      <c r="E95" s="94"/>
      <c r="F95" s="94"/>
      <c r="G95" s="46"/>
      <c r="H95" s="46"/>
      <c r="I95" s="46"/>
      <c r="J95" s="46"/>
      <c r="K95" s="46"/>
      <c r="L95" s="46"/>
      <c r="M95" s="46"/>
      <c r="N95" s="46"/>
      <c r="O95" s="46"/>
      <c r="P95" s="46"/>
      <c r="Q95" s="46"/>
      <c r="R95" s="46"/>
      <c r="S95" s="46"/>
      <c r="T95" s="46"/>
      <c r="U95" s="46"/>
      <c r="V95" s="46"/>
      <c r="W95" s="46"/>
      <c r="X95" s="46"/>
      <c r="Y95" s="46"/>
      <c r="Z95" s="46"/>
      <c r="AA95" s="46"/>
      <c r="AB95" s="46"/>
      <c r="AC95" s="46"/>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row>
    <row r="96" spans="1:247" s="2" customFormat="1" ht="15.75" customHeight="1" x14ac:dyDescent="0.25">
      <c r="A96" s="95"/>
      <c r="B96" s="95"/>
      <c r="C96" s="93" t="s">
        <v>49</v>
      </c>
      <c r="D96" s="93"/>
      <c r="E96" s="93"/>
      <c r="F96" s="93"/>
      <c r="G96" s="46"/>
      <c r="H96" s="46"/>
      <c r="I96" s="46"/>
      <c r="J96" s="46"/>
      <c r="K96" s="46"/>
      <c r="L96" s="46"/>
      <c r="M96" s="46"/>
      <c r="N96" s="46"/>
      <c r="O96" s="46"/>
      <c r="P96" s="46"/>
      <c r="Q96" s="46"/>
      <c r="R96" s="46"/>
      <c r="S96" s="46"/>
      <c r="T96" s="46"/>
      <c r="U96" s="46"/>
      <c r="V96" s="46"/>
      <c r="W96" s="46"/>
      <c r="X96" s="46"/>
      <c r="Y96" s="46"/>
      <c r="Z96" s="46"/>
      <c r="AA96" s="46"/>
      <c r="AB96" s="46"/>
      <c r="AC96" s="4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row>
    <row r="98" spans="1:247" s="2" customFormat="1" ht="15" hidden="1" x14ac:dyDescent="0.25">
      <c r="B98" s="41">
        <f ca="1">TODAY()</f>
        <v>44468</v>
      </c>
      <c r="C98" s="24">
        <f>-sumkred2+D40</f>
        <v>-54457</v>
      </c>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row>
    <row r="99" spans="1:247" s="2" customFormat="1" ht="15" hidden="1" x14ac:dyDescent="0.25">
      <c r="A99" s="4">
        <v>1</v>
      </c>
      <c r="B99" s="42">
        <f t="shared" ref="B99:B162" ca="1" si="84">EDATE(B98,1)</f>
        <v>44498</v>
      </c>
      <c r="C99" s="43">
        <f>E40-D40</f>
        <v>869.16666666666788</v>
      </c>
      <c r="D99" s="24"/>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row>
    <row r="100" spans="1:247" s="2" customFormat="1" ht="15" hidden="1" x14ac:dyDescent="0.25">
      <c r="A100" s="4">
        <v>2</v>
      </c>
      <c r="B100" s="42">
        <f t="shared" ca="1" si="84"/>
        <v>44529</v>
      </c>
      <c r="C100" s="43">
        <f t="shared" ref="C100:C110" si="85">E41</f>
        <v>866.76041666666674</v>
      </c>
      <c r="D100" s="24"/>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row>
    <row r="101" spans="1:247" s="2" customFormat="1" ht="15" hidden="1" x14ac:dyDescent="0.25">
      <c r="A101" s="4">
        <v>3</v>
      </c>
      <c r="B101" s="42">
        <f t="shared" ca="1" si="84"/>
        <v>44559</v>
      </c>
      <c r="C101" s="43">
        <f t="shared" si="85"/>
        <v>864.35416666666674</v>
      </c>
      <c r="D101" s="24"/>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row>
    <row r="102" spans="1:247" s="2" customFormat="1" ht="15" hidden="1" x14ac:dyDescent="0.25">
      <c r="A102" s="4">
        <v>4</v>
      </c>
      <c r="B102" s="42">
        <f t="shared" ca="1" si="84"/>
        <v>44590</v>
      </c>
      <c r="C102" s="43">
        <f t="shared" si="85"/>
        <v>861.94791666666652</v>
      </c>
      <c r="D102" s="24"/>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row>
    <row r="103" spans="1:247" s="2" customFormat="1" ht="15" hidden="1" x14ac:dyDescent="0.25">
      <c r="A103" s="4">
        <v>5</v>
      </c>
      <c r="B103" s="42">
        <f t="shared" ca="1" si="84"/>
        <v>44620</v>
      </c>
      <c r="C103" s="43">
        <f t="shared" si="85"/>
        <v>859.54166666666652</v>
      </c>
      <c r="D103" s="24"/>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row>
    <row r="104" spans="1:247" s="2" customFormat="1" ht="15" hidden="1" x14ac:dyDescent="0.25">
      <c r="A104" s="4">
        <v>6</v>
      </c>
      <c r="B104" s="42">
        <f t="shared" ca="1" si="84"/>
        <v>44648</v>
      </c>
      <c r="C104" s="43">
        <f t="shared" si="85"/>
        <v>857.13541666666652</v>
      </c>
      <c r="D104" s="2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row>
    <row r="105" spans="1:247" s="2" customFormat="1" ht="15" hidden="1" x14ac:dyDescent="0.25">
      <c r="A105" s="4">
        <v>7</v>
      </c>
      <c r="B105" s="42">
        <f t="shared" ca="1" si="84"/>
        <v>44679</v>
      </c>
      <c r="C105" s="43">
        <f t="shared" si="85"/>
        <v>854.72916666666652</v>
      </c>
      <c r="D105" s="24"/>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row>
    <row r="106" spans="1:247" s="2" customFormat="1" ht="15" hidden="1" x14ac:dyDescent="0.25">
      <c r="A106" s="4">
        <v>8</v>
      </c>
      <c r="B106" s="42">
        <f t="shared" ca="1" si="84"/>
        <v>44709</v>
      </c>
      <c r="C106" s="43">
        <f t="shared" si="85"/>
        <v>852.32291666666652</v>
      </c>
      <c r="D106" s="24"/>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row>
    <row r="107" spans="1:247" s="2" customFormat="1" ht="15" hidden="1" x14ac:dyDescent="0.25">
      <c r="A107" s="4">
        <v>9</v>
      </c>
      <c r="B107" s="42">
        <f t="shared" ca="1" si="84"/>
        <v>44740</v>
      </c>
      <c r="C107" s="43">
        <f t="shared" si="85"/>
        <v>849.91666666666629</v>
      </c>
      <c r="D107" s="24"/>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row>
    <row r="108" spans="1:247" s="2" customFormat="1" ht="15" hidden="1" x14ac:dyDescent="0.25">
      <c r="A108" s="4">
        <v>10</v>
      </c>
      <c r="B108" s="42">
        <f t="shared" ca="1" si="84"/>
        <v>44770</v>
      </c>
      <c r="C108" s="43">
        <f t="shared" si="85"/>
        <v>847.51041666666629</v>
      </c>
      <c r="D108" s="24"/>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row>
    <row r="109" spans="1:247" s="2" customFormat="1" ht="15" hidden="1" x14ac:dyDescent="0.25">
      <c r="A109" s="4">
        <v>11</v>
      </c>
      <c r="B109" s="42">
        <f t="shared" ca="1" si="84"/>
        <v>44801</v>
      </c>
      <c r="C109" s="43">
        <f t="shared" si="85"/>
        <v>845.10416666666629</v>
      </c>
      <c r="D109" s="24"/>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row>
    <row r="110" spans="1:247" s="2" customFormat="1" ht="15" hidden="1" x14ac:dyDescent="0.25">
      <c r="A110" s="4">
        <v>12</v>
      </c>
      <c r="B110" s="42">
        <f t="shared" ca="1" si="84"/>
        <v>44832</v>
      </c>
      <c r="C110" s="43">
        <f t="shared" si="85"/>
        <v>842.69791666666629</v>
      </c>
      <c r="D110" s="24"/>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row>
    <row r="111" spans="1:247" s="2" customFormat="1" ht="15" hidden="1" x14ac:dyDescent="0.25">
      <c r="A111" s="2">
        <v>13</v>
      </c>
      <c r="B111" s="41">
        <f t="shared" ca="1" si="84"/>
        <v>44862</v>
      </c>
      <c r="C111" s="24">
        <f t="shared" ref="C111:C122" si="86">I40</f>
        <v>1672.2916666666658</v>
      </c>
      <c r="D111" s="24"/>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row>
    <row r="112" spans="1:247" s="2" customFormat="1" ht="15" hidden="1" x14ac:dyDescent="0.25">
      <c r="A112" s="2">
        <v>14</v>
      </c>
      <c r="B112" s="41">
        <f t="shared" ca="1" si="84"/>
        <v>44893</v>
      </c>
      <c r="C112" s="24">
        <f t="shared" si="86"/>
        <v>837.88541666666629</v>
      </c>
      <c r="D112" s="24"/>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row>
    <row r="113" spans="1:246" s="2" customFormat="1" ht="15" hidden="1" x14ac:dyDescent="0.25">
      <c r="A113" s="2">
        <v>15</v>
      </c>
      <c r="B113" s="41">
        <f t="shared" ca="1" si="84"/>
        <v>44923</v>
      </c>
      <c r="C113" s="24">
        <f t="shared" si="86"/>
        <v>835.47916666666606</v>
      </c>
      <c r="D113" s="24"/>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row>
    <row r="114" spans="1:246" s="2" customFormat="1" ht="15" hidden="1" x14ac:dyDescent="0.25">
      <c r="A114" s="2">
        <v>16</v>
      </c>
      <c r="B114" s="41">
        <f t="shared" ca="1" si="84"/>
        <v>44954</v>
      </c>
      <c r="C114" s="24">
        <f t="shared" si="86"/>
        <v>833.07291666666606</v>
      </c>
      <c r="D114" s="2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row>
    <row r="115" spans="1:246" s="2" customFormat="1" ht="15" hidden="1" x14ac:dyDescent="0.25">
      <c r="A115" s="2">
        <v>17</v>
      </c>
      <c r="B115" s="41">
        <f t="shared" ca="1" si="84"/>
        <v>44985</v>
      </c>
      <c r="C115" s="24">
        <f t="shared" si="86"/>
        <v>830.66666666666606</v>
      </c>
      <c r="D115" s="24"/>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row>
    <row r="116" spans="1:246" s="2" customFormat="1" ht="15" hidden="1" x14ac:dyDescent="0.25">
      <c r="A116" s="2">
        <v>18</v>
      </c>
      <c r="B116" s="41">
        <f t="shared" ca="1" si="84"/>
        <v>45013</v>
      </c>
      <c r="C116" s="24">
        <f t="shared" si="86"/>
        <v>828.26041666666606</v>
      </c>
      <c r="D116" s="24"/>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row>
    <row r="117" spans="1:246" s="2" customFormat="1" ht="15" hidden="1" x14ac:dyDescent="0.25">
      <c r="A117" s="2">
        <v>19</v>
      </c>
      <c r="B117" s="41">
        <f t="shared" ca="1" si="84"/>
        <v>45044</v>
      </c>
      <c r="C117" s="24">
        <f t="shared" si="86"/>
        <v>825.85416666666606</v>
      </c>
      <c r="D117" s="24"/>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row>
    <row r="118" spans="1:246" s="2" customFormat="1" ht="15" hidden="1" x14ac:dyDescent="0.25">
      <c r="A118" s="2">
        <v>20</v>
      </c>
      <c r="B118" s="41">
        <f t="shared" ca="1" si="84"/>
        <v>45074</v>
      </c>
      <c r="C118" s="24">
        <f t="shared" si="86"/>
        <v>823.44791666666629</v>
      </c>
      <c r="D118" s="24"/>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row>
    <row r="119" spans="1:246" s="2" customFormat="1" ht="15" hidden="1" x14ac:dyDescent="0.25">
      <c r="A119" s="2">
        <v>21</v>
      </c>
      <c r="B119" s="41">
        <f t="shared" ca="1" si="84"/>
        <v>45105</v>
      </c>
      <c r="C119" s="24">
        <f t="shared" si="86"/>
        <v>821.04166666666629</v>
      </c>
      <c r="D119" s="24"/>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row>
    <row r="120" spans="1:246" s="2" customFormat="1" ht="15" hidden="1" x14ac:dyDescent="0.25">
      <c r="A120" s="2">
        <v>22</v>
      </c>
      <c r="B120" s="41">
        <f t="shared" ca="1" si="84"/>
        <v>45135</v>
      </c>
      <c r="C120" s="24">
        <f t="shared" si="86"/>
        <v>818.63541666666629</v>
      </c>
      <c r="D120" s="24"/>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row>
    <row r="121" spans="1:246" s="2" customFormat="1" ht="15" hidden="1" x14ac:dyDescent="0.25">
      <c r="A121" s="2">
        <v>23</v>
      </c>
      <c r="B121" s="41">
        <f t="shared" ca="1" si="84"/>
        <v>45166</v>
      </c>
      <c r="C121" s="24">
        <f t="shared" si="86"/>
        <v>816.22916666666629</v>
      </c>
      <c r="D121" s="24"/>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row>
    <row r="122" spans="1:246" s="2" customFormat="1" ht="15" hidden="1" x14ac:dyDescent="0.25">
      <c r="A122" s="2">
        <v>24</v>
      </c>
      <c r="B122" s="41">
        <f t="shared" ca="1" si="84"/>
        <v>45197</v>
      </c>
      <c r="C122" s="24">
        <f t="shared" si="86"/>
        <v>813.82291666666629</v>
      </c>
      <c r="D122" s="24"/>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row>
    <row r="123" spans="1:246" s="2" customFormat="1" ht="15" hidden="1" x14ac:dyDescent="0.25">
      <c r="A123" s="2">
        <v>25</v>
      </c>
      <c r="B123" s="41">
        <f t="shared" ca="1" si="84"/>
        <v>45227</v>
      </c>
      <c r="C123" s="24">
        <f t="shared" ref="C123:C134" si="87">M40</f>
        <v>1777.6416666666657</v>
      </c>
      <c r="D123" s="24"/>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row>
    <row r="124" spans="1:246" s="2" customFormat="1" ht="15" hidden="1" x14ac:dyDescent="0.25">
      <c r="A124" s="2">
        <v>26</v>
      </c>
      <c r="B124" s="41">
        <f t="shared" ca="1" si="84"/>
        <v>45258</v>
      </c>
      <c r="C124" s="24">
        <f t="shared" si="87"/>
        <v>970.48437499999955</v>
      </c>
      <c r="D124" s="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row>
    <row r="125" spans="1:246" s="2" customFormat="1" ht="15" hidden="1" x14ac:dyDescent="0.25">
      <c r="A125" s="2">
        <v>27</v>
      </c>
      <c r="B125" s="41">
        <f t="shared" ca="1" si="84"/>
        <v>45288</v>
      </c>
      <c r="C125" s="24">
        <f t="shared" si="87"/>
        <v>967.32708333333289</v>
      </c>
      <c r="D125" s="24"/>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row>
    <row r="126" spans="1:246" s="2" customFormat="1" ht="15" hidden="1" x14ac:dyDescent="0.25">
      <c r="A126" s="2">
        <v>28</v>
      </c>
      <c r="B126" s="41">
        <f t="shared" ca="1" si="84"/>
        <v>45319</v>
      </c>
      <c r="C126" s="24">
        <f t="shared" si="87"/>
        <v>964.16979166666624</v>
      </c>
      <c r="D126" s="24"/>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row>
    <row r="127" spans="1:246" s="2" customFormat="1" ht="15" hidden="1" x14ac:dyDescent="0.25">
      <c r="A127" s="2">
        <v>29</v>
      </c>
      <c r="B127" s="41">
        <f t="shared" ca="1" si="84"/>
        <v>45350</v>
      </c>
      <c r="C127" s="24">
        <f t="shared" si="87"/>
        <v>961.01249999999959</v>
      </c>
      <c r="D127" s="24"/>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row>
    <row r="128" spans="1:246" s="2" customFormat="1" ht="15" hidden="1" x14ac:dyDescent="0.25">
      <c r="A128" s="2">
        <v>30</v>
      </c>
      <c r="B128" s="41">
        <f t="shared" ca="1" si="84"/>
        <v>45379</v>
      </c>
      <c r="C128" s="24">
        <f t="shared" si="87"/>
        <v>957.85520833333294</v>
      </c>
      <c r="D128" s="24"/>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row>
    <row r="129" spans="1:246" s="2" customFormat="1" ht="15" hidden="1" x14ac:dyDescent="0.25">
      <c r="A129" s="2">
        <v>31</v>
      </c>
      <c r="B129" s="41">
        <f t="shared" ca="1" si="84"/>
        <v>45410</v>
      </c>
      <c r="C129" s="24">
        <f t="shared" si="87"/>
        <v>954.69791666666629</v>
      </c>
      <c r="D129" s="24"/>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row>
    <row r="130" spans="1:246" s="2" customFormat="1" ht="15" hidden="1" x14ac:dyDescent="0.25">
      <c r="A130" s="2">
        <v>32</v>
      </c>
      <c r="B130" s="41">
        <f t="shared" ca="1" si="84"/>
        <v>45440</v>
      </c>
      <c r="C130" s="24">
        <f t="shared" si="87"/>
        <v>951.54062499999964</v>
      </c>
      <c r="D130" s="24"/>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row>
    <row r="131" spans="1:246" s="2" customFormat="1" ht="15" hidden="1" x14ac:dyDescent="0.25">
      <c r="A131" s="2">
        <v>33</v>
      </c>
      <c r="B131" s="41">
        <f t="shared" ca="1" si="84"/>
        <v>45471</v>
      </c>
      <c r="C131" s="24">
        <f t="shared" si="87"/>
        <v>948.38333333333298</v>
      </c>
      <c r="D131" s="24"/>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row>
    <row r="132" spans="1:246" s="2" customFormat="1" ht="15" hidden="1" x14ac:dyDescent="0.25">
      <c r="A132" s="2">
        <v>34</v>
      </c>
      <c r="B132" s="41">
        <f t="shared" ca="1" si="84"/>
        <v>45501</v>
      </c>
      <c r="C132" s="24">
        <f t="shared" si="87"/>
        <v>945.22604166666633</v>
      </c>
      <c r="D132" s="24"/>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row>
    <row r="133" spans="1:246" s="2" customFormat="1" ht="15" hidden="1" x14ac:dyDescent="0.25">
      <c r="A133" s="2">
        <v>35</v>
      </c>
      <c r="B133" s="41">
        <f t="shared" ca="1" si="84"/>
        <v>45532</v>
      </c>
      <c r="C133" s="24">
        <f t="shared" si="87"/>
        <v>942.06874999999968</v>
      </c>
      <c r="D133" s="24"/>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row>
    <row r="134" spans="1:246" s="2" customFormat="1" ht="15" hidden="1" x14ac:dyDescent="0.25">
      <c r="A134" s="2">
        <v>36</v>
      </c>
      <c r="B134" s="41">
        <f t="shared" ca="1" si="84"/>
        <v>45563</v>
      </c>
      <c r="C134" s="24">
        <f t="shared" si="87"/>
        <v>938.91145833333303</v>
      </c>
      <c r="D134" s="2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row>
    <row r="135" spans="1:246" s="2" customFormat="1" ht="15" hidden="1" x14ac:dyDescent="0.25">
      <c r="A135" s="2">
        <v>37</v>
      </c>
      <c r="B135" s="41">
        <f t="shared" ca="1" si="84"/>
        <v>45593</v>
      </c>
      <c r="C135" s="24">
        <f t="shared" ref="C135:C146" si="88">Q40</f>
        <v>1711.7541666666664</v>
      </c>
      <c r="D135" s="24"/>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row>
    <row r="136" spans="1:246" s="2" customFormat="1" ht="15" hidden="1" x14ac:dyDescent="0.25">
      <c r="A136" s="2">
        <v>38</v>
      </c>
      <c r="B136" s="41">
        <f t="shared" ca="1" si="84"/>
        <v>45624</v>
      </c>
      <c r="C136" s="24">
        <f t="shared" si="88"/>
        <v>932.59687499999973</v>
      </c>
      <c r="D136" s="24"/>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row>
    <row r="137" spans="1:246" s="2" customFormat="1" ht="15" hidden="1" x14ac:dyDescent="0.25">
      <c r="A137" s="2">
        <v>39</v>
      </c>
      <c r="B137" s="41">
        <f t="shared" ca="1" si="84"/>
        <v>45654</v>
      </c>
      <c r="C137" s="24">
        <f t="shared" si="88"/>
        <v>929.43958333333308</v>
      </c>
      <c r="D137" s="24"/>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row>
    <row r="138" spans="1:246" s="2" customFormat="1" ht="15" hidden="1" x14ac:dyDescent="0.25">
      <c r="A138" s="2">
        <v>40</v>
      </c>
      <c r="B138" s="41">
        <f t="shared" ca="1" si="84"/>
        <v>45685</v>
      </c>
      <c r="C138" s="24">
        <f t="shared" si="88"/>
        <v>926.28229166666642</v>
      </c>
      <c r="D138" s="24"/>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row>
    <row r="139" spans="1:246" s="2" customFormat="1" ht="15" hidden="1" x14ac:dyDescent="0.25">
      <c r="A139" s="2">
        <v>41</v>
      </c>
      <c r="B139" s="41">
        <f t="shared" ca="1" si="84"/>
        <v>45716</v>
      </c>
      <c r="C139" s="24">
        <f t="shared" si="88"/>
        <v>923.12499999999977</v>
      </c>
      <c r="D139" s="24"/>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row>
    <row r="140" spans="1:246" s="2" customFormat="1" ht="15" hidden="1" x14ac:dyDescent="0.25">
      <c r="A140" s="2">
        <v>42</v>
      </c>
      <c r="B140" s="41">
        <f t="shared" ca="1" si="84"/>
        <v>45744</v>
      </c>
      <c r="C140" s="24">
        <f t="shared" si="88"/>
        <v>919.96770833333312</v>
      </c>
      <c r="D140" s="24"/>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row>
    <row r="141" spans="1:246" s="2" customFormat="1" ht="15" hidden="1" x14ac:dyDescent="0.25">
      <c r="A141" s="2">
        <v>43</v>
      </c>
      <c r="B141" s="41">
        <f t="shared" ca="1" si="84"/>
        <v>45775</v>
      </c>
      <c r="C141" s="24">
        <f t="shared" si="88"/>
        <v>916.81041666666647</v>
      </c>
      <c r="D141" s="24"/>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row>
    <row r="142" spans="1:246" s="2" customFormat="1" ht="15" hidden="1" x14ac:dyDescent="0.25">
      <c r="A142" s="2">
        <v>44</v>
      </c>
      <c r="B142" s="41">
        <f t="shared" ca="1" si="84"/>
        <v>45805</v>
      </c>
      <c r="C142" s="24">
        <f t="shared" si="88"/>
        <v>913.65312500000005</v>
      </c>
      <c r="D142" s="24"/>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row>
    <row r="143" spans="1:246" s="2" customFormat="1" ht="15" hidden="1" x14ac:dyDescent="0.25">
      <c r="A143" s="2">
        <v>45</v>
      </c>
      <c r="B143" s="41">
        <f t="shared" ca="1" si="84"/>
        <v>45836</v>
      </c>
      <c r="C143" s="24">
        <f t="shared" si="88"/>
        <v>910.49583333333339</v>
      </c>
      <c r="D143" s="24"/>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row>
    <row r="144" spans="1:246" s="2" customFormat="1" ht="15" hidden="1" x14ac:dyDescent="0.25">
      <c r="A144" s="2">
        <v>46</v>
      </c>
      <c r="B144" s="41">
        <f t="shared" ca="1" si="84"/>
        <v>45866</v>
      </c>
      <c r="C144" s="24">
        <f t="shared" si="88"/>
        <v>907.33854166666674</v>
      </c>
      <c r="D144" s="2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row>
    <row r="145" spans="1:246" s="2" customFormat="1" ht="15" hidden="1" x14ac:dyDescent="0.25">
      <c r="A145" s="2">
        <v>47</v>
      </c>
      <c r="B145" s="41">
        <f t="shared" ca="1" si="84"/>
        <v>45897</v>
      </c>
      <c r="C145" s="24">
        <f t="shared" si="88"/>
        <v>904.18125000000009</v>
      </c>
      <c r="D145" s="24"/>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row>
    <row r="146" spans="1:246" s="2" customFormat="1" ht="15" hidden="1" x14ac:dyDescent="0.25">
      <c r="A146" s="2">
        <v>48</v>
      </c>
      <c r="B146" s="41">
        <f t="shared" ca="1" si="84"/>
        <v>45928</v>
      </c>
      <c r="C146" s="24">
        <f t="shared" si="88"/>
        <v>901.02395833333344</v>
      </c>
      <c r="D146" s="24"/>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row>
    <row r="147" spans="1:246" s="2" customFormat="1" ht="15" hidden="1" x14ac:dyDescent="0.25">
      <c r="A147" s="2">
        <v>49</v>
      </c>
      <c r="B147" s="41">
        <f t="shared" ca="1" si="84"/>
        <v>45958</v>
      </c>
      <c r="C147" s="24">
        <f t="shared" ref="C147:C158" si="89">U40</f>
        <v>1645.8666666666668</v>
      </c>
      <c r="D147" s="24"/>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row>
    <row r="148" spans="1:246" s="2" customFormat="1" ht="15" hidden="1" x14ac:dyDescent="0.25">
      <c r="A148" s="2">
        <v>50</v>
      </c>
      <c r="B148" s="41">
        <f t="shared" ca="1" si="84"/>
        <v>45989</v>
      </c>
      <c r="C148" s="24">
        <f t="shared" si="89"/>
        <v>894.70937500000014</v>
      </c>
      <c r="D148" s="24"/>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row>
    <row r="149" spans="1:246" s="2" customFormat="1" ht="15" hidden="1" x14ac:dyDescent="0.25">
      <c r="A149" s="2">
        <v>51</v>
      </c>
      <c r="B149" s="41">
        <f t="shared" ca="1" si="84"/>
        <v>46019</v>
      </c>
      <c r="C149" s="24">
        <f t="shared" si="89"/>
        <v>891.55208333333348</v>
      </c>
      <c r="D149" s="24"/>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row>
    <row r="150" spans="1:246" s="2" customFormat="1" ht="15" hidden="1" x14ac:dyDescent="0.25">
      <c r="A150" s="2">
        <v>52</v>
      </c>
      <c r="B150" s="41">
        <f t="shared" ca="1" si="84"/>
        <v>46050</v>
      </c>
      <c r="C150" s="24">
        <f t="shared" si="89"/>
        <v>888.39479166666683</v>
      </c>
      <c r="D150" s="24"/>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row>
    <row r="151" spans="1:246" s="2" customFormat="1" ht="15" hidden="1" x14ac:dyDescent="0.25">
      <c r="A151" s="2">
        <v>53</v>
      </c>
      <c r="B151" s="41">
        <f t="shared" ca="1" si="84"/>
        <v>46081</v>
      </c>
      <c r="C151" s="24">
        <f t="shared" si="89"/>
        <v>885.23750000000018</v>
      </c>
      <c r="D151" s="24"/>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row>
    <row r="152" spans="1:246" s="2" customFormat="1" ht="15" hidden="1" x14ac:dyDescent="0.25">
      <c r="A152" s="2">
        <v>54</v>
      </c>
      <c r="B152" s="41">
        <f t="shared" ca="1" si="84"/>
        <v>46109</v>
      </c>
      <c r="C152" s="24">
        <f t="shared" si="89"/>
        <v>882.08020833333353</v>
      </c>
      <c r="D152" s="24"/>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row>
    <row r="153" spans="1:246" s="2" customFormat="1" ht="15" hidden="1" x14ac:dyDescent="0.25">
      <c r="A153" s="2">
        <v>55</v>
      </c>
      <c r="B153" s="41">
        <f t="shared" ca="1" si="84"/>
        <v>46140</v>
      </c>
      <c r="C153" s="24">
        <f t="shared" si="89"/>
        <v>878.92291666666688</v>
      </c>
      <c r="D153" s="24"/>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row>
    <row r="154" spans="1:246" s="2" customFormat="1" ht="15" hidden="1" x14ac:dyDescent="0.25">
      <c r="A154" s="2">
        <v>56</v>
      </c>
      <c r="B154" s="41">
        <f t="shared" ca="1" si="84"/>
        <v>46170</v>
      </c>
      <c r="C154" s="24">
        <f t="shared" si="89"/>
        <v>875.76562500000023</v>
      </c>
      <c r="D154" s="2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row>
    <row r="155" spans="1:246" s="2" customFormat="1" ht="15" hidden="1" x14ac:dyDescent="0.25">
      <c r="A155" s="2">
        <v>57</v>
      </c>
      <c r="B155" s="41">
        <f t="shared" ca="1" si="84"/>
        <v>46201</v>
      </c>
      <c r="C155" s="24">
        <f t="shared" si="89"/>
        <v>872.60833333333358</v>
      </c>
      <c r="D155" s="24"/>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row>
    <row r="156" spans="1:246" s="2" customFormat="1" ht="15" hidden="1" x14ac:dyDescent="0.25">
      <c r="A156" s="2">
        <v>58</v>
      </c>
      <c r="B156" s="41">
        <f t="shared" ca="1" si="84"/>
        <v>46231</v>
      </c>
      <c r="C156" s="24">
        <f t="shared" si="89"/>
        <v>869.45104166666692</v>
      </c>
      <c r="D156" s="24"/>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row>
    <row r="157" spans="1:246" s="2" customFormat="1" ht="15" hidden="1" x14ac:dyDescent="0.25">
      <c r="A157" s="2">
        <v>59</v>
      </c>
      <c r="B157" s="41">
        <f t="shared" ca="1" si="84"/>
        <v>46262</v>
      </c>
      <c r="C157" s="24">
        <f t="shared" si="89"/>
        <v>866.29375000000027</v>
      </c>
      <c r="D157" s="24"/>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row>
    <row r="158" spans="1:246" s="2" customFormat="1" ht="15" hidden="1" x14ac:dyDescent="0.25">
      <c r="A158" s="2">
        <v>60</v>
      </c>
      <c r="B158" s="41">
        <f t="shared" ca="1" si="84"/>
        <v>46293</v>
      </c>
      <c r="C158" s="24">
        <f t="shared" si="89"/>
        <v>863.13645833333362</v>
      </c>
      <c r="D158" s="24"/>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row>
    <row r="159" spans="1:246" s="2" customFormat="1" ht="15" hidden="1" x14ac:dyDescent="0.25">
      <c r="A159" s="2">
        <v>61</v>
      </c>
      <c r="B159" s="41">
        <f t="shared" ca="1" si="84"/>
        <v>46323</v>
      </c>
      <c r="C159" s="24">
        <f t="shared" ref="C159:C170" si="90">Y40</f>
        <v>1579.9791666666672</v>
      </c>
      <c r="D159" s="24"/>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row>
    <row r="160" spans="1:246" s="2" customFormat="1" ht="15" hidden="1" x14ac:dyDescent="0.25">
      <c r="A160" s="2">
        <v>62</v>
      </c>
      <c r="B160" s="41">
        <f t="shared" ca="1" si="84"/>
        <v>46354</v>
      </c>
      <c r="C160" s="24">
        <f t="shared" si="90"/>
        <v>856.82187500000032</v>
      </c>
      <c r="D160" s="24"/>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row>
    <row r="161" spans="1:246" s="2" customFormat="1" ht="15" hidden="1" x14ac:dyDescent="0.25">
      <c r="A161" s="2">
        <v>63</v>
      </c>
      <c r="B161" s="41">
        <f t="shared" ca="1" si="84"/>
        <v>46384</v>
      </c>
      <c r="C161" s="24">
        <f t="shared" si="90"/>
        <v>853.66458333333367</v>
      </c>
      <c r="D161" s="24"/>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row>
    <row r="162" spans="1:246" s="2" customFormat="1" ht="15" hidden="1" x14ac:dyDescent="0.25">
      <c r="A162" s="2">
        <v>64</v>
      </c>
      <c r="B162" s="41">
        <f t="shared" ca="1" si="84"/>
        <v>46415</v>
      </c>
      <c r="C162" s="24">
        <f t="shared" si="90"/>
        <v>850.50729166666724</v>
      </c>
      <c r="D162" s="24"/>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row>
    <row r="163" spans="1:246" s="2" customFormat="1" ht="15" hidden="1" x14ac:dyDescent="0.25">
      <c r="A163" s="2">
        <v>65</v>
      </c>
      <c r="B163" s="41">
        <f t="shared" ref="B163:B226" ca="1" si="91">EDATE(B162,1)</f>
        <v>46446</v>
      </c>
      <c r="C163" s="24">
        <f t="shared" si="90"/>
        <v>847.35000000000059</v>
      </c>
      <c r="D163" s="24"/>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row>
    <row r="164" spans="1:246" s="2" customFormat="1" ht="15" hidden="1" x14ac:dyDescent="0.25">
      <c r="A164" s="2">
        <v>66</v>
      </c>
      <c r="B164" s="41">
        <f t="shared" ca="1" si="91"/>
        <v>46474</v>
      </c>
      <c r="C164" s="24">
        <f t="shared" si="90"/>
        <v>844.19270833333394</v>
      </c>
      <c r="D164" s="2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row>
    <row r="165" spans="1:246" s="2" customFormat="1" ht="15" hidden="1" x14ac:dyDescent="0.25">
      <c r="A165" s="2">
        <v>67</v>
      </c>
      <c r="B165" s="41">
        <f t="shared" ca="1" si="91"/>
        <v>46505</v>
      </c>
      <c r="C165" s="24">
        <f t="shared" si="90"/>
        <v>841.03541666666729</v>
      </c>
      <c r="D165" s="24"/>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row>
    <row r="166" spans="1:246" s="2" customFormat="1" ht="15" hidden="1" x14ac:dyDescent="0.25">
      <c r="A166" s="2">
        <v>68</v>
      </c>
      <c r="B166" s="41">
        <f t="shared" ca="1" si="91"/>
        <v>46535</v>
      </c>
      <c r="C166" s="24">
        <f t="shared" si="90"/>
        <v>837.87812500000064</v>
      </c>
      <c r="D166" s="24"/>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row>
    <row r="167" spans="1:246" s="2" customFormat="1" ht="15" hidden="1" x14ac:dyDescent="0.25">
      <c r="A167" s="2">
        <v>69</v>
      </c>
      <c r="B167" s="41">
        <f t="shared" ca="1" si="91"/>
        <v>46566</v>
      </c>
      <c r="C167" s="24">
        <f t="shared" si="90"/>
        <v>834.72083333333399</v>
      </c>
      <c r="D167" s="24"/>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row>
    <row r="168" spans="1:246" s="2" customFormat="1" ht="15" hidden="1" x14ac:dyDescent="0.25">
      <c r="A168" s="2">
        <v>70</v>
      </c>
      <c r="B168" s="41">
        <f t="shared" ca="1" si="91"/>
        <v>46596</v>
      </c>
      <c r="C168" s="24">
        <f t="shared" si="90"/>
        <v>831.56354166666733</v>
      </c>
      <c r="D168" s="24"/>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row>
    <row r="169" spans="1:246" s="2" customFormat="1" ht="15" hidden="1" x14ac:dyDescent="0.25">
      <c r="A169" s="2">
        <v>71</v>
      </c>
      <c r="B169" s="41">
        <f t="shared" ca="1" si="91"/>
        <v>46627</v>
      </c>
      <c r="C169" s="24">
        <f t="shared" si="90"/>
        <v>828.40625000000068</v>
      </c>
      <c r="D169" s="24"/>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row>
    <row r="170" spans="1:246" s="2" customFormat="1" ht="15" hidden="1" x14ac:dyDescent="0.25">
      <c r="A170" s="2">
        <v>72</v>
      </c>
      <c r="B170" s="41">
        <f t="shared" ca="1" si="91"/>
        <v>46658</v>
      </c>
      <c r="C170" s="24">
        <f t="shared" si="90"/>
        <v>825.24895833333403</v>
      </c>
      <c r="D170" s="24"/>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row>
    <row r="171" spans="1:246" s="2" customFormat="1" ht="15" hidden="1" x14ac:dyDescent="0.25">
      <c r="A171" s="2">
        <v>73</v>
      </c>
      <c r="B171" s="41">
        <f t="shared" ca="1" si="91"/>
        <v>46688</v>
      </c>
      <c r="C171" s="24">
        <f t="shared" ref="C171:C182" si="92">AC40</f>
        <v>1514.0916666666678</v>
      </c>
      <c r="D171" s="24"/>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row>
    <row r="172" spans="1:246" s="2" customFormat="1" ht="15" hidden="1" x14ac:dyDescent="0.25">
      <c r="A172" s="2">
        <v>74</v>
      </c>
      <c r="B172" s="41">
        <f t="shared" ca="1" si="91"/>
        <v>46719</v>
      </c>
      <c r="C172" s="24">
        <f t="shared" si="92"/>
        <v>818.93437500000073</v>
      </c>
      <c r="D172" s="24"/>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row>
    <row r="173" spans="1:246" s="2" customFormat="1" ht="15" hidden="1" x14ac:dyDescent="0.25">
      <c r="A173" s="2">
        <v>75</v>
      </c>
      <c r="B173" s="41">
        <f t="shared" ca="1" si="91"/>
        <v>46749</v>
      </c>
      <c r="C173" s="24">
        <f t="shared" si="92"/>
        <v>815.77708333333408</v>
      </c>
      <c r="D173" s="24"/>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row>
    <row r="174" spans="1:246" s="2" customFormat="1" ht="15" hidden="1" x14ac:dyDescent="0.25">
      <c r="A174" s="2">
        <v>76</v>
      </c>
      <c r="B174" s="41">
        <f t="shared" ca="1" si="91"/>
        <v>46780</v>
      </c>
      <c r="C174" s="24">
        <f t="shared" si="92"/>
        <v>812.61979166666742</v>
      </c>
      <c r="D174" s="2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row>
    <row r="175" spans="1:246" s="2" customFormat="1" ht="15" hidden="1" x14ac:dyDescent="0.25">
      <c r="A175" s="2">
        <v>77</v>
      </c>
      <c r="B175" s="41">
        <f t="shared" ca="1" si="91"/>
        <v>46811</v>
      </c>
      <c r="C175" s="24">
        <f t="shared" si="92"/>
        <v>809.46250000000077</v>
      </c>
      <c r="D175" s="24"/>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row>
    <row r="176" spans="1:246" s="2" customFormat="1" ht="15" hidden="1" x14ac:dyDescent="0.25">
      <c r="A176" s="2">
        <v>78</v>
      </c>
      <c r="B176" s="41">
        <f t="shared" ca="1" si="91"/>
        <v>46840</v>
      </c>
      <c r="C176" s="24">
        <f t="shared" si="92"/>
        <v>806.30520833333412</v>
      </c>
      <c r="D176" s="24"/>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row>
    <row r="177" spans="1:246" s="2" customFormat="1" ht="15" hidden="1" x14ac:dyDescent="0.25">
      <c r="A177" s="2">
        <v>79</v>
      </c>
      <c r="B177" s="41">
        <f t="shared" ca="1" si="91"/>
        <v>46871</v>
      </c>
      <c r="C177" s="24">
        <f t="shared" si="92"/>
        <v>803.14791666666747</v>
      </c>
      <c r="D177" s="24"/>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row>
    <row r="178" spans="1:246" s="2" customFormat="1" ht="15" hidden="1" x14ac:dyDescent="0.25">
      <c r="A178" s="2">
        <v>80</v>
      </c>
      <c r="B178" s="41">
        <f t="shared" ca="1" si="91"/>
        <v>46901</v>
      </c>
      <c r="C178" s="24">
        <f t="shared" si="92"/>
        <v>799.99062500000082</v>
      </c>
      <c r="D178" s="24"/>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row>
    <row r="179" spans="1:246" s="2" customFormat="1" ht="15" hidden="1" x14ac:dyDescent="0.25">
      <c r="A179" s="2">
        <v>81</v>
      </c>
      <c r="B179" s="41">
        <f t="shared" ca="1" si="91"/>
        <v>46932</v>
      </c>
      <c r="C179" s="24">
        <f t="shared" si="92"/>
        <v>796.83333333333417</v>
      </c>
      <c r="D179" s="24"/>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row>
    <row r="180" spans="1:246" s="2" customFormat="1" ht="15" hidden="1" x14ac:dyDescent="0.25">
      <c r="A180" s="2">
        <v>82</v>
      </c>
      <c r="B180" s="41">
        <f t="shared" ca="1" si="91"/>
        <v>46962</v>
      </c>
      <c r="C180" s="24">
        <f t="shared" si="92"/>
        <v>793.67604166666763</v>
      </c>
      <c r="D180" s="24"/>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row>
    <row r="181" spans="1:246" s="2" customFormat="1" ht="15" hidden="1" x14ac:dyDescent="0.25">
      <c r="A181" s="2">
        <v>83</v>
      </c>
      <c r="B181" s="41">
        <f t="shared" ca="1" si="91"/>
        <v>46993</v>
      </c>
      <c r="C181" s="24">
        <f t="shared" si="92"/>
        <v>790.51875000000098</v>
      </c>
      <c r="D181" s="24"/>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row>
    <row r="182" spans="1:246" s="2" customFormat="1" ht="15" hidden="1" x14ac:dyDescent="0.25">
      <c r="A182" s="2">
        <v>84</v>
      </c>
      <c r="B182" s="41">
        <f t="shared" ca="1" si="91"/>
        <v>47024</v>
      </c>
      <c r="C182" s="24">
        <f t="shared" si="92"/>
        <v>787.36145833333433</v>
      </c>
      <c r="D182" s="24"/>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row>
    <row r="183" spans="1:246" s="2" customFormat="1" ht="15" hidden="1" x14ac:dyDescent="0.25">
      <c r="A183" s="2">
        <v>85</v>
      </c>
      <c r="B183" s="41">
        <f t="shared" ca="1" si="91"/>
        <v>47054</v>
      </c>
      <c r="C183" s="24">
        <f t="shared" ref="C183:C194" si="93">E55</f>
        <v>1448.2041666666685</v>
      </c>
      <c r="D183" s="24"/>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row>
    <row r="184" spans="1:246" s="2" customFormat="1" ht="15" hidden="1" x14ac:dyDescent="0.25">
      <c r="A184" s="2">
        <v>86</v>
      </c>
      <c r="B184" s="41">
        <f t="shared" ca="1" si="91"/>
        <v>47085</v>
      </c>
      <c r="C184" s="24">
        <f t="shared" si="93"/>
        <v>781.04687500000102</v>
      </c>
      <c r="D184" s="2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row>
    <row r="185" spans="1:246" s="2" customFormat="1" ht="15" hidden="1" x14ac:dyDescent="0.25">
      <c r="A185" s="2">
        <v>87</v>
      </c>
      <c r="B185" s="41">
        <f t="shared" ca="1" si="91"/>
        <v>47115</v>
      </c>
      <c r="C185" s="24">
        <f t="shared" si="93"/>
        <v>777.88958333333449</v>
      </c>
      <c r="D185" s="24"/>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row>
    <row r="186" spans="1:246" s="2" customFormat="1" ht="15" hidden="1" x14ac:dyDescent="0.25">
      <c r="A186" s="2">
        <v>88</v>
      </c>
      <c r="B186" s="41">
        <f t="shared" ca="1" si="91"/>
        <v>47146</v>
      </c>
      <c r="C186" s="24">
        <f t="shared" si="93"/>
        <v>774.73229166666783</v>
      </c>
      <c r="D186" s="24"/>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row>
    <row r="187" spans="1:246" s="2" customFormat="1" ht="15" hidden="1" x14ac:dyDescent="0.25">
      <c r="A187" s="2">
        <v>89</v>
      </c>
      <c r="B187" s="41">
        <f t="shared" ca="1" si="91"/>
        <v>47177</v>
      </c>
      <c r="C187" s="24">
        <f t="shared" si="93"/>
        <v>771.57500000000118</v>
      </c>
      <c r="D187" s="24"/>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row>
    <row r="188" spans="1:246" s="2" customFormat="1" ht="15" hidden="1" x14ac:dyDescent="0.25">
      <c r="A188" s="2">
        <v>90</v>
      </c>
      <c r="B188" s="41">
        <f t="shared" ca="1" si="91"/>
        <v>47205</v>
      </c>
      <c r="C188" s="24">
        <f t="shared" si="93"/>
        <v>768.41770833333453</v>
      </c>
      <c r="D188" s="24"/>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row>
    <row r="189" spans="1:246" s="2" customFormat="1" ht="15" hidden="1" x14ac:dyDescent="0.25">
      <c r="A189" s="2">
        <v>91</v>
      </c>
      <c r="B189" s="41">
        <f t="shared" ca="1" si="91"/>
        <v>47236</v>
      </c>
      <c r="C189" s="24">
        <f t="shared" si="93"/>
        <v>765.26041666666788</v>
      </c>
      <c r="D189" s="24"/>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row>
    <row r="190" spans="1:246" s="2" customFormat="1" ht="15" hidden="1" x14ac:dyDescent="0.25">
      <c r="A190" s="2">
        <v>92</v>
      </c>
      <c r="B190" s="41">
        <f t="shared" ca="1" si="91"/>
        <v>47266</v>
      </c>
      <c r="C190" s="24">
        <f t="shared" si="93"/>
        <v>762.10312500000123</v>
      </c>
      <c r="D190" s="24"/>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row>
    <row r="191" spans="1:246" s="2" customFormat="1" ht="15" hidden="1" x14ac:dyDescent="0.25">
      <c r="A191" s="2">
        <v>93</v>
      </c>
      <c r="B191" s="41">
        <f t="shared" ca="1" si="91"/>
        <v>47297</v>
      </c>
      <c r="C191" s="24">
        <f t="shared" si="93"/>
        <v>758.94583333333458</v>
      </c>
      <c r="D191" s="24"/>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row>
    <row r="192" spans="1:246" s="2" customFormat="1" ht="15" hidden="1" x14ac:dyDescent="0.25">
      <c r="A192" s="2">
        <v>94</v>
      </c>
      <c r="B192" s="41">
        <f t="shared" ca="1" si="91"/>
        <v>47327</v>
      </c>
      <c r="C192" s="24">
        <f t="shared" si="93"/>
        <v>755.78854166666792</v>
      </c>
      <c r="D192" s="24"/>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row>
    <row r="193" spans="1:246" s="2" customFormat="1" ht="15" hidden="1" x14ac:dyDescent="0.25">
      <c r="A193" s="2">
        <v>95</v>
      </c>
      <c r="B193" s="41">
        <f t="shared" ca="1" si="91"/>
        <v>47358</v>
      </c>
      <c r="C193" s="24">
        <f t="shared" si="93"/>
        <v>752.63125000000127</v>
      </c>
      <c r="D193" s="24"/>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row>
    <row r="194" spans="1:246" s="2" customFormat="1" ht="15" hidden="1" x14ac:dyDescent="0.25">
      <c r="A194" s="2">
        <v>96</v>
      </c>
      <c r="B194" s="41">
        <f t="shared" ca="1" si="91"/>
        <v>47389</v>
      </c>
      <c r="C194" s="24">
        <f t="shared" si="93"/>
        <v>749.47395833333462</v>
      </c>
      <c r="D194" s="2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row>
    <row r="195" spans="1:246" s="2" customFormat="1" ht="15" hidden="1" x14ac:dyDescent="0.25">
      <c r="A195" s="2">
        <v>97</v>
      </c>
      <c r="B195" s="41">
        <f t="shared" ca="1" si="91"/>
        <v>47419</v>
      </c>
      <c r="C195" s="24">
        <f t="shared" ref="C195:C206" si="94">I55</f>
        <v>1382.3166666666691</v>
      </c>
      <c r="D195" s="24"/>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row>
    <row r="196" spans="1:246" s="2" customFormat="1" ht="15" hidden="1" x14ac:dyDescent="0.25">
      <c r="A196" s="2">
        <v>98</v>
      </c>
      <c r="B196" s="41">
        <f t="shared" ca="1" si="91"/>
        <v>47450</v>
      </c>
      <c r="C196" s="24">
        <f t="shared" si="94"/>
        <v>743.15937500000132</v>
      </c>
      <c r="D196" s="24"/>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row>
    <row r="197" spans="1:246" s="2" customFormat="1" ht="15" hidden="1" x14ac:dyDescent="0.25">
      <c r="A197" s="2">
        <v>99</v>
      </c>
      <c r="B197" s="41">
        <f t="shared" ca="1" si="91"/>
        <v>47480</v>
      </c>
      <c r="C197" s="24">
        <f t="shared" si="94"/>
        <v>740.00208333333467</v>
      </c>
      <c r="D197" s="24"/>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row>
    <row r="198" spans="1:246" s="2" customFormat="1" ht="15" hidden="1" x14ac:dyDescent="0.25">
      <c r="A198" s="2">
        <v>100</v>
      </c>
      <c r="B198" s="41">
        <f t="shared" ca="1" si="91"/>
        <v>47511</v>
      </c>
      <c r="C198" s="24">
        <f t="shared" si="94"/>
        <v>736.84479166666802</v>
      </c>
      <c r="D198" s="24"/>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row>
    <row r="199" spans="1:246" s="2" customFormat="1" ht="15" hidden="1" x14ac:dyDescent="0.25">
      <c r="A199" s="2">
        <v>101</v>
      </c>
      <c r="B199" s="41">
        <f t="shared" ca="1" si="91"/>
        <v>47542</v>
      </c>
      <c r="C199" s="24">
        <f t="shared" si="94"/>
        <v>733.68750000000136</v>
      </c>
      <c r="D199" s="24"/>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row>
    <row r="200" spans="1:246" s="2" customFormat="1" ht="15" hidden="1" x14ac:dyDescent="0.25">
      <c r="A200" s="2">
        <v>102</v>
      </c>
      <c r="B200" s="41">
        <f t="shared" ca="1" si="91"/>
        <v>47570</v>
      </c>
      <c r="C200" s="24">
        <f t="shared" si="94"/>
        <v>730.53020833333483</v>
      </c>
      <c r="D200" s="24"/>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row>
    <row r="201" spans="1:246" s="2" customFormat="1" ht="15" hidden="1" x14ac:dyDescent="0.25">
      <c r="A201" s="2">
        <v>103</v>
      </c>
      <c r="B201" s="41">
        <f t="shared" ca="1" si="91"/>
        <v>47601</v>
      </c>
      <c r="C201" s="24">
        <f t="shared" si="94"/>
        <v>727.37291666666817</v>
      </c>
      <c r="D201" s="24"/>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row>
    <row r="202" spans="1:246" s="2" customFormat="1" ht="15" hidden="1" x14ac:dyDescent="0.25">
      <c r="A202" s="2">
        <v>104</v>
      </c>
      <c r="B202" s="41">
        <f t="shared" ca="1" si="91"/>
        <v>47631</v>
      </c>
      <c r="C202" s="24">
        <f t="shared" si="94"/>
        <v>724.21562500000152</v>
      </c>
      <c r="D202" s="24"/>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row>
    <row r="203" spans="1:246" s="2" customFormat="1" ht="15" hidden="1" x14ac:dyDescent="0.25">
      <c r="A203" s="2">
        <v>105</v>
      </c>
      <c r="B203" s="41">
        <f t="shared" ca="1" si="91"/>
        <v>47662</v>
      </c>
      <c r="C203" s="24">
        <f t="shared" si="94"/>
        <v>721.05833333333487</v>
      </c>
      <c r="D203" s="24"/>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row>
    <row r="204" spans="1:246" s="2" customFormat="1" ht="15" hidden="1" x14ac:dyDescent="0.25">
      <c r="A204" s="2">
        <v>106</v>
      </c>
      <c r="B204" s="41">
        <f t="shared" ca="1" si="91"/>
        <v>47692</v>
      </c>
      <c r="C204" s="24">
        <f t="shared" si="94"/>
        <v>717.90104166666822</v>
      </c>
      <c r="D204" s="2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row>
    <row r="205" spans="1:246" s="2" customFormat="1" ht="15" hidden="1" x14ac:dyDescent="0.25">
      <c r="A205" s="2">
        <v>107</v>
      </c>
      <c r="B205" s="41">
        <f t="shared" ca="1" si="91"/>
        <v>47723</v>
      </c>
      <c r="C205" s="24">
        <f t="shared" si="94"/>
        <v>714.74375000000168</v>
      </c>
      <c r="D205" s="24"/>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row>
    <row r="206" spans="1:246" s="2" customFormat="1" ht="15" hidden="1" x14ac:dyDescent="0.25">
      <c r="A206" s="2">
        <v>108</v>
      </c>
      <c r="B206" s="41">
        <f t="shared" ca="1" si="91"/>
        <v>47754</v>
      </c>
      <c r="C206" s="24">
        <f t="shared" si="94"/>
        <v>711.58645833333503</v>
      </c>
      <c r="D206" s="24"/>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row>
    <row r="207" spans="1:246" s="2" customFormat="1" ht="15" hidden="1" x14ac:dyDescent="0.25">
      <c r="A207" s="2">
        <v>109</v>
      </c>
      <c r="B207" s="41">
        <f t="shared" ca="1" si="91"/>
        <v>47784</v>
      </c>
      <c r="C207" s="24">
        <f t="shared" ref="C207:C218" si="95">M55</f>
        <v>1316.4291666666697</v>
      </c>
      <c r="D207" s="24"/>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row>
    <row r="208" spans="1:246" s="2" customFormat="1" ht="15" hidden="1" x14ac:dyDescent="0.25">
      <c r="A208" s="2">
        <v>110</v>
      </c>
      <c r="B208" s="41">
        <f t="shared" ca="1" si="91"/>
        <v>47815</v>
      </c>
      <c r="C208" s="24">
        <f t="shared" si="95"/>
        <v>705.27187500000173</v>
      </c>
      <c r="D208" s="24"/>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row>
    <row r="209" spans="1:246" s="2" customFormat="1" ht="15" hidden="1" x14ac:dyDescent="0.25">
      <c r="A209" s="2">
        <v>111</v>
      </c>
      <c r="B209" s="41">
        <f t="shared" ca="1" si="91"/>
        <v>47845</v>
      </c>
      <c r="C209" s="24">
        <f t="shared" si="95"/>
        <v>702.11458333333508</v>
      </c>
      <c r="D209" s="24"/>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row>
    <row r="210" spans="1:246" s="2" customFormat="1" ht="15" hidden="1" x14ac:dyDescent="0.25">
      <c r="A210" s="2">
        <v>112</v>
      </c>
      <c r="B210" s="41">
        <f t="shared" ca="1" si="91"/>
        <v>47876</v>
      </c>
      <c r="C210" s="24">
        <f t="shared" si="95"/>
        <v>698.95729166666843</v>
      </c>
      <c r="D210" s="24"/>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row>
    <row r="211" spans="1:246" s="2" customFormat="1" ht="15" hidden="1" x14ac:dyDescent="0.25">
      <c r="A211" s="2">
        <v>113</v>
      </c>
      <c r="B211" s="41">
        <f t="shared" ca="1" si="91"/>
        <v>47907</v>
      </c>
      <c r="C211" s="24">
        <f t="shared" si="95"/>
        <v>695.80000000000177</v>
      </c>
      <c r="D211" s="24"/>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row>
    <row r="212" spans="1:246" s="2" customFormat="1" ht="15" hidden="1" x14ac:dyDescent="0.25">
      <c r="A212" s="2">
        <v>114</v>
      </c>
      <c r="B212" s="41">
        <f t="shared" ca="1" si="91"/>
        <v>47935</v>
      </c>
      <c r="C212" s="24">
        <f t="shared" si="95"/>
        <v>692.64270833333512</v>
      </c>
      <c r="D212" s="24"/>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row>
    <row r="213" spans="1:246" s="2" customFormat="1" ht="15" hidden="1" x14ac:dyDescent="0.25">
      <c r="A213" s="2">
        <v>115</v>
      </c>
      <c r="B213" s="41">
        <f t="shared" ca="1" si="91"/>
        <v>47966</v>
      </c>
      <c r="C213" s="24">
        <f t="shared" si="95"/>
        <v>689.48541666666847</v>
      </c>
      <c r="D213" s="24"/>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row>
    <row r="214" spans="1:246" s="2" customFormat="1" ht="15" hidden="1" x14ac:dyDescent="0.25">
      <c r="A214" s="2">
        <v>116</v>
      </c>
      <c r="B214" s="41">
        <f t="shared" ca="1" si="91"/>
        <v>47996</v>
      </c>
      <c r="C214" s="24">
        <f t="shared" si="95"/>
        <v>686.32812500000182</v>
      </c>
      <c r="D214" s="2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row>
    <row r="215" spans="1:246" s="2" customFormat="1" ht="15" hidden="1" x14ac:dyDescent="0.25">
      <c r="A215" s="2">
        <v>117</v>
      </c>
      <c r="B215" s="41">
        <f t="shared" ca="1" si="91"/>
        <v>48027</v>
      </c>
      <c r="C215" s="24">
        <f t="shared" si="95"/>
        <v>683.17083333333517</v>
      </c>
      <c r="D215" s="24"/>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row>
    <row r="216" spans="1:246" s="2" customFormat="1" ht="15" hidden="1" x14ac:dyDescent="0.25">
      <c r="A216" s="2">
        <v>118</v>
      </c>
      <c r="B216" s="41">
        <f t="shared" ca="1" si="91"/>
        <v>48057</v>
      </c>
      <c r="C216" s="24">
        <f t="shared" si="95"/>
        <v>680.01354166666852</v>
      </c>
      <c r="D216" s="24"/>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row>
    <row r="217" spans="1:246" s="2" customFormat="1" ht="15" hidden="1" x14ac:dyDescent="0.25">
      <c r="A217" s="2">
        <v>119</v>
      </c>
      <c r="B217" s="41">
        <f t="shared" ca="1" si="91"/>
        <v>48088</v>
      </c>
      <c r="C217" s="24">
        <f t="shared" si="95"/>
        <v>676.85625000000186</v>
      </c>
      <c r="D217" s="24"/>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row>
    <row r="218" spans="1:246" s="2" customFormat="1" ht="15" hidden="1" x14ac:dyDescent="0.25">
      <c r="A218" s="2">
        <v>120</v>
      </c>
      <c r="B218" s="41">
        <f t="shared" ca="1" si="91"/>
        <v>48119</v>
      </c>
      <c r="C218" s="24">
        <f t="shared" si="95"/>
        <v>673.69895833333521</v>
      </c>
      <c r="D218" s="24"/>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row>
    <row r="219" spans="1:246" s="2" customFormat="1" ht="15" hidden="1" x14ac:dyDescent="0.25">
      <c r="A219" s="2">
        <v>121</v>
      </c>
      <c r="B219" s="41">
        <f t="shared" ca="1" si="91"/>
        <v>48149</v>
      </c>
      <c r="C219" s="29">
        <f t="shared" ref="C219:C230" si="96">Q55</f>
        <v>1250.5416666666702</v>
      </c>
      <c r="D219" s="24"/>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row>
    <row r="220" spans="1:246" s="2" customFormat="1" ht="15" hidden="1" x14ac:dyDescent="0.25">
      <c r="A220" s="2">
        <v>122</v>
      </c>
      <c r="B220" s="41">
        <f t="shared" ca="1" si="91"/>
        <v>48180</v>
      </c>
      <c r="C220" s="29">
        <f t="shared" si="96"/>
        <v>667.38437500000202</v>
      </c>
      <c r="D220" s="24"/>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row>
    <row r="221" spans="1:246" s="2" customFormat="1" ht="15" hidden="1" x14ac:dyDescent="0.25">
      <c r="A221" s="2">
        <v>123</v>
      </c>
      <c r="B221" s="41">
        <f t="shared" ca="1" si="91"/>
        <v>48210</v>
      </c>
      <c r="C221" s="29">
        <f t="shared" si="96"/>
        <v>664.22708333333537</v>
      </c>
      <c r="D221" s="24"/>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row>
    <row r="222" spans="1:246" s="2" customFormat="1" ht="15" hidden="1" x14ac:dyDescent="0.25">
      <c r="A222" s="2">
        <v>124</v>
      </c>
      <c r="B222" s="41">
        <f t="shared" ca="1" si="91"/>
        <v>48241</v>
      </c>
      <c r="C222" s="29">
        <f t="shared" si="96"/>
        <v>661.06979166666872</v>
      </c>
      <c r="D222" s="24"/>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row>
    <row r="223" spans="1:246" s="2" customFormat="1" ht="15" hidden="1" x14ac:dyDescent="0.25">
      <c r="A223" s="2">
        <v>125</v>
      </c>
      <c r="B223" s="41">
        <f t="shared" ca="1" si="91"/>
        <v>48272</v>
      </c>
      <c r="C223" s="29">
        <f t="shared" si="96"/>
        <v>657.91250000000207</v>
      </c>
      <c r="D223" s="24"/>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row>
    <row r="224" spans="1:246" s="2" customFormat="1" ht="15" hidden="1" x14ac:dyDescent="0.25">
      <c r="A224" s="2">
        <v>126</v>
      </c>
      <c r="B224" s="41">
        <f t="shared" ca="1" si="91"/>
        <v>48301</v>
      </c>
      <c r="C224" s="29">
        <f t="shared" si="96"/>
        <v>654.75520833333542</v>
      </c>
      <c r="D224" s="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row>
    <row r="225" spans="1:246" s="2" customFormat="1" ht="15" hidden="1" x14ac:dyDescent="0.25">
      <c r="A225" s="2">
        <v>127</v>
      </c>
      <c r="B225" s="41">
        <f t="shared" ca="1" si="91"/>
        <v>48332</v>
      </c>
      <c r="C225" s="29">
        <f t="shared" si="96"/>
        <v>651.59791666666888</v>
      </c>
      <c r="D225" s="24"/>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row>
    <row r="226" spans="1:246" s="2" customFormat="1" ht="15" hidden="1" x14ac:dyDescent="0.25">
      <c r="A226" s="2">
        <v>128</v>
      </c>
      <c r="B226" s="41">
        <f t="shared" ca="1" si="91"/>
        <v>48362</v>
      </c>
      <c r="C226" s="29">
        <f t="shared" si="96"/>
        <v>648.44062500000223</v>
      </c>
      <c r="D226" s="24"/>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row>
    <row r="227" spans="1:246" s="2" customFormat="1" ht="15" hidden="1" x14ac:dyDescent="0.25">
      <c r="A227" s="2">
        <v>129</v>
      </c>
      <c r="B227" s="41">
        <f t="shared" ref="B227:B290" ca="1" si="97">EDATE(B226,1)</f>
        <v>48393</v>
      </c>
      <c r="C227" s="29">
        <f t="shared" si="96"/>
        <v>645.28333333333546</v>
      </c>
      <c r="D227" s="24"/>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row>
    <row r="228" spans="1:246" s="2" customFormat="1" ht="15" hidden="1" x14ac:dyDescent="0.25">
      <c r="A228" s="2">
        <v>130</v>
      </c>
      <c r="B228" s="41">
        <f t="shared" ca="1" si="97"/>
        <v>48423</v>
      </c>
      <c r="C228" s="29">
        <f t="shared" si="96"/>
        <v>642.12604166666881</v>
      </c>
      <c r="D228" s="24"/>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row>
    <row r="229" spans="1:246" s="2" customFormat="1" ht="15" hidden="1" x14ac:dyDescent="0.25">
      <c r="A229" s="2">
        <v>131</v>
      </c>
      <c r="B229" s="41">
        <f t="shared" ca="1" si="97"/>
        <v>48454</v>
      </c>
      <c r="C229" s="29">
        <f t="shared" si="96"/>
        <v>638.96875000000205</v>
      </c>
      <c r="D229" s="24"/>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row>
    <row r="230" spans="1:246" s="2" customFormat="1" ht="15" hidden="1" x14ac:dyDescent="0.25">
      <c r="A230" s="2">
        <v>132</v>
      </c>
      <c r="B230" s="41">
        <f t="shared" ca="1" si="97"/>
        <v>48485</v>
      </c>
      <c r="C230" s="29">
        <f t="shared" si="96"/>
        <v>635.81145833333539</v>
      </c>
      <c r="D230" s="24"/>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row>
    <row r="231" spans="1:246" s="2" customFormat="1" ht="15" hidden="1" x14ac:dyDescent="0.25">
      <c r="A231" s="2">
        <v>133</v>
      </c>
      <c r="B231" s="41">
        <f t="shared" ca="1" si="97"/>
        <v>48515</v>
      </c>
      <c r="C231" s="29">
        <f t="shared" ref="C231:C242" si="98">U55</f>
        <v>1184.6541666666703</v>
      </c>
      <c r="D231" s="24"/>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row>
    <row r="232" spans="1:246" s="2" customFormat="1" ht="15" hidden="1" x14ac:dyDescent="0.25">
      <c r="A232" s="2">
        <v>134</v>
      </c>
      <c r="B232" s="41">
        <f t="shared" ca="1" si="97"/>
        <v>48546</v>
      </c>
      <c r="C232" s="29">
        <f t="shared" si="98"/>
        <v>629.49687500000209</v>
      </c>
      <c r="D232" s="24"/>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row>
    <row r="233" spans="1:246" s="2" customFormat="1" ht="15" hidden="1" x14ac:dyDescent="0.25">
      <c r="A233" s="2">
        <v>135</v>
      </c>
      <c r="B233" s="41">
        <f t="shared" ca="1" si="97"/>
        <v>48576</v>
      </c>
      <c r="C233" s="29">
        <f t="shared" si="98"/>
        <v>626.33958333333544</v>
      </c>
      <c r="D233" s="24"/>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row>
    <row r="234" spans="1:246" s="2" customFormat="1" ht="15" hidden="1" x14ac:dyDescent="0.25">
      <c r="A234" s="2">
        <v>136</v>
      </c>
      <c r="B234" s="41">
        <f t="shared" ca="1" si="97"/>
        <v>48607</v>
      </c>
      <c r="C234" s="29">
        <f t="shared" si="98"/>
        <v>623.18229166666879</v>
      </c>
      <c r="D234" s="2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row>
    <row r="235" spans="1:246" s="2" customFormat="1" ht="15" hidden="1" x14ac:dyDescent="0.25">
      <c r="A235" s="2">
        <v>137</v>
      </c>
      <c r="B235" s="41">
        <f t="shared" ca="1" si="97"/>
        <v>48638</v>
      </c>
      <c r="C235" s="29">
        <f t="shared" si="98"/>
        <v>620.02500000000202</v>
      </c>
      <c r="D235" s="24"/>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row>
    <row r="236" spans="1:246" s="2" customFormat="1" ht="15" hidden="1" x14ac:dyDescent="0.25">
      <c r="A236" s="2">
        <v>138</v>
      </c>
      <c r="B236" s="41">
        <f t="shared" ca="1" si="97"/>
        <v>48666</v>
      </c>
      <c r="C236" s="29">
        <f t="shared" si="98"/>
        <v>616.86770833333537</v>
      </c>
      <c r="D236" s="24"/>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row>
    <row r="237" spans="1:246" s="2" customFormat="1" ht="15" hidden="1" x14ac:dyDescent="0.25">
      <c r="A237" s="2">
        <v>139</v>
      </c>
      <c r="B237" s="41">
        <f t="shared" ca="1" si="97"/>
        <v>48697</v>
      </c>
      <c r="C237" s="29">
        <f t="shared" si="98"/>
        <v>613.71041666666861</v>
      </c>
      <c r="D237" s="24"/>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row>
    <row r="238" spans="1:246" s="2" customFormat="1" ht="15" hidden="1" x14ac:dyDescent="0.25">
      <c r="A238" s="2">
        <v>140</v>
      </c>
      <c r="B238" s="41">
        <f t="shared" ca="1" si="97"/>
        <v>48727</v>
      </c>
      <c r="C238" s="29">
        <f t="shared" si="98"/>
        <v>610.55312500000196</v>
      </c>
      <c r="D238" s="24"/>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row>
    <row r="239" spans="1:246" s="2" customFormat="1" ht="15" hidden="1" x14ac:dyDescent="0.25">
      <c r="A239" s="2">
        <v>141</v>
      </c>
      <c r="B239" s="41">
        <f t="shared" ca="1" si="97"/>
        <v>48758</v>
      </c>
      <c r="C239" s="29">
        <f t="shared" si="98"/>
        <v>607.3958333333353</v>
      </c>
      <c r="D239" s="24"/>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row>
    <row r="240" spans="1:246" s="2" customFormat="1" ht="15" hidden="1" x14ac:dyDescent="0.25">
      <c r="A240" s="2">
        <v>142</v>
      </c>
      <c r="B240" s="41">
        <f t="shared" ca="1" si="97"/>
        <v>48788</v>
      </c>
      <c r="C240" s="29">
        <f t="shared" si="98"/>
        <v>604.23854166666865</v>
      </c>
      <c r="D240" s="24"/>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row>
    <row r="241" spans="1:246" s="2" customFormat="1" ht="15" hidden="1" x14ac:dyDescent="0.25">
      <c r="A241" s="2">
        <v>143</v>
      </c>
      <c r="B241" s="41">
        <f t="shared" ca="1" si="97"/>
        <v>48819</v>
      </c>
      <c r="C241" s="29">
        <f t="shared" si="98"/>
        <v>601.081250000002</v>
      </c>
      <c r="D241" s="24"/>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row>
    <row r="242" spans="1:246" s="2" customFormat="1" ht="15" hidden="1" x14ac:dyDescent="0.25">
      <c r="A242" s="2">
        <v>144</v>
      </c>
      <c r="B242" s="41">
        <f t="shared" ca="1" si="97"/>
        <v>48850</v>
      </c>
      <c r="C242" s="29">
        <f t="shared" si="98"/>
        <v>597.92395833333535</v>
      </c>
      <c r="D242" s="24"/>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row>
    <row r="243" spans="1:246" s="2" customFormat="1" ht="15" hidden="1" x14ac:dyDescent="0.25">
      <c r="A243" s="2">
        <v>145</v>
      </c>
      <c r="B243" s="41">
        <f t="shared" ca="1" si="97"/>
        <v>48880</v>
      </c>
      <c r="C243" s="29">
        <f t="shared" ref="C243:C254" si="99">Y55</f>
        <v>1118.7666666666701</v>
      </c>
      <c r="D243" s="24"/>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row>
    <row r="244" spans="1:246" s="2" customFormat="1" ht="15" hidden="1" x14ac:dyDescent="0.25">
      <c r="A244" s="2">
        <v>146</v>
      </c>
      <c r="B244" s="41">
        <f t="shared" ca="1" si="97"/>
        <v>48911</v>
      </c>
      <c r="C244" s="29">
        <f t="shared" si="99"/>
        <v>591.60937500000193</v>
      </c>
      <c r="D244" s="2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row>
    <row r="245" spans="1:246" s="2" customFormat="1" ht="15" hidden="1" x14ac:dyDescent="0.25">
      <c r="A245" s="2">
        <v>147</v>
      </c>
      <c r="B245" s="41">
        <f t="shared" ca="1" si="97"/>
        <v>48941</v>
      </c>
      <c r="C245" s="29">
        <f t="shared" si="99"/>
        <v>588.45208333333517</v>
      </c>
      <c r="D245" s="24"/>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row>
    <row r="246" spans="1:246" s="2" customFormat="1" ht="15" hidden="1" x14ac:dyDescent="0.25">
      <c r="A246" s="2">
        <v>148</v>
      </c>
      <c r="B246" s="41">
        <f t="shared" ca="1" si="97"/>
        <v>48972</v>
      </c>
      <c r="C246" s="29">
        <f t="shared" si="99"/>
        <v>585.29479166666852</v>
      </c>
      <c r="D246" s="24"/>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row>
    <row r="247" spans="1:246" s="2" customFormat="1" ht="15" hidden="1" x14ac:dyDescent="0.25">
      <c r="A247" s="2">
        <v>149</v>
      </c>
      <c r="B247" s="41">
        <f t="shared" ca="1" si="97"/>
        <v>49003</v>
      </c>
      <c r="C247" s="29">
        <f t="shared" si="99"/>
        <v>582.13750000000186</v>
      </c>
      <c r="D247" s="24"/>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row>
    <row r="248" spans="1:246" s="2" customFormat="1" ht="15" hidden="1" x14ac:dyDescent="0.25">
      <c r="A248" s="2">
        <v>150</v>
      </c>
      <c r="B248" s="41">
        <f t="shared" ca="1" si="97"/>
        <v>49031</v>
      </c>
      <c r="C248" s="29">
        <f t="shared" si="99"/>
        <v>578.98020833333521</v>
      </c>
      <c r="D248" s="24"/>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row>
    <row r="249" spans="1:246" s="2" customFormat="1" ht="15" hidden="1" x14ac:dyDescent="0.25">
      <c r="A249" s="2">
        <v>151</v>
      </c>
      <c r="B249" s="41">
        <f t="shared" ca="1" si="97"/>
        <v>49062</v>
      </c>
      <c r="C249" s="29">
        <f t="shared" si="99"/>
        <v>575.82291666666856</v>
      </c>
      <c r="D249" s="24"/>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row>
    <row r="250" spans="1:246" s="2" customFormat="1" ht="15" hidden="1" x14ac:dyDescent="0.25">
      <c r="A250" s="2">
        <v>152</v>
      </c>
      <c r="B250" s="41">
        <f t="shared" ca="1" si="97"/>
        <v>49092</v>
      </c>
      <c r="C250" s="29">
        <f t="shared" si="99"/>
        <v>572.66562500000191</v>
      </c>
      <c r="D250" s="24"/>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row>
    <row r="251" spans="1:246" s="2" customFormat="1" ht="15" hidden="1" x14ac:dyDescent="0.25">
      <c r="A251" s="2">
        <v>153</v>
      </c>
      <c r="B251" s="41">
        <f t="shared" ca="1" si="97"/>
        <v>49123</v>
      </c>
      <c r="C251" s="29">
        <f t="shared" si="99"/>
        <v>569.50833333333514</v>
      </c>
      <c r="D251" s="24"/>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row>
    <row r="252" spans="1:246" s="2" customFormat="1" ht="15" hidden="1" x14ac:dyDescent="0.25">
      <c r="A252" s="2">
        <v>154</v>
      </c>
      <c r="B252" s="41">
        <f t="shared" ca="1" si="97"/>
        <v>49153</v>
      </c>
      <c r="C252" s="29">
        <f t="shared" si="99"/>
        <v>566.35104166666849</v>
      </c>
      <c r="D252" s="24"/>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row>
    <row r="253" spans="1:246" s="2" customFormat="1" ht="15" hidden="1" x14ac:dyDescent="0.25">
      <c r="A253" s="2">
        <v>155</v>
      </c>
      <c r="B253" s="41">
        <f t="shared" ca="1" si="97"/>
        <v>49184</v>
      </c>
      <c r="C253" s="29">
        <f t="shared" si="99"/>
        <v>563.19375000000173</v>
      </c>
      <c r="D253" s="24"/>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row>
    <row r="254" spans="1:246" s="2" customFormat="1" ht="15" hidden="1" x14ac:dyDescent="0.25">
      <c r="A254" s="2">
        <v>156</v>
      </c>
      <c r="B254" s="41">
        <f t="shared" ca="1" si="97"/>
        <v>49215</v>
      </c>
      <c r="C254" s="29">
        <f t="shared" si="99"/>
        <v>560.03645833333508</v>
      </c>
      <c r="D254" s="2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row>
    <row r="255" spans="1:246" s="2" customFormat="1" ht="15" hidden="1" x14ac:dyDescent="0.25">
      <c r="A255" s="2">
        <v>157</v>
      </c>
      <c r="B255" s="41">
        <f t="shared" ca="1" si="97"/>
        <v>49245</v>
      </c>
      <c r="C255" s="29">
        <f t="shared" ref="C255:C266" si="100">AC55</f>
        <v>1052.8791666666698</v>
      </c>
      <c r="D255" s="24"/>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row>
    <row r="256" spans="1:246" s="2" customFormat="1" ht="15" hidden="1" x14ac:dyDescent="0.25">
      <c r="A256" s="2">
        <v>158</v>
      </c>
      <c r="B256" s="41">
        <f t="shared" ca="1" si="97"/>
        <v>49276</v>
      </c>
      <c r="C256" s="29">
        <f t="shared" si="100"/>
        <v>553.72187500000177</v>
      </c>
      <c r="D256" s="24"/>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row>
    <row r="257" spans="1:246" s="2" customFormat="1" ht="15" hidden="1" x14ac:dyDescent="0.25">
      <c r="A257" s="2">
        <v>159</v>
      </c>
      <c r="B257" s="41">
        <f t="shared" ca="1" si="97"/>
        <v>49306</v>
      </c>
      <c r="C257" s="29">
        <f t="shared" si="100"/>
        <v>550.56458333333512</v>
      </c>
      <c r="D257" s="24"/>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row>
    <row r="258" spans="1:246" s="2" customFormat="1" ht="15" hidden="1" x14ac:dyDescent="0.25">
      <c r="A258" s="2">
        <v>160</v>
      </c>
      <c r="B258" s="41">
        <f t="shared" ca="1" si="97"/>
        <v>49337</v>
      </c>
      <c r="C258" s="29">
        <f t="shared" si="100"/>
        <v>547.40729166666847</v>
      </c>
      <c r="D258" s="24"/>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row>
    <row r="259" spans="1:246" s="2" customFormat="1" ht="15" hidden="1" x14ac:dyDescent="0.25">
      <c r="A259" s="2">
        <v>161</v>
      </c>
      <c r="B259" s="41">
        <f t="shared" ca="1" si="97"/>
        <v>49368</v>
      </c>
      <c r="C259" s="29">
        <f t="shared" si="100"/>
        <v>544.25000000000171</v>
      </c>
      <c r="D259" s="24"/>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row>
    <row r="260" spans="1:246" s="2" customFormat="1" ht="15" hidden="1" x14ac:dyDescent="0.25">
      <c r="A260" s="2">
        <v>162</v>
      </c>
      <c r="B260" s="41">
        <f t="shared" ca="1" si="97"/>
        <v>49396</v>
      </c>
      <c r="C260" s="29">
        <f t="shared" si="100"/>
        <v>541.09270833333505</v>
      </c>
      <c r="D260" s="24"/>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row>
    <row r="261" spans="1:246" s="2" customFormat="1" ht="15" hidden="1" x14ac:dyDescent="0.25">
      <c r="A261" s="2">
        <v>163</v>
      </c>
      <c r="B261" s="41">
        <f t="shared" ca="1" si="97"/>
        <v>49427</v>
      </c>
      <c r="C261" s="29">
        <f t="shared" si="100"/>
        <v>537.9354166666684</v>
      </c>
      <c r="D261" s="24"/>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row>
    <row r="262" spans="1:246" s="2" customFormat="1" ht="15" hidden="1" x14ac:dyDescent="0.25">
      <c r="A262" s="2">
        <v>164</v>
      </c>
      <c r="B262" s="41">
        <f t="shared" ca="1" si="97"/>
        <v>49457</v>
      </c>
      <c r="C262" s="29">
        <f t="shared" si="100"/>
        <v>534.77812500000164</v>
      </c>
      <c r="D262" s="24"/>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row>
    <row r="263" spans="1:246" s="2" customFormat="1" ht="15" hidden="1" x14ac:dyDescent="0.25">
      <c r="A263" s="2">
        <v>165</v>
      </c>
      <c r="B263" s="41">
        <f t="shared" ca="1" si="97"/>
        <v>49488</v>
      </c>
      <c r="C263" s="29">
        <f t="shared" si="100"/>
        <v>531.62083333333499</v>
      </c>
      <c r="D263" s="24"/>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row>
    <row r="264" spans="1:246" s="2" customFormat="1" ht="15" hidden="1" x14ac:dyDescent="0.25">
      <c r="A264" s="2">
        <v>166</v>
      </c>
      <c r="B264" s="41">
        <f t="shared" ca="1" si="97"/>
        <v>49518</v>
      </c>
      <c r="C264" s="29">
        <f t="shared" si="100"/>
        <v>528.46354166666833</v>
      </c>
      <c r="D264" s="2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row>
    <row r="265" spans="1:246" s="2" customFormat="1" ht="15" hidden="1" x14ac:dyDescent="0.25">
      <c r="A265" s="2">
        <v>167</v>
      </c>
      <c r="B265" s="41">
        <f t="shared" ca="1" si="97"/>
        <v>49549</v>
      </c>
      <c r="C265" s="29">
        <f t="shared" si="100"/>
        <v>525.30625000000168</v>
      </c>
      <c r="D265" s="24"/>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row>
    <row r="266" spans="1:246" s="2" customFormat="1" ht="15" hidden="1" x14ac:dyDescent="0.25">
      <c r="A266" s="2">
        <v>168</v>
      </c>
      <c r="B266" s="41">
        <f t="shared" ca="1" si="97"/>
        <v>49580</v>
      </c>
      <c r="C266" s="29">
        <f t="shared" si="100"/>
        <v>522.14895833333503</v>
      </c>
      <c r="D266" s="24"/>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row>
    <row r="267" spans="1:246" s="2" customFormat="1" ht="15" hidden="1" x14ac:dyDescent="0.25">
      <c r="A267" s="2">
        <v>169</v>
      </c>
      <c r="B267" s="41">
        <f t="shared" ca="1" si="97"/>
        <v>49610</v>
      </c>
      <c r="C267" s="29">
        <f t="shared" ref="C267:C278" si="101">E70</f>
        <v>986.99166666666952</v>
      </c>
      <c r="D267" s="24"/>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row>
    <row r="268" spans="1:246" s="2" customFormat="1" ht="15" hidden="1" x14ac:dyDescent="0.25">
      <c r="A268" s="2">
        <v>170</v>
      </c>
      <c r="B268" s="41">
        <f t="shared" ca="1" si="97"/>
        <v>49641</v>
      </c>
      <c r="C268" s="29">
        <f t="shared" si="101"/>
        <v>515.83437500000161</v>
      </c>
      <c r="D268" s="24"/>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row>
    <row r="269" spans="1:246" s="2" customFormat="1" ht="15" hidden="1" x14ac:dyDescent="0.25">
      <c r="A269" s="2">
        <v>171</v>
      </c>
      <c r="B269" s="41">
        <f t="shared" ca="1" si="97"/>
        <v>49671</v>
      </c>
      <c r="C269" s="29">
        <f t="shared" si="101"/>
        <v>512.67708333333496</v>
      </c>
      <c r="D269" s="24"/>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row>
    <row r="270" spans="1:246" s="2" customFormat="1" ht="15" hidden="1" x14ac:dyDescent="0.25">
      <c r="A270" s="2">
        <v>172</v>
      </c>
      <c r="B270" s="41">
        <f t="shared" ca="1" si="97"/>
        <v>49702</v>
      </c>
      <c r="C270" s="29">
        <f t="shared" si="101"/>
        <v>509.51979166666825</v>
      </c>
      <c r="D270" s="24"/>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row>
    <row r="271" spans="1:246" s="2" customFormat="1" ht="15" hidden="1" x14ac:dyDescent="0.25">
      <c r="A271" s="2">
        <v>173</v>
      </c>
      <c r="B271" s="41">
        <f t="shared" ca="1" si="97"/>
        <v>49733</v>
      </c>
      <c r="C271" s="29">
        <f t="shared" si="101"/>
        <v>506.36250000000155</v>
      </c>
      <c r="D271" s="24"/>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row>
    <row r="272" spans="1:246" s="2" customFormat="1" ht="15" hidden="1" x14ac:dyDescent="0.25">
      <c r="A272" s="2">
        <v>174</v>
      </c>
      <c r="B272" s="41">
        <f t="shared" ca="1" si="97"/>
        <v>49762</v>
      </c>
      <c r="C272" s="29">
        <f t="shared" si="101"/>
        <v>503.20520833333489</v>
      </c>
      <c r="D272" s="24"/>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row>
    <row r="273" spans="1:246" s="2" customFormat="1" ht="15" hidden="1" x14ac:dyDescent="0.25">
      <c r="A273" s="2">
        <v>175</v>
      </c>
      <c r="B273" s="41">
        <f t="shared" ca="1" si="97"/>
        <v>49793</v>
      </c>
      <c r="C273" s="29">
        <f t="shared" si="101"/>
        <v>500.04791666666824</v>
      </c>
      <c r="D273" s="24"/>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row>
    <row r="274" spans="1:246" s="2" customFormat="1" ht="15" hidden="1" x14ac:dyDescent="0.25">
      <c r="A274" s="2">
        <v>176</v>
      </c>
      <c r="B274" s="41">
        <f t="shared" ca="1" si="97"/>
        <v>49823</v>
      </c>
      <c r="C274" s="29">
        <f t="shared" si="101"/>
        <v>496.89062500000153</v>
      </c>
      <c r="D274" s="2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row>
    <row r="275" spans="1:246" s="2" customFormat="1" ht="15" hidden="1" x14ac:dyDescent="0.25">
      <c r="A275" s="2">
        <v>177</v>
      </c>
      <c r="B275" s="41">
        <f t="shared" ca="1" si="97"/>
        <v>49854</v>
      </c>
      <c r="C275" s="29">
        <f t="shared" si="101"/>
        <v>493.73333333333483</v>
      </c>
      <c r="D275" s="24"/>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row>
    <row r="276" spans="1:246" s="2" customFormat="1" ht="15" hidden="1" x14ac:dyDescent="0.25">
      <c r="A276" s="2">
        <v>178</v>
      </c>
      <c r="B276" s="41">
        <f t="shared" ca="1" si="97"/>
        <v>49884</v>
      </c>
      <c r="C276" s="29">
        <f t="shared" si="101"/>
        <v>490.57604166666817</v>
      </c>
      <c r="D276" s="24"/>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row>
    <row r="277" spans="1:246" s="2" customFormat="1" ht="15" hidden="1" x14ac:dyDescent="0.25">
      <c r="A277" s="2">
        <v>179</v>
      </c>
      <c r="B277" s="41">
        <f t="shared" ca="1" si="97"/>
        <v>49915</v>
      </c>
      <c r="C277" s="29">
        <f t="shared" si="101"/>
        <v>487.41875000000152</v>
      </c>
      <c r="D277" s="24"/>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row>
    <row r="278" spans="1:246" s="2" customFormat="1" ht="15" hidden="1" x14ac:dyDescent="0.25">
      <c r="A278" s="2">
        <v>180</v>
      </c>
      <c r="B278" s="41">
        <f t="shared" ca="1" si="97"/>
        <v>49946</v>
      </c>
      <c r="C278" s="29">
        <f t="shared" si="101"/>
        <v>484.26145833333482</v>
      </c>
      <c r="D278" s="24"/>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row>
    <row r="279" spans="1:246" s="2" customFormat="1" ht="15" hidden="1" x14ac:dyDescent="0.25">
      <c r="A279" s="2">
        <v>181</v>
      </c>
      <c r="B279" s="41">
        <f t="shared" ca="1" si="97"/>
        <v>49976</v>
      </c>
      <c r="C279" s="29">
        <f t="shared" ref="C279:C290" si="102">I70</f>
        <v>921.10416666666924</v>
      </c>
      <c r="D279" s="24"/>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row>
    <row r="280" spans="1:246" s="2" customFormat="1" ht="15" hidden="1" x14ac:dyDescent="0.25">
      <c r="A280" s="2">
        <v>182</v>
      </c>
      <c r="B280" s="41">
        <f t="shared" ca="1" si="97"/>
        <v>50007</v>
      </c>
      <c r="C280" s="29">
        <f t="shared" si="102"/>
        <v>477.94687500000146</v>
      </c>
      <c r="D280" s="24"/>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row>
    <row r="281" spans="1:246" s="2" customFormat="1" ht="15" hidden="1" x14ac:dyDescent="0.25">
      <c r="A281" s="2">
        <v>183</v>
      </c>
      <c r="B281" s="41">
        <f t="shared" ca="1" si="97"/>
        <v>50037</v>
      </c>
      <c r="C281" s="29">
        <f t="shared" si="102"/>
        <v>474.7895833333348</v>
      </c>
      <c r="D281" s="24"/>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row>
    <row r="282" spans="1:246" s="2" customFormat="1" ht="15" hidden="1" x14ac:dyDescent="0.25">
      <c r="A282" s="2">
        <v>184</v>
      </c>
      <c r="B282" s="41">
        <f t="shared" ca="1" si="97"/>
        <v>50068</v>
      </c>
      <c r="C282" s="29">
        <f t="shared" si="102"/>
        <v>471.6322916666681</v>
      </c>
      <c r="D282" s="24"/>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row>
    <row r="283" spans="1:246" s="2" customFormat="1" ht="15" hidden="1" x14ac:dyDescent="0.25">
      <c r="A283" s="2">
        <v>185</v>
      </c>
      <c r="B283" s="41">
        <f t="shared" ca="1" si="97"/>
        <v>50099</v>
      </c>
      <c r="C283" s="29">
        <f t="shared" si="102"/>
        <v>468.47500000000144</v>
      </c>
      <c r="D283" s="24"/>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row>
    <row r="284" spans="1:246" s="2" customFormat="1" ht="15" hidden="1" x14ac:dyDescent="0.25">
      <c r="A284" s="2">
        <v>186</v>
      </c>
      <c r="B284" s="41">
        <f t="shared" ca="1" si="97"/>
        <v>50127</v>
      </c>
      <c r="C284" s="29">
        <f t="shared" si="102"/>
        <v>465.31770833333474</v>
      </c>
      <c r="D284" s="2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row>
    <row r="285" spans="1:246" s="2" customFormat="1" ht="15" hidden="1" x14ac:dyDescent="0.25">
      <c r="A285" s="2">
        <v>187</v>
      </c>
      <c r="B285" s="41">
        <f t="shared" ca="1" si="97"/>
        <v>50158</v>
      </c>
      <c r="C285" s="29">
        <f t="shared" si="102"/>
        <v>462.16041666666808</v>
      </c>
      <c r="D285" s="24"/>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row>
    <row r="286" spans="1:246" s="2" customFormat="1" ht="15" hidden="1" x14ac:dyDescent="0.25">
      <c r="A286" s="2">
        <v>188</v>
      </c>
      <c r="B286" s="41">
        <f t="shared" ca="1" si="97"/>
        <v>50188</v>
      </c>
      <c r="C286" s="29">
        <f t="shared" si="102"/>
        <v>459.00312500000143</v>
      </c>
      <c r="D286" s="24"/>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row>
    <row r="287" spans="1:246" s="2" customFormat="1" ht="15" hidden="1" x14ac:dyDescent="0.25">
      <c r="A287" s="2">
        <v>189</v>
      </c>
      <c r="B287" s="41">
        <f t="shared" ca="1" si="97"/>
        <v>50219</v>
      </c>
      <c r="C287" s="29">
        <f t="shared" si="102"/>
        <v>455.84583333333478</v>
      </c>
      <c r="D287" s="24"/>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row>
    <row r="288" spans="1:246" s="2" customFormat="1" ht="15" hidden="1" x14ac:dyDescent="0.25">
      <c r="A288" s="2">
        <v>190</v>
      </c>
      <c r="B288" s="41">
        <f t="shared" ca="1" si="97"/>
        <v>50249</v>
      </c>
      <c r="C288" s="29">
        <f t="shared" si="102"/>
        <v>452.68854166666813</v>
      </c>
      <c r="D288" s="24"/>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row>
    <row r="289" spans="1:246" s="2" customFormat="1" ht="15" hidden="1" x14ac:dyDescent="0.25">
      <c r="A289" s="2">
        <v>191</v>
      </c>
      <c r="B289" s="41">
        <f t="shared" ca="1" si="97"/>
        <v>50280</v>
      </c>
      <c r="C289" s="29">
        <f t="shared" si="102"/>
        <v>449.53125000000148</v>
      </c>
      <c r="D289" s="24"/>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row>
    <row r="290" spans="1:246" s="2" customFormat="1" ht="15" hidden="1" x14ac:dyDescent="0.25">
      <c r="A290" s="2">
        <v>192</v>
      </c>
      <c r="B290" s="41">
        <f t="shared" ca="1" si="97"/>
        <v>50311</v>
      </c>
      <c r="C290" s="29">
        <f t="shared" si="102"/>
        <v>446.37395833333483</v>
      </c>
      <c r="D290" s="24"/>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row>
    <row r="291" spans="1:246" s="2" customFormat="1" ht="15" hidden="1" x14ac:dyDescent="0.25">
      <c r="A291" s="2">
        <v>193</v>
      </c>
      <c r="B291" s="41">
        <f t="shared" ref="B291:B338" ca="1" si="103">EDATE(B290,1)</f>
        <v>50341</v>
      </c>
      <c r="C291" s="29">
        <f t="shared" ref="C291:C302" si="104">M70</f>
        <v>855.2166666666692</v>
      </c>
      <c r="D291" s="24"/>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row>
    <row r="292" spans="1:246" s="2" customFormat="1" ht="15" hidden="1" x14ac:dyDescent="0.25">
      <c r="A292" s="2">
        <v>194</v>
      </c>
      <c r="B292" s="41">
        <f t="shared" ca="1" si="103"/>
        <v>50372</v>
      </c>
      <c r="C292" s="29">
        <f t="shared" si="104"/>
        <v>440.05937500000152</v>
      </c>
      <c r="D292" s="24"/>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row>
    <row r="293" spans="1:246" s="2" customFormat="1" ht="15" hidden="1" x14ac:dyDescent="0.25">
      <c r="A293" s="2">
        <v>195</v>
      </c>
      <c r="B293" s="41">
        <f t="shared" ca="1" si="103"/>
        <v>50402</v>
      </c>
      <c r="C293" s="29">
        <f t="shared" si="104"/>
        <v>436.90208333333487</v>
      </c>
      <c r="D293" s="24"/>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row>
    <row r="294" spans="1:246" s="2" customFormat="1" ht="15" hidden="1" x14ac:dyDescent="0.25">
      <c r="A294" s="2">
        <v>196</v>
      </c>
      <c r="B294" s="41">
        <f t="shared" ca="1" si="103"/>
        <v>50433</v>
      </c>
      <c r="C294" s="29">
        <f t="shared" si="104"/>
        <v>433.74479166666816</v>
      </c>
      <c r="D294" s="2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row>
    <row r="295" spans="1:246" s="2" customFormat="1" ht="15" hidden="1" x14ac:dyDescent="0.25">
      <c r="A295" s="2">
        <v>197</v>
      </c>
      <c r="B295" s="41">
        <f t="shared" ca="1" si="103"/>
        <v>50464</v>
      </c>
      <c r="C295" s="29">
        <f t="shared" si="104"/>
        <v>430.58750000000151</v>
      </c>
      <c r="D295" s="24"/>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row>
    <row r="296" spans="1:246" s="2" customFormat="1" ht="15" hidden="1" x14ac:dyDescent="0.25">
      <c r="A296" s="2">
        <v>198</v>
      </c>
      <c r="B296" s="41">
        <f t="shared" ca="1" si="103"/>
        <v>50492</v>
      </c>
      <c r="C296" s="29">
        <f t="shared" si="104"/>
        <v>427.43020833333486</v>
      </c>
      <c r="D296" s="24"/>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row>
    <row r="297" spans="1:246" s="2" customFormat="1" ht="15" hidden="1" x14ac:dyDescent="0.25">
      <c r="A297" s="2">
        <v>199</v>
      </c>
      <c r="B297" s="41">
        <f t="shared" ca="1" si="103"/>
        <v>50523</v>
      </c>
      <c r="C297" s="29">
        <f t="shared" si="104"/>
        <v>424.27291666666821</v>
      </c>
      <c r="D297" s="24"/>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row>
    <row r="298" spans="1:246" s="2" customFormat="1" ht="15" hidden="1" x14ac:dyDescent="0.25">
      <c r="A298" s="2">
        <v>200</v>
      </c>
      <c r="B298" s="41">
        <f t="shared" ca="1" si="103"/>
        <v>50553</v>
      </c>
      <c r="C298" s="29">
        <f t="shared" si="104"/>
        <v>421.1156250000015</v>
      </c>
      <c r="D298" s="24"/>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row>
    <row r="299" spans="1:246" s="2" customFormat="1" ht="15" hidden="1" x14ac:dyDescent="0.25">
      <c r="A299" s="2">
        <v>201</v>
      </c>
      <c r="B299" s="41">
        <f t="shared" ca="1" si="103"/>
        <v>50584</v>
      </c>
      <c r="C299" s="29">
        <f t="shared" si="104"/>
        <v>417.95833333333485</v>
      </c>
      <c r="D299" s="24"/>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row>
    <row r="300" spans="1:246" s="2" customFormat="1" ht="15" hidden="1" x14ac:dyDescent="0.25">
      <c r="A300" s="2">
        <v>202</v>
      </c>
      <c r="B300" s="41">
        <f t="shared" ca="1" si="103"/>
        <v>50614</v>
      </c>
      <c r="C300" s="29">
        <f t="shared" si="104"/>
        <v>414.8010416666682</v>
      </c>
      <c r="D300" s="24"/>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row>
    <row r="301" spans="1:246" s="2" customFormat="1" ht="15" hidden="1" x14ac:dyDescent="0.25">
      <c r="A301" s="2">
        <v>203</v>
      </c>
      <c r="B301" s="41">
        <f t="shared" ca="1" si="103"/>
        <v>50645</v>
      </c>
      <c r="C301" s="29">
        <f t="shared" si="104"/>
        <v>411.64375000000155</v>
      </c>
      <c r="D301" s="24"/>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row>
    <row r="302" spans="1:246" s="2" customFormat="1" ht="15" hidden="1" x14ac:dyDescent="0.25">
      <c r="A302" s="2">
        <v>204</v>
      </c>
      <c r="B302" s="41">
        <f t="shared" ca="1" si="103"/>
        <v>50676</v>
      </c>
      <c r="C302" s="29">
        <f t="shared" si="104"/>
        <v>408.48645833333489</v>
      </c>
      <c r="D302" s="24"/>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row>
    <row r="303" spans="1:246" s="2" customFormat="1" ht="15" hidden="1" x14ac:dyDescent="0.25">
      <c r="A303" s="2">
        <v>205</v>
      </c>
      <c r="B303" s="41">
        <f t="shared" ca="1" si="103"/>
        <v>50706</v>
      </c>
      <c r="C303" s="29">
        <f t="shared" ref="C303:C314" si="105">Q70</f>
        <v>789.32916666666938</v>
      </c>
      <c r="D303" s="24"/>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row>
    <row r="304" spans="1:246" s="2" customFormat="1" ht="15" hidden="1" x14ac:dyDescent="0.25">
      <c r="A304" s="2">
        <v>206</v>
      </c>
      <c r="B304" s="41">
        <f t="shared" ca="1" si="103"/>
        <v>50737</v>
      </c>
      <c r="C304" s="29">
        <f t="shared" si="105"/>
        <v>402.17187500000159</v>
      </c>
      <c r="D304" s="2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row>
    <row r="305" spans="1:246" s="2" customFormat="1" ht="15" hidden="1" x14ac:dyDescent="0.25">
      <c r="A305" s="2">
        <v>207</v>
      </c>
      <c r="B305" s="41">
        <f t="shared" ca="1" si="103"/>
        <v>50767</v>
      </c>
      <c r="C305" s="29">
        <f t="shared" si="105"/>
        <v>399.01458333333494</v>
      </c>
      <c r="D305" s="24"/>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row>
    <row r="306" spans="1:246" s="2" customFormat="1" ht="15" hidden="1" x14ac:dyDescent="0.25">
      <c r="A306" s="2">
        <v>208</v>
      </c>
      <c r="B306" s="41">
        <f t="shared" ca="1" si="103"/>
        <v>50798</v>
      </c>
      <c r="C306" s="29">
        <f t="shared" si="105"/>
        <v>395.85729166666829</v>
      </c>
      <c r="D306" s="24"/>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row>
    <row r="307" spans="1:246" s="2" customFormat="1" ht="15" hidden="1" x14ac:dyDescent="0.25">
      <c r="A307" s="2">
        <v>209</v>
      </c>
      <c r="B307" s="41">
        <f t="shared" ca="1" si="103"/>
        <v>50829</v>
      </c>
      <c r="C307" s="29">
        <f t="shared" si="105"/>
        <v>392.70000000000158</v>
      </c>
      <c r="D307" s="24"/>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row>
    <row r="308" spans="1:246" s="2" customFormat="1" ht="15" hidden="1" x14ac:dyDescent="0.25">
      <c r="A308" s="2">
        <v>210</v>
      </c>
      <c r="B308" s="41">
        <f t="shared" ca="1" si="103"/>
        <v>50857</v>
      </c>
      <c r="C308" s="29">
        <f t="shared" si="105"/>
        <v>389.54270833333493</v>
      </c>
      <c r="D308" s="24"/>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row>
    <row r="309" spans="1:246" s="2" customFormat="1" ht="15" hidden="1" x14ac:dyDescent="0.25">
      <c r="A309" s="2">
        <v>211</v>
      </c>
      <c r="B309" s="41">
        <f t="shared" ca="1" si="103"/>
        <v>50888</v>
      </c>
      <c r="C309" s="29">
        <f t="shared" si="105"/>
        <v>386.38541666666828</v>
      </c>
      <c r="D309" s="24"/>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row>
    <row r="310" spans="1:246" s="2" customFormat="1" ht="15" hidden="1" x14ac:dyDescent="0.25">
      <c r="A310" s="2">
        <v>212</v>
      </c>
      <c r="B310" s="41">
        <f t="shared" ca="1" si="103"/>
        <v>50918</v>
      </c>
      <c r="C310" s="29">
        <f t="shared" si="105"/>
        <v>383.22812500000163</v>
      </c>
      <c r="D310" s="24"/>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row>
    <row r="311" spans="1:246" s="2" customFormat="1" ht="15" hidden="1" x14ac:dyDescent="0.25">
      <c r="A311" s="2">
        <v>213</v>
      </c>
      <c r="B311" s="41">
        <f t="shared" ca="1" si="103"/>
        <v>50949</v>
      </c>
      <c r="C311" s="29">
        <f t="shared" si="105"/>
        <v>380.07083333333492</v>
      </c>
      <c r="D311" s="24"/>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row>
    <row r="312" spans="1:246" s="2" customFormat="1" ht="15" hidden="1" x14ac:dyDescent="0.25">
      <c r="A312" s="2">
        <v>214</v>
      </c>
      <c r="B312" s="41">
        <f t="shared" ca="1" si="103"/>
        <v>50979</v>
      </c>
      <c r="C312" s="29">
        <f t="shared" si="105"/>
        <v>376.91354166666827</v>
      </c>
      <c r="D312" s="24"/>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row>
    <row r="313" spans="1:246" s="2" customFormat="1" ht="15" hidden="1" x14ac:dyDescent="0.25">
      <c r="A313" s="2">
        <v>215</v>
      </c>
      <c r="B313" s="41">
        <f t="shared" ca="1" si="103"/>
        <v>51010</v>
      </c>
      <c r="C313" s="29">
        <f t="shared" si="105"/>
        <v>373.75625000000161</v>
      </c>
      <c r="D313" s="24"/>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row>
    <row r="314" spans="1:246" s="2" customFormat="1" ht="15" hidden="1" x14ac:dyDescent="0.25">
      <c r="A314" s="2">
        <v>216</v>
      </c>
      <c r="B314" s="41">
        <f t="shared" ca="1" si="103"/>
        <v>51041</v>
      </c>
      <c r="C314" s="29">
        <f t="shared" si="105"/>
        <v>370.59895833333496</v>
      </c>
      <c r="D314" s="2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row>
    <row r="315" spans="1:246" s="2" customFormat="1" ht="15" hidden="1" x14ac:dyDescent="0.25">
      <c r="A315" s="2">
        <v>217</v>
      </c>
      <c r="B315" s="41">
        <f t="shared" ca="1" si="103"/>
        <v>51071</v>
      </c>
      <c r="C315" s="24">
        <f t="shared" ref="C315:C326" si="106">U70</f>
        <v>723.44166666666945</v>
      </c>
      <c r="D315" s="24"/>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row>
    <row r="316" spans="1:246" s="2" customFormat="1" ht="15" hidden="1" x14ac:dyDescent="0.25">
      <c r="A316" s="2">
        <v>218</v>
      </c>
      <c r="B316" s="41">
        <f t="shared" ca="1" si="103"/>
        <v>51102</v>
      </c>
      <c r="C316" s="24">
        <f t="shared" si="106"/>
        <v>364.2843750000016</v>
      </c>
      <c r="D316" s="24"/>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row>
    <row r="317" spans="1:246" s="2" customFormat="1" ht="15" hidden="1" x14ac:dyDescent="0.25">
      <c r="A317" s="2">
        <v>219</v>
      </c>
      <c r="B317" s="41">
        <f t="shared" ca="1" si="103"/>
        <v>51132</v>
      </c>
      <c r="C317" s="24">
        <f t="shared" si="106"/>
        <v>361.12708333333489</v>
      </c>
      <c r="D317" s="24"/>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row>
    <row r="318" spans="1:246" s="2" customFormat="1" ht="15" hidden="1" x14ac:dyDescent="0.25">
      <c r="A318" s="2">
        <v>220</v>
      </c>
      <c r="B318" s="41">
        <f t="shared" ca="1" si="103"/>
        <v>51163</v>
      </c>
      <c r="C318" s="24">
        <f t="shared" si="106"/>
        <v>357.96979166666824</v>
      </c>
      <c r="D318" s="24"/>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row>
    <row r="319" spans="1:246" s="2" customFormat="1" ht="15" hidden="1" x14ac:dyDescent="0.25">
      <c r="A319" s="2">
        <v>221</v>
      </c>
      <c r="B319" s="41">
        <f t="shared" ca="1" si="103"/>
        <v>51194</v>
      </c>
      <c r="C319" s="24">
        <f t="shared" si="106"/>
        <v>354.81250000000159</v>
      </c>
      <c r="D319" s="24"/>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row>
    <row r="320" spans="1:246" s="2" customFormat="1" ht="15" hidden="1" x14ac:dyDescent="0.25">
      <c r="A320" s="2">
        <v>222</v>
      </c>
      <c r="B320" s="41">
        <f t="shared" ca="1" si="103"/>
        <v>51223</v>
      </c>
      <c r="C320" s="24">
        <f t="shared" si="106"/>
        <v>351.65520833333494</v>
      </c>
      <c r="D320" s="24"/>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row>
    <row r="321" spans="1:246" s="2" customFormat="1" ht="15" hidden="1" x14ac:dyDescent="0.25">
      <c r="A321" s="2">
        <v>223</v>
      </c>
      <c r="B321" s="41">
        <f t="shared" ca="1" si="103"/>
        <v>51254</v>
      </c>
      <c r="C321" s="24">
        <f t="shared" si="106"/>
        <v>348.49791666666823</v>
      </c>
      <c r="D321" s="24"/>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row>
    <row r="322" spans="1:246" s="2" customFormat="1" ht="15" hidden="1" x14ac:dyDescent="0.25">
      <c r="A322" s="2">
        <v>224</v>
      </c>
      <c r="B322" s="41">
        <f t="shared" ca="1" si="103"/>
        <v>51284</v>
      </c>
      <c r="C322" s="24">
        <f t="shared" si="106"/>
        <v>345.34062500000158</v>
      </c>
      <c r="D322" s="24"/>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row>
    <row r="323" spans="1:246" s="2" customFormat="1" ht="15" hidden="1" x14ac:dyDescent="0.25">
      <c r="A323" s="2">
        <v>225</v>
      </c>
      <c r="B323" s="41">
        <f t="shared" ca="1" si="103"/>
        <v>51315</v>
      </c>
      <c r="C323" s="24">
        <f t="shared" si="106"/>
        <v>342.18333333333493</v>
      </c>
      <c r="D323" s="24"/>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row>
    <row r="324" spans="1:246" s="2" customFormat="1" ht="15" hidden="1" x14ac:dyDescent="0.25">
      <c r="A324" s="2">
        <v>226</v>
      </c>
      <c r="B324" s="41">
        <f t="shared" ca="1" si="103"/>
        <v>51345</v>
      </c>
      <c r="C324" s="24">
        <f t="shared" si="106"/>
        <v>339.02604166666822</v>
      </c>
      <c r="D324" s="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row>
    <row r="325" spans="1:246" s="2" customFormat="1" ht="15" hidden="1" x14ac:dyDescent="0.25">
      <c r="A325" s="2">
        <v>227</v>
      </c>
      <c r="B325" s="41">
        <f t="shared" ca="1" si="103"/>
        <v>51376</v>
      </c>
      <c r="C325" s="24">
        <f t="shared" si="106"/>
        <v>335.86875000000157</v>
      </c>
      <c r="D325" s="24"/>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row>
    <row r="326" spans="1:246" s="2" customFormat="1" ht="15" hidden="1" x14ac:dyDescent="0.25">
      <c r="A326" s="2">
        <v>228</v>
      </c>
      <c r="B326" s="41">
        <f t="shared" ca="1" si="103"/>
        <v>51407</v>
      </c>
      <c r="C326" s="24">
        <f t="shared" si="106"/>
        <v>332.71145833333492</v>
      </c>
      <c r="D326" s="24"/>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row>
    <row r="327" spans="1:246" s="2" customFormat="1" ht="15" hidden="1" x14ac:dyDescent="0.25">
      <c r="A327" s="2">
        <v>229</v>
      </c>
      <c r="B327" s="41">
        <f t="shared" ca="1" si="103"/>
        <v>51437</v>
      </c>
      <c r="C327" s="24">
        <f t="shared" ref="C327:C338" si="107">Y70</f>
        <v>657.5541666666694</v>
      </c>
      <c r="D327" s="24"/>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row>
    <row r="328" spans="1:246" s="2" customFormat="1" ht="15" hidden="1" x14ac:dyDescent="0.25">
      <c r="A328" s="2">
        <v>230</v>
      </c>
      <c r="B328" s="41">
        <f t="shared" ca="1" si="103"/>
        <v>51468</v>
      </c>
      <c r="C328" s="24">
        <f t="shared" si="107"/>
        <v>326.39687500000156</v>
      </c>
      <c r="D328" s="24"/>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row>
    <row r="329" spans="1:246" s="2" customFormat="1" ht="15" hidden="1" x14ac:dyDescent="0.25">
      <c r="A329" s="2">
        <v>231</v>
      </c>
      <c r="B329" s="41">
        <f t="shared" ca="1" si="103"/>
        <v>51498</v>
      </c>
      <c r="C329" s="24">
        <f t="shared" si="107"/>
        <v>323.23958333333491</v>
      </c>
      <c r="D329" s="24"/>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row>
    <row r="330" spans="1:246" s="2" customFormat="1" ht="15" hidden="1" x14ac:dyDescent="0.25">
      <c r="A330" s="2">
        <v>232</v>
      </c>
      <c r="B330" s="41">
        <f t="shared" ca="1" si="103"/>
        <v>51529</v>
      </c>
      <c r="C330" s="24">
        <f t="shared" si="107"/>
        <v>320.08229166666825</v>
      </c>
      <c r="D330" s="24"/>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row>
    <row r="331" spans="1:246" s="2" customFormat="1" ht="15" hidden="1" x14ac:dyDescent="0.25">
      <c r="A331" s="2">
        <v>233</v>
      </c>
      <c r="B331" s="41">
        <f t="shared" ca="1" si="103"/>
        <v>51560</v>
      </c>
      <c r="C331" s="24">
        <f t="shared" si="107"/>
        <v>316.9250000000016</v>
      </c>
      <c r="D331" s="24"/>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row>
    <row r="332" spans="1:246" s="2" customFormat="1" ht="15" hidden="1" x14ac:dyDescent="0.25">
      <c r="A332" s="2">
        <v>234</v>
      </c>
      <c r="B332" s="41">
        <f t="shared" ca="1" si="103"/>
        <v>51588</v>
      </c>
      <c r="C332" s="24">
        <f t="shared" si="107"/>
        <v>313.76770833333489</v>
      </c>
      <c r="D332" s="24"/>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row>
    <row r="333" spans="1:246" s="2" customFormat="1" ht="15" hidden="1" x14ac:dyDescent="0.25">
      <c r="A333" s="2">
        <v>235</v>
      </c>
      <c r="B333" s="41">
        <f t="shared" ca="1" si="103"/>
        <v>51619</v>
      </c>
      <c r="C333" s="24">
        <f t="shared" si="107"/>
        <v>310.61041666666824</v>
      </c>
      <c r="D333" s="24"/>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row>
    <row r="334" spans="1:246" s="2" customFormat="1" ht="15" hidden="1" x14ac:dyDescent="0.25">
      <c r="A334" s="2">
        <v>236</v>
      </c>
      <c r="B334" s="41">
        <f t="shared" ca="1" si="103"/>
        <v>51649</v>
      </c>
      <c r="C334" s="24">
        <f t="shared" si="107"/>
        <v>307.45312500000159</v>
      </c>
      <c r="D334" s="2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row>
    <row r="335" spans="1:246" s="2" customFormat="1" ht="15" hidden="1" x14ac:dyDescent="0.25">
      <c r="A335" s="2">
        <v>237</v>
      </c>
      <c r="B335" s="41">
        <f t="shared" ca="1" si="103"/>
        <v>51680</v>
      </c>
      <c r="C335" s="24">
        <f t="shared" si="107"/>
        <v>304.29583333333494</v>
      </c>
      <c r="D335" s="24"/>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row>
    <row r="336" spans="1:246" s="2" customFormat="1" ht="15" hidden="1" x14ac:dyDescent="0.25">
      <c r="A336" s="2">
        <v>238</v>
      </c>
      <c r="B336" s="41">
        <f t="shared" ca="1" si="103"/>
        <v>51710</v>
      </c>
      <c r="C336" s="24">
        <f t="shared" si="107"/>
        <v>301.13854166666823</v>
      </c>
      <c r="D336" s="24"/>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row>
    <row r="337" spans="1:247" s="2" customFormat="1" ht="15" hidden="1" x14ac:dyDescent="0.25">
      <c r="A337" s="2">
        <v>239</v>
      </c>
      <c r="B337" s="41">
        <f t="shared" ca="1" si="103"/>
        <v>51741</v>
      </c>
      <c r="C337" s="24">
        <f t="shared" si="107"/>
        <v>297.98125000000158</v>
      </c>
      <c r="D337" s="24"/>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row>
    <row r="338" spans="1:247" s="2" customFormat="1" ht="15" hidden="1" x14ac:dyDescent="0.25">
      <c r="A338" s="2">
        <v>240</v>
      </c>
      <c r="B338" s="41">
        <f t="shared" ca="1" si="103"/>
        <v>51772</v>
      </c>
      <c r="C338" s="24">
        <f t="shared" si="107"/>
        <v>3724.8239583333348</v>
      </c>
      <c r="D338" s="24"/>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row>
    <row r="339" spans="1:247" s="2" customFormat="1" ht="15" hidden="1" x14ac:dyDescent="0.25">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row>
  </sheetData>
  <sheetProtection algorithmName="SHA-512" hashValue="6qZyxBRWplKF8tVMZrsNL7lpBqsjd8pOJ7gDmeBZlnDenF9LbZnS+FPDrMtd2wa0EmoL6pTb8XFptDvFYmLc2g==" saltValue="OAnON8OuSS94ym/d7lI/UQ==" spinCount="100000" sheet="1" objects="1" scenarios="1"/>
  <mergeCells count="102">
    <mergeCell ref="A95:B96"/>
    <mergeCell ref="C95:F95"/>
    <mergeCell ref="C96:F96"/>
    <mergeCell ref="A88:J88"/>
    <mergeCell ref="A89:N89"/>
    <mergeCell ref="A90:N90"/>
    <mergeCell ref="A91:N91"/>
    <mergeCell ref="A93:B93"/>
    <mergeCell ref="C93:F93"/>
    <mergeCell ref="A84:J84"/>
    <mergeCell ref="A85:J85"/>
    <mergeCell ref="A86:J86"/>
    <mergeCell ref="A87:J87"/>
    <mergeCell ref="A68:A69"/>
    <mergeCell ref="B68:E68"/>
    <mergeCell ref="F68:H68"/>
    <mergeCell ref="J68:M68"/>
    <mergeCell ref="N68:Q68"/>
    <mergeCell ref="R68:U68"/>
    <mergeCell ref="V38:Y38"/>
    <mergeCell ref="Z38:AC38"/>
    <mergeCell ref="A53:A54"/>
    <mergeCell ref="B53:D53"/>
    <mergeCell ref="F53:I53"/>
    <mergeCell ref="J53:M53"/>
    <mergeCell ref="N53:Q53"/>
    <mergeCell ref="R53:U53"/>
    <mergeCell ref="V68:Y68"/>
    <mergeCell ref="Z68:AC68"/>
    <mergeCell ref="V53:Y53"/>
    <mergeCell ref="Z53:AC53"/>
    <mergeCell ref="A38:A39"/>
    <mergeCell ref="B38:E38"/>
    <mergeCell ref="F38:I38"/>
    <mergeCell ref="J38:M38"/>
    <mergeCell ref="N38:Q38"/>
    <mergeCell ref="R38:U38"/>
    <mergeCell ref="A34:I34"/>
    <mergeCell ref="J34:K34"/>
    <mergeCell ref="A35:I35"/>
    <mergeCell ref="J35:K35"/>
    <mergeCell ref="A36:I36"/>
    <mergeCell ref="J36:K36"/>
    <mergeCell ref="A30:I30"/>
    <mergeCell ref="J30:K30"/>
    <mergeCell ref="A31:I31"/>
    <mergeCell ref="J31:K31"/>
    <mergeCell ref="A33:I33"/>
    <mergeCell ref="A32:I32"/>
    <mergeCell ref="J32:K32"/>
    <mergeCell ref="A27:I27"/>
    <mergeCell ref="J27:K27"/>
    <mergeCell ref="A28:I28"/>
    <mergeCell ref="J28:K28"/>
    <mergeCell ref="A29:I29"/>
    <mergeCell ref="J29:K29"/>
    <mergeCell ref="A24:I24"/>
    <mergeCell ref="J24:K24"/>
    <mergeCell ref="A25:K25"/>
    <mergeCell ref="A26:I26"/>
    <mergeCell ref="J26:K26"/>
    <mergeCell ref="A21:I21"/>
    <mergeCell ref="J21:K21"/>
    <mergeCell ref="A22:I22"/>
    <mergeCell ref="J22:K22"/>
    <mergeCell ref="A23:I23"/>
    <mergeCell ref="J23:K23"/>
    <mergeCell ref="A18:I18"/>
    <mergeCell ref="J18:K18"/>
    <mergeCell ref="A19:G19"/>
    <mergeCell ref="J19:K19"/>
    <mergeCell ref="A20:K20"/>
    <mergeCell ref="A16:I16"/>
    <mergeCell ref="J16:K16"/>
    <mergeCell ref="A17:I17"/>
    <mergeCell ref="J17:K17"/>
    <mergeCell ref="A12:H12"/>
    <mergeCell ref="J12:K12"/>
    <mergeCell ref="A13:I13"/>
    <mergeCell ref="J13:K13"/>
    <mergeCell ref="A14:I14"/>
    <mergeCell ref="J14:K14"/>
    <mergeCell ref="A11:H11"/>
    <mergeCell ref="J11:K11"/>
    <mergeCell ref="A6:I6"/>
    <mergeCell ref="J6:K6"/>
    <mergeCell ref="A7:I7"/>
    <mergeCell ref="J7:K7"/>
    <mergeCell ref="A8:I8"/>
    <mergeCell ref="J8:K8"/>
    <mergeCell ref="A15:I15"/>
    <mergeCell ref="J15:K15"/>
    <mergeCell ref="A1:K1"/>
    <mergeCell ref="A2:K2"/>
    <mergeCell ref="A3:K3"/>
    <mergeCell ref="A4:K4"/>
    <mergeCell ref="A5:I5"/>
    <mergeCell ref="J5:K5"/>
    <mergeCell ref="A9:H9"/>
    <mergeCell ref="J9:K9"/>
    <mergeCell ref="A10:H10"/>
    <mergeCell ref="J10:K10"/>
  </mergeCells>
  <pageMargins left="3.937007874015748E-2" right="3.937007874015748E-2" top="0.15748031496062992" bottom="0.15748031496062992" header="3.937007874015748E-2" footer="3.937007874015748E-2"/>
  <pageSetup paperSize="9" scale="34" orientation="landscape" r:id="rId1"/>
  <colBreaks count="1" manualBreakCount="1">
    <brk id="29" max="94" man="1"/>
  </col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locked="0" defaultSize="0" autoLine="0" autoPict="0">
                <anchor>
                  <from>
                    <xdr:col>9</xdr:col>
                    <xdr:colOff>0</xdr:colOff>
                    <xdr:row>17</xdr:row>
                    <xdr:rowOff>9525</xdr:rowOff>
                  </from>
                  <to>
                    <xdr:col>11</xdr:col>
                    <xdr:colOff>19050</xdr:colOff>
                    <xdr:row>19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14</vt:i4>
      </vt:variant>
    </vt:vector>
  </HeadingPairs>
  <TitlesOfParts>
    <vt:vector size="16" baseType="lpstr">
      <vt:lpstr>Додаток до Паспорту</vt:lpstr>
      <vt:lpstr>Калькулятор</vt:lpstr>
      <vt:lpstr>'Додаток до Паспорту'!avans</vt:lpstr>
      <vt:lpstr>Калькулятор!avans2</vt:lpstr>
      <vt:lpstr>'Додаток до Паспорту'!data</vt:lpstr>
      <vt:lpstr>Калькулятор!data2</vt:lpstr>
      <vt:lpstr>'Додаток до Паспорту'!PROC</vt:lpstr>
      <vt:lpstr>'Додаток до Паспорту'!strok</vt:lpstr>
      <vt:lpstr>Калькулятор!strok</vt:lpstr>
      <vt:lpstr>Калькулятор!strok2</vt:lpstr>
      <vt:lpstr>'Додаток до Паспорту'!sumkred</vt:lpstr>
      <vt:lpstr>Калькулятор!sumkred2</vt:lpstr>
      <vt:lpstr>'Додаток до Паспорту'!sumproplat</vt:lpstr>
      <vt:lpstr>Калькулятор!sumproplat2</vt:lpstr>
      <vt:lpstr>'Додаток до Паспорту'!Область_печати</vt:lpstr>
      <vt:lpstr>Калькулятор!Область_печати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Дьоміна Світлана Валеріївна</cp:lastModifiedBy>
  <cp:lastPrinted>2020-09-10T13:05:35Z</cp:lastPrinted>
  <dcterms:created xsi:type="dcterms:W3CDTF">2007-05-30T09:57:41Z</dcterms:created>
  <dcterms:modified xsi:type="dcterms:W3CDTF">2021-09-29T07:41:12Z</dcterms:modified>
</cp:coreProperties>
</file>